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D:\!!TANRENDEK_2022\"/>
    </mc:Choice>
  </mc:AlternateContent>
  <xr:revisionPtr revIDLastSave="0" documentId="13_ncr:1_{F9B26982-6B7E-4F6A-92FE-9CCBF776CEED}" xr6:coauthVersionLast="36" xr6:coauthVersionMax="36" xr10:uidLastSave="{00000000-0000-0000-0000-000000000000}"/>
  <bookViews>
    <workbookView xWindow="0" yWindow="0" windowWidth="12036" windowHeight="7572" activeTab="1" xr2:uid="{00000000-000D-0000-FFFF-FFFF00000000}"/>
  </bookViews>
  <sheets>
    <sheet name="1872 tél" sheetId="1" r:id="rId1"/>
    <sheet name="1872_73 II" sheetId="2" r:id="rId2"/>
    <sheet name="1873_74 I" sheetId="6" r:id="rId3"/>
    <sheet name="1873_74 II" sheetId="7" r:id="rId4"/>
    <sheet name="1874_75 I" sheetId="3" r:id="rId5"/>
    <sheet name="1874_75 II" sheetId="4" r:id="rId6"/>
    <sheet name="1875_76 I" sheetId="5" r:id="rId7"/>
    <sheet name="1875_76 II" sheetId="8" r:id="rId8"/>
    <sheet name="1876_77_1" sheetId="9" r:id="rId9"/>
    <sheet name="1876_77_II" sheetId="10" r:id="rId10"/>
    <sheet name="1877_78 I" sheetId="11" r:id="rId11"/>
    <sheet name="1877_78 II" sheetId="12" r:id="rId12"/>
    <sheet name="1878_79 I" sheetId="13" r:id="rId13"/>
    <sheet name="1878_79 II" sheetId="14" r:id="rId14"/>
    <sheet name="1879_80_I" sheetId="15" r:id="rId15"/>
    <sheet name="1879_80_II" sheetId="16" r:id="rId16"/>
    <sheet name="1900_01 _I" sheetId="17" r:id="rId17"/>
    <sheet name="1900_01 _II" sheetId="18" r:id="rId18"/>
    <sheet name="1901_02 _I" sheetId="19" r:id="rId19"/>
    <sheet name="1901_02 _II" sheetId="20" r:id="rId20"/>
    <sheet name="1902_03_I" sheetId="21" r:id="rId21"/>
    <sheet name="1902_03_II" sheetId="22" r:id="rId22"/>
    <sheet name="1903_04_I" sheetId="24" r:id="rId23"/>
    <sheet name="1903_04_II" sheetId="23" r:id="rId24"/>
    <sheet name="1904_05_I" sheetId="25" r:id="rId25"/>
    <sheet name="1904_05_II" sheetId="26" r:id="rId26"/>
    <sheet name="1905_06_1" sheetId="27" r:id="rId27"/>
    <sheet name="1909_10_1" sheetId="28" r:id="rId28"/>
    <sheet name="Munka1" sheetId="29" r:id="rId2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9" l="1"/>
  <c r="E27" i="29" s="1"/>
  <c r="F27" i="29"/>
  <c r="H27" i="29"/>
  <c r="I27" i="29"/>
  <c r="J27" i="29"/>
  <c r="D28" i="29"/>
  <c r="E28" i="29" s="1"/>
  <c r="F28" i="29"/>
  <c r="H28" i="29"/>
  <c r="I28" i="29"/>
  <c r="J28" i="29"/>
  <c r="D29" i="29"/>
  <c r="E29" i="29" s="1"/>
  <c r="F29" i="29"/>
  <c r="H29" i="29"/>
  <c r="I29" i="29"/>
  <c r="J29" i="29"/>
  <c r="D30" i="29"/>
  <c r="E30" i="29" s="1"/>
  <c r="F30" i="29"/>
  <c r="H30" i="29"/>
  <c r="I30" i="29"/>
  <c r="J30" i="29"/>
  <c r="D31" i="29"/>
  <c r="E31" i="29" s="1"/>
  <c r="F31" i="29"/>
  <c r="H31" i="29"/>
  <c r="I31" i="29"/>
  <c r="J31" i="29"/>
  <c r="D32" i="29"/>
  <c r="E32" i="29" s="1"/>
  <c r="F32" i="29"/>
  <c r="H32" i="29"/>
  <c r="I32" i="29"/>
  <c r="J32" i="29"/>
  <c r="D33" i="29"/>
  <c r="E33" i="29" s="1"/>
  <c r="F33" i="29"/>
  <c r="G33" i="29" s="1"/>
  <c r="H33" i="29"/>
  <c r="I33" i="29"/>
  <c r="J33" i="29"/>
  <c r="D34" i="29"/>
  <c r="E34" i="29" s="1"/>
  <c r="F34" i="29"/>
  <c r="H34" i="29"/>
  <c r="I34" i="29"/>
  <c r="J34" i="29"/>
  <c r="D35" i="29"/>
  <c r="E35" i="29" s="1"/>
  <c r="F35" i="29"/>
  <c r="H35" i="29"/>
  <c r="I35" i="29"/>
  <c r="J35" i="29"/>
  <c r="D37" i="29"/>
  <c r="E37" i="29" s="1"/>
  <c r="F37" i="29"/>
  <c r="H37" i="29"/>
  <c r="I37" i="29"/>
  <c r="J37" i="29"/>
  <c r="D38" i="29"/>
  <c r="E38" i="29" s="1"/>
  <c r="F38" i="29"/>
  <c r="H38" i="29"/>
  <c r="I38" i="29"/>
  <c r="J38" i="29"/>
  <c r="D39" i="29"/>
  <c r="E39" i="29" s="1"/>
  <c r="F39" i="29"/>
  <c r="H39" i="29"/>
  <c r="I39" i="29"/>
  <c r="J39" i="29"/>
  <c r="D40" i="29"/>
  <c r="E40" i="29" s="1"/>
  <c r="F40" i="29"/>
  <c r="H40" i="29"/>
  <c r="I40" i="29"/>
  <c r="J40" i="29"/>
  <c r="D41" i="29"/>
  <c r="E41" i="29" s="1"/>
  <c r="F41" i="29"/>
  <c r="H41" i="29"/>
  <c r="I41" i="29"/>
  <c r="J41" i="29"/>
  <c r="D42" i="29"/>
  <c r="E42" i="29" s="1"/>
  <c r="F42" i="29"/>
  <c r="H42" i="29"/>
  <c r="I42" i="29"/>
  <c r="J42" i="29"/>
  <c r="D43" i="29"/>
  <c r="E43" i="29" s="1"/>
  <c r="F43" i="29"/>
  <c r="H43" i="29"/>
  <c r="I43" i="29"/>
  <c r="J43" i="29"/>
  <c r="D44" i="29"/>
  <c r="E44" i="29" s="1"/>
  <c r="F44" i="29"/>
  <c r="H44" i="29"/>
  <c r="I44" i="29"/>
  <c r="J44" i="29"/>
  <c r="D45" i="29"/>
  <c r="E45" i="29" s="1"/>
  <c r="F45" i="29"/>
  <c r="H45" i="29"/>
  <c r="I45" i="29"/>
  <c r="J45" i="29"/>
  <c r="D46" i="29"/>
  <c r="E46" i="29" s="1"/>
  <c r="F46" i="29"/>
  <c r="H46" i="29"/>
  <c r="I46" i="29"/>
  <c r="J46" i="29"/>
  <c r="D47" i="29"/>
  <c r="E47" i="29" s="1"/>
  <c r="F47" i="29"/>
  <c r="H47" i="29"/>
  <c r="I47" i="29"/>
  <c r="J47" i="29"/>
  <c r="D48" i="29"/>
  <c r="E48" i="29" s="1"/>
  <c r="F48" i="29"/>
  <c r="H48" i="29"/>
  <c r="I48" i="29"/>
  <c r="J48" i="29"/>
  <c r="D49" i="29"/>
  <c r="E49" i="29" s="1"/>
  <c r="F49" i="29"/>
  <c r="H49" i="29"/>
  <c r="I49" i="29"/>
  <c r="J49" i="29"/>
  <c r="D50" i="29"/>
  <c r="E50" i="29" s="1"/>
  <c r="F50" i="29"/>
  <c r="H50" i="29"/>
  <c r="I50" i="29"/>
  <c r="J50" i="29"/>
  <c r="D51" i="29"/>
  <c r="E51" i="29" s="1"/>
  <c r="F51" i="29"/>
  <c r="H51" i="29"/>
  <c r="I51" i="29"/>
  <c r="J51" i="29"/>
  <c r="D52" i="29"/>
  <c r="E52" i="29" s="1"/>
  <c r="F52" i="29"/>
  <c r="H52" i="29"/>
  <c r="I52" i="29"/>
  <c r="J52" i="29"/>
  <c r="D53" i="29"/>
  <c r="E53" i="29" s="1"/>
  <c r="F53" i="29"/>
  <c r="H53" i="29"/>
  <c r="I53" i="29"/>
  <c r="J53" i="29"/>
  <c r="D54" i="29"/>
  <c r="E54" i="29" s="1"/>
  <c r="F54" i="29"/>
  <c r="H54" i="29"/>
  <c r="I54" i="29"/>
  <c r="J54" i="29"/>
  <c r="D55" i="29"/>
  <c r="E55" i="29" s="1"/>
  <c r="F55" i="29"/>
  <c r="H55" i="29"/>
  <c r="I55" i="29"/>
  <c r="J55" i="29"/>
  <c r="D56" i="29"/>
  <c r="E56" i="29" s="1"/>
  <c r="F56" i="29"/>
  <c r="H56" i="29"/>
  <c r="I56" i="29"/>
  <c r="J56" i="29"/>
  <c r="D57" i="29"/>
  <c r="E57" i="29" s="1"/>
  <c r="F57" i="29"/>
  <c r="H57" i="29"/>
  <c r="I57" i="29"/>
  <c r="J57" i="29"/>
  <c r="D59" i="29"/>
  <c r="E59" i="29" s="1"/>
  <c r="F59" i="29"/>
  <c r="H59" i="29"/>
  <c r="I59" i="29"/>
  <c r="J59" i="29"/>
  <c r="D60" i="29"/>
  <c r="E60" i="29" s="1"/>
  <c r="F60" i="29"/>
  <c r="H60" i="29"/>
  <c r="I60" i="29"/>
  <c r="J60" i="29"/>
  <c r="D61" i="29"/>
  <c r="E61" i="29" s="1"/>
  <c r="F61" i="29"/>
  <c r="H61" i="29"/>
  <c r="I61" i="29"/>
  <c r="J61" i="29"/>
  <c r="D62" i="29"/>
  <c r="E62" i="29" s="1"/>
  <c r="F62" i="29"/>
  <c r="H62" i="29"/>
  <c r="I62" i="29"/>
  <c r="J62" i="29"/>
  <c r="D63" i="29"/>
  <c r="E63" i="29" s="1"/>
  <c r="F63" i="29"/>
  <c r="H63" i="29"/>
  <c r="I63" i="29"/>
  <c r="J63" i="29"/>
  <c r="D64" i="29"/>
  <c r="E64" i="29" s="1"/>
  <c r="F64" i="29"/>
  <c r="H64" i="29"/>
  <c r="I64" i="29"/>
  <c r="J64" i="29"/>
  <c r="D65" i="29"/>
  <c r="E65" i="29" s="1"/>
  <c r="F65" i="29"/>
  <c r="H65" i="29"/>
  <c r="I65" i="29"/>
  <c r="J65" i="29"/>
  <c r="D66" i="29"/>
  <c r="E66" i="29" s="1"/>
  <c r="F66" i="29"/>
  <c r="H66" i="29"/>
  <c r="I66" i="29"/>
  <c r="J66" i="29"/>
  <c r="D67" i="29"/>
  <c r="E67" i="29" s="1"/>
  <c r="F67" i="29"/>
  <c r="H67" i="29"/>
  <c r="I67" i="29"/>
  <c r="J67" i="29"/>
  <c r="D68" i="29"/>
  <c r="E68" i="29" s="1"/>
  <c r="F68" i="29"/>
  <c r="H68" i="29"/>
  <c r="I68" i="29"/>
  <c r="J68" i="29"/>
  <c r="D70" i="29"/>
  <c r="E70" i="29" s="1"/>
  <c r="F70" i="29"/>
  <c r="H70" i="29"/>
  <c r="I70" i="29"/>
  <c r="J70" i="29"/>
  <c r="D71" i="29"/>
  <c r="E71" i="29" s="1"/>
  <c r="F71" i="29"/>
  <c r="H71" i="29"/>
  <c r="I71" i="29"/>
  <c r="J71" i="29"/>
  <c r="D72" i="29"/>
  <c r="E72" i="29" s="1"/>
  <c r="F72" i="29"/>
  <c r="H72" i="29"/>
  <c r="I72" i="29"/>
  <c r="J72" i="29"/>
  <c r="D73" i="29"/>
  <c r="E73" i="29" s="1"/>
  <c r="F73" i="29"/>
  <c r="H73" i="29"/>
  <c r="I73" i="29"/>
  <c r="J73" i="29"/>
  <c r="D11" i="29"/>
  <c r="E11" i="29" s="1"/>
  <c r="F11" i="29"/>
  <c r="H11" i="29"/>
  <c r="I11" i="29"/>
  <c r="J11" i="29"/>
  <c r="D12" i="29"/>
  <c r="E12" i="29" s="1"/>
  <c r="F12" i="29"/>
  <c r="H12" i="29"/>
  <c r="I12" i="29"/>
  <c r="J12" i="29"/>
  <c r="D13" i="29"/>
  <c r="E13" i="29" s="1"/>
  <c r="F13" i="29"/>
  <c r="H13" i="29"/>
  <c r="I13" i="29"/>
  <c r="J13" i="29"/>
  <c r="D14" i="29"/>
  <c r="E14" i="29" s="1"/>
  <c r="F14" i="29"/>
  <c r="H14" i="29"/>
  <c r="I14" i="29"/>
  <c r="J14" i="29"/>
  <c r="D15" i="29"/>
  <c r="E15" i="29" s="1"/>
  <c r="F15" i="29"/>
  <c r="H15" i="29"/>
  <c r="I15" i="29"/>
  <c r="J15" i="29"/>
  <c r="D16" i="29"/>
  <c r="E16" i="29" s="1"/>
  <c r="F16" i="29"/>
  <c r="H16" i="29"/>
  <c r="I16" i="29"/>
  <c r="J16" i="29"/>
  <c r="D17" i="29"/>
  <c r="E17" i="29" s="1"/>
  <c r="F17" i="29"/>
  <c r="H17" i="29"/>
  <c r="I17" i="29"/>
  <c r="J17" i="29"/>
  <c r="D18" i="29"/>
  <c r="E18" i="29" s="1"/>
  <c r="F18" i="29"/>
  <c r="H18" i="29"/>
  <c r="I18" i="29"/>
  <c r="J18" i="29"/>
  <c r="D19" i="29"/>
  <c r="E19" i="29" s="1"/>
  <c r="F19" i="29"/>
  <c r="H19" i="29"/>
  <c r="I19" i="29"/>
  <c r="J19" i="29"/>
  <c r="D20" i="29"/>
  <c r="E20" i="29" s="1"/>
  <c r="F20" i="29"/>
  <c r="H20" i="29"/>
  <c r="I20" i="29"/>
  <c r="J20" i="29"/>
  <c r="D21" i="29"/>
  <c r="E21" i="29" s="1"/>
  <c r="F21" i="29"/>
  <c r="H21" i="29"/>
  <c r="I21" i="29"/>
  <c r="J21" i="29"/>
  <c r="D22" i="29"/>
  <c r="E22" i="29" s="1"/>
  <c r="F22" i="29"/>
  <c r="H22" i="29"/>
  <c r="I22" i="29"/>
  <c r="J22" i="29"/>
  <c r="D23" i="29"/>
  <c r="E23" i="29" s="1"/>
  <c r="F23" i="29"/>
  <c r="H23" i="29"/>
  <c r="I23" i="29"/>
  <c r="J23" i="29"/>
  <c r="D24" i="29"/>
  <c r="E24" i="29" s="1"/>
  <c r="F24" i="29"/>
  <c r="H24" i="29"/>
  <c r="I24" i="29"/>
  <c r="J24" i="29"/>
  <c r="D25" i="29"/>
  <c r="F25" i="29"/>
  <c r="H25" i="29"/>
  <c r="I25" i="29"/>
  <c r="J25" i="29"/>
  <c r="D26" i="29"/>
  <c r="E26" i="29" s="1"/>
  <c r="F26" i="29"/>
  <c r="H26" i="29"/>
  <c r="I26" i="29"/>
  <c r="J26" i="29"/>
  <c r="F3" i="29"/>
  <c r="H3" i="29"/>
  <c r="I3" i="29"/>
  <c r="J3" i="29"/>
  <c r="F4" i="29"/>
  <c r="H4" i="29"/>
  <c r="I4" i="29"/>
  <c r="J4" i="29"/>
  <c r="F5" i="29"/>
  <c r="H5" i="29"/>
  <c r="I5" i="29"/>
  <c r="J5" i="29"/>
  <c r="F6" i="29"/>
  <c r="H6" i="29"/>
  <c r="I6" i="29"/>
  <c r="J6" i="29"/>
  <c r="F7" i="29"/>
  <c r="H7" i="29"/>
  <c r="I7" i="29"/>
  <c r="J7" i="29"/>
  <c r="F9" i="29"/>
  <c r="H9" i="29"/>
  <c r="I9" i="29"/>
  <c r="J9" i="29"/>
  <c r="F10" i="29"/>
  <c r="H10" i="29"/>
  <c r="I10" i="29"/>
  <c r="J10" i="29"/>
  <c r="E8" i="29"/>
  <c r="D3" i="29"/>
  <c r="E3" i="29" s="1"/>
  <c r="D4" i="29"/>
  <c r="E4" i="29" s="1"/>
  <c r="D5" i="29"/>
  <c r="E5" i="29" s="1"/>
  <c r="D6" i="29"/>
  <c r="E6" i="29" s="1"/>
  <c r="D7" i="29"/>
  <c r="E7" i="29" s="1"/>
  <c r="D9" i="29"/>
  <c r="E9" i="29" s="1"/>
  <c r="D10" i="29"/>
  <c r="E10" i="29" s="1"/>
  <c r="J2" i="29"/>
  <c r="I2" i="29"/>
  <c r="H2" i="29"/>
  <c r="F2" i="29"/>
  <c r="D2" i="29"/>
  <c r="H63" i="28"/>
  <c r="H64" i="28"/>
  <c r="H65" i="28"/>
  <c r="H62" i="28"/>
  <c r="E54" i="28"/>
  <c r="D11" i="28"/>
  <c r="E11" i="28" s="1"/>
  <c r="D12" i="28"/>
  <c r="E12" i="28" s="1"/>
  <c r="D13" i="28"/>
  <c r="E13" i="28" s="1"/>
  <c r="D14" i="28"/>
  <c r="E14" i="28" s="1"/>
  <c r="D15" i="28"/>
  <c r="E15" i="28" s="1"/>
  <c r="D16" i="28"/>
  <c r="E16" i="28" s="1"/>
  <c r="D17" i="28"/>
  <c r="E17" i="28" s="1"/>
  <c r="D18" i="28"/>
  <c r="E18" i="28" s="1"/>
  <c r="D19" i="28"/>
  <c r="E19" i="28" s="1"/>
  <c r="D20" i="28"/>
  <c r="E20" i="28" s="1"/>
  <c r="D21" i="28"/>
  <c r="E21" i="28" s="1"/>
  <c r="D22" i="28"/>
  <c r="E22" i="28" s="1"/>
  <c r="D23" i="28"/>
  <c r="E23" i="28" s="1"/>
  <c r="D24" i="28"/>
  <c r="E24" i="28" s="1"/>
  <c r="D25" i="28"/>
  <c r="E25" i="28" s="1"/>
  <c r="D26" i="28"/>
  <c r="E26" i="28" s="1"/>
  <c r="D27" i="28"/>
  <c r="E27" i="28" s="1"/>
  <c r="D28" i="28"/>
  <c r="E28" i="28" s="1"/>
  <c r="D29" i="28"/>
  <c r="E29" i="28" s="1"/>
  <c r="D30" i="28"/>
  <c r="E30" i="28" s="1"/>
  <c r="D31" i="28"/>
  <c r="E31" i="28" s="1"/>
  <c r="D32" i="28"/>
  <c r="E32" i="28" s="1"/>
  <c r="D33" i="28"/>
  <c r="E33" i="28" s="1"/>
  <c r="D34" i="28"/>
  <c r="E34" i="28" s="1"/>
  <c r="D35" i="28"/>
  <c r="E35" i="28" s="1"/>
  <c r="D36" i="28"/>
  <c r="E36" i="28" s="1"/>
  <c r="D38" i="28"/>
  <c r="E38" i="28" s="1"/>
  <c r="D39" i="28"/>
  <c r="E39" i="28" s="1"/>
  <c r="D40" i="28"/>
  <c r="E40" i="28" s="1"/>
  <c r="D41" i="28"/>
  <c r="E41" i="28" s="1"/>
  <c r="D42" i="28"/>
  <c r="E42" i="28" s="1"/>
  <c r="D43" i="28"/>
  <c r="E43" i="28" s="1"/>
  <c r="D44" i="28"/>
  <c r="E44" i="28" s="1"/>
  <c r="D45" i="28"/>
  <c r="E45" i="28" s="1"/>
  <c r="D46" i="28"/>
  <c r="E46" i="28" s="1"/>
  <c r="D47" i="28"/>
  <c r="E47" i="28" s="1"/>
  <c r="D48" i="28"/>
  <c r="E48" i="28" s="1"/>
  <c r="D49" i="28"/>
  <c r="E49" i="28" s="1"/>
  <c r="D50" i="28"/>
  <c r="E50" i="28" s="1"/>
  <c r="D51" i="28"/>
  <c r="E51" i="28" s="1"/>
  <c r="D52" i="28"/>
  <c r="E52" i="28" s="1"/>
  <c r="D53" i="28"/>
  <c r="E53" i="28" s="1"/>
  <c r="D54" i="28"/>
  <c r="D55" i="28"/>
  <c r="E55" i="28" s="1"/>
  <c r="D56" i="28"/>
  <c r="E56" i="28" s="1"/>
  <c r="D57" i="28"/>
  <c r="E57" i="28" s="1"/>
  <c r="D58" i="28"/>
  <c r="E58" i="28" s="1"/>
  <c r="D59" i="28"/>
  <c r="E59" i="28" s="1"/>
  <c r="D60" i="28"/>
  <c r="E60" i="28" s="1"/>
  <c r="D62" i="28"/>
  <c r="E62" i="28" s="1"/>
  <c r="D63" i="28"/>
  <c r="E63" i="28" s="1"/>
  <c r="D64" i="28"/>
  <c r="E64" i="28" s="1"/>
  <c r="D65" i="28"/>
  <c r="E65" i="28" s="1"/>
  <c r="D10" i="28"/>
  <c r="E10" i="28" s="1"/>
  <c r="G73" i="29" l="1"/>
  <c r="G70" i="29"/>
  <c r="G62" i="29"/>
  <c r="G54" i="29"/>
  <c r="G46" i="29"/>
  <c r="G64" i="29"/>
  <c r="G56" i="29"/>
  <c r="G48" i="29"/>
  <c r="G67" i="29"/>
  <c r="G59" i="29"/>
  <c r="G51" i="29"/>
  <c r="G43" i="29"/>
  <c r="G40" i="29"/>
  <c r="G37" i="29"/>
  <c r="G35" i="29"/>
  <c r="G30" i="29"/>
  <c r="G27" i="29"/>
  <c r="G71" i="29"/>
  <c r="G66" i="29"/>
  <c r="G50" i="29"/>
  <c r="G42" i="29"/>
  <c r="G29" i="29"/>
  <c r="G68" i="29"/>
  <c r="G63" i="29"/>
  <c r="G60" i="29"/>
  <c r="G55" i="29"/>
  <c r="G52" i="29"/>
  <c r="G47" i="29"/>
  <c r="G44" i="29"/>
  <c r="G39" i="29"/>
  <c r="G34" i="29"/>
  <c r="G31" i="29"/>
  <c r="G72" i="29"/>
  <c r="G65" i="29"/>
  <c r="G61" i="29"/>
  <c r="G57" i="29"/>
  <c r="G53" i="29"/>
  <c r="G49" i="29"/>
  <c r="G45" i="29"/>
  <c r="G41" i="29"/>
  <c r="G38" i="29"/>
  <c r="G32" i="29"/>
  <c r="G28" i="29"/>
  <c r="G19" i="29"/>
  <c r="G25" i="29"/>
  <c r="G26" i="29"/>
  <c r="G23" i="29"/>
  <c r="G14" i="29"/>
  <c r="G18" i="29"/>
  <c r="G17" i="29"/>
  <c r="G11" i="29"/>
  <c r="E25" i="29"/>
  <c r="G22" i="29"/>
  <c r="G21" i="29"/>
  <c r="G15" i="29"/>
  <c r="G13" i="29"/>
  <c r="G24" i="29"/>
  <c r="G20" i="29"/>
  <c r="G16" i="29"/>
  <c r="G12" i="29"/>
  <c r="G10" i="29"/>
  <c r="G9" i="29"/>
  <c r="G7" i="29"/>
  <c r="G6" i="29"/>
  <c r="G5" i="29"/>
  <c r="G4" i="29"/>
  <c r="G3" i="29"/>
  <c r="G2" i="29"/>
  <c r="M2" i="29" s="1"/>
  <c r="E2" i="29"/>
  <c r="F55" i="28"/>
  <c r="G55" i="28" s="1"/>
  <c r="H55" i="28"/>
  <c r="J55" i="28"/>
  <c r="K55" i="28"/>
  <c r="L55" i="28"/>
  <c r="F56" i="28"/>
  <c r="G56" i="28" s="1"/>
  <c r="H56" i="28"/>
  <c r="J56" i="28"/>
  <c r="K56" i="28"/>
  <c r="L56" i="28"/>
  <c r="F57" i="28"/>
  <c r="G57" i="28" s="1"/>
  <c r="H57" i="28"/>
  <c r="J57" i="28"/>
  <c r="K57" i="28"/>
  <c r="L57" i="28"/>
  <c r="F58" i="28"/>
  <c r="G58" i="28" s="1"/>
  <c r="H58" i="28"/>
  <c r="J58" i="28"/>
  <c r="K58" i="28"/>
  <c r="L58" i="28"/>
  <c r="F59" i="28"/>
  <c r="G59" i="28" s="1"/>
  <c r="H59" i="28"/>
  <c r="J59" i="28"/>
  <c r="K59" i="28"/>
  <c r="L59" i="28"/>
  <c r="F60" i="28"/>
  <c r="G60" i="28" s="1"/>
  <c r="H60" i="28"/>
  <c r="J60" i="28"/>
  <c r="K60" i="28"/>
  <c r="L60" i="28"/>
  <c r="F62" i="28"/>
  <c r="J62" i="28"/>
  <c r="K62" i="28"/>
  <c r="L62" i="28"/>
  <c r="F63" i="28"/>
  <c r="G63" i="28" s="1"/>
  <c r="J63" i="28"/>
  <c r="K63" i="28"/>
  <c r="L63" i="28"/>
  <c r="F64" i="28"/>
  <c r="J64" i="28"/>
  <c r="K64" i="28"/>
  <c r="L64" i="28"/>
  <c r="F65" i="28"/>
  <c r="G65" i="28" s="1"/>
  <c r="J65" i="28"/>
  <c r="K65" i="28"/>
  <c r="L65" i="28"/>
  <c r="F42" i="28"/>
  <c r="G42" i="28" s="1"/>
  <c r="H42" i="28"/>
  <c r="J42" i="28"/>
  <c r="K42" i="28"/>
  <c r="L42" i="28"/>
  <c r="F43" i="28"/>
  <c r="G43" i="28" s="1"/>
  <c r="H43" i="28"/>
  <c r="J43" i="28"/>
  <c r="K43" i="28"/>
  <c r="L43" i="28"/>
  <c r="F44" i="28"/>
  <c r="G44" i="28" s="1"/>
  <c r="H44" i="28"/>
  <c r="J44" i="28"/>
  <c r="K44" i="28"/>
  <c r="L44" i="28"/>
  <c r="F45" i="28"/>
  <c r="G45" i="28" s="1"/>
  <c r="H45" i="28"/>
  <c r="J45" i="28"/>
  <c r="K45" i="28"/>
  <c r="L45" i="28"/>
  <c r="F46" i="28"/>
  <c r="G46" i="28" s="1"/>
  <c r="H46" i="28"/>
  <c r="J46" i="28"/>
  <c r="K46" i="28"/>
  <c r="L46" i="28"/>
  <c r="F47" i="28"/>
  <c r="G47" i="28" s="1"/>
  <c r="H47" i="28"/>
  <c r="J47" i="28"/>
  <c r="K47" i="28"/>
  <c r="L47" i="28"/>
  <c r="F48" i="28"/>
  <c r="G48" i="28" s="1"/>
  <c r="H48" i="28"/>
  <c r="J48" i="28"/>
  <c r="K48" i="28"/>
  <c r="L48" i="28"/>
  <c r="F49" i="28"/>
  <c r="G49" i="28" s="1"/>
  <c r="H49" i="28"/>
  <c r="J49" i="28"/>
  <c r="K49" i="28"/>
  <c r="L49" i="28"/>
  <c r="F50" i="28"/>
  <c r="G50" i="28" s="1"/>
  <c r="H50" i="28"/>
  <c r="J50" i="28"/>
  <c r="K50" i="28"/>
  <c r="L50" i="28"/>
  <c r="F51" i="28"/>
  <c r="G51" i="28" s="1"/>
  <c r="H51" i="28"/>
  <c r="J51" i="28"/>
  <c r="K51" i="28"/>
  <c r="L51" i="28"/>
  <c r="F52" i="28"/>
  <c r="G52" i="28" s="1"/>
  <c r="H52" i="28"/>
  <c r="J52" i="28"/>
  <c r="K52" i="28"/>
  <c r="L52" i="28"/>
  <c r="F53" i="28"/>
  <c r="G53" i="28" s="1"/>
  <c r="H53" i="28"/>
  <c r="J53" i="28"/>
  <c r="K53" i="28"/>
  <c r="L53" i="28"/>
  <c r="F54" i="28"/>
  <c r="G54" i="28" s="1"/>
  <c r="H54" i="28"/>
  <c r="J54" i="28"/>
  <c r="K54" i="28"/>
  <c r="L54" i="28"/>
  <c r="K2" i="29" l="1"/>
  <c r="L2" i="29"/>
  <c r="I64" i="28"/>
  <c r="O64" i="28" s="1"/>
  <c r="N64" i="28" s="1"/>
  <c r="I53" i="28"/>
  <c r="O53" i="28" s="1"/>
  <c r="N53" i="28" s="1"/>
  <c r="I62" i="28"/>
  <c r="O62" i="28" s="1"/>
  <c r="M62" i="28" s="1"/>
  <c r="I63" i="28"/>
  <c r="O63" i="28" s="1"/>
  <c r="M64" i="28"/>
  <c r="I60" i="28"/>
  <c r="O60" i="28" s="1"/>
  <c r="N60" i="28" s="1"/>
  <c r="I59" i="28"/>
  <c r="O59" i="28" s="1"/>
  <c r="M59" i="28" s="1"/>
  <c r="I58" i="28"/>
  <c r="O58" i="28" s="1"/>
  <c r="M58" i="28" s="1"/>
  <c r="I57" i="28"/>
  <c r="O57" i="28" s="1"/>
  <c r="M57" i="28" s="1"/>
  <c r="I56" i="28"/>
  <c r="O56" i="28" s="1"/>
  <c r="M56" i="28" s="1"/>
  <c r="I55" i="28"/>
  <c r="O55" i="28" s="1"/>
  <c r="M55" i="28" s="1"/>
  <c r="G64" i="28"/>
  <c r="G62" i="28"/>
  <c r="M60" i="28"/>
  <c r="I65" i="28"/>
  <c r="O65" i="28" s="1"/>
  <c r="I49" i="28"/>
  <c r="O49" i="28" s="1"/>
  <c r="M49" i="28" s="1"/>
  <c r="I48" i="28"/>
  <c r="I47" i="28"/>
  <c r="O47" i="28" s="1"/>
  <c r="M47" i="28" s="1"/>
  <c r="I46" i="28"/>
  <c r="O46" i="28" s="1"/>
  <c r="I45" i="28"/>
  <c r="O45" i="28" s="1"/>
  <c r="M45" i="28" s="1"/>
  <c r="I44" i="28"/>
  <c r="I43" i="28"/>
  <c r="O43" i="28" s="1"/>
  <c r="M43" i="28" s="1"/>
  <c r="I42" i="28"/>
  <c r="O42" i="28" s="1"/>
  <c r="I51" i="28"/>
  <c r="O51" i="28" s="1"/>
  <c r="M51" i="28" s="1"/>
  <c r="M53" i="28"/>
  <c r="I50" i="28"/>
  <c r="O50" i="28" s="1"/>
  <c r="I54" i="28"/>
  <c r="O54" i="28" s="1"/>
  <c r="I52" i="28"/>
  <c r="O52" i="28" s="1"/>
  <c r="O48" i="28"/>
  <c r="O44" i="28"/>
  <c r="F36" i="28"/>
  <c r="G36" i="28" s="1"/>
  <c r="H36" i="28"/>
  <c r="J36" i="28"/>
  <c r="K36" i="28"/>
  <c r="L36" i="28"/>
  <c r="F38" i="28"/>
  <c r="G38" i="28" s="1"/>
  <c r="H38" i="28"/>
  <c r="J38" i="28"/>
  <c r="K38" i="28"/>
  <c r="L38" i="28"/>
  <c r="F39" i="28"/>
  <c r="G39" i="28" s="1"/>
  <c r="H39" i="28"/>
  <c r="J39" i="28"/>
  <c r="K39" i="28"/>
  <c r="L39" i="28"/>
  <c r="F40" i="28"/>
  <c r="G40" i="28" s="1"/>
  <c r="H40" i="28"/>
  <c r="J40" i="28"/>
  <c r="K40" i="28"/>
  <c r="L40" i="28"/>
  <c r="F41" i="28"/>
  <c r="H41" i="28"/>
  <c r="J41" i="28"/>
  <c r="K41" i="28"/>
  <c r="L41" i="28"/>
  <c r="F27" i="28"/>
  <c r="G27" i="28" s="1"/>
  <c r="H27" i="28"/>
  <c r="J27" i="28"/>
  <c r="K27" i="28"/>
  <c r="L27" i="28"/>
  <c r="F28" i="28"/>
  <c r="G28" i="28" s="1"/>
  <c r="H28" i="28"/>
  <c r="J28" i="28"/>
  <c r="K28" i="28"/>
  <c r="L28" i="28"/>
  <c r="F29" i="28"/>
  <c r="G29" i="28" s="1"/>
  <c r="H29" i="28"/>
  <c r="J29" i="28"/>
  <c r="K29" i="28"/>
  <c r="L29" i="28"/>
  <c r="F30" i="28"/>
  <c r="G30" i="28" s="1"/>
  <c r="H30" i="28"/>
  <c r="J30" i="28"/>
  <c r="K30" i="28"/>
  <c r="L30" i="28"/>
  <c r="F31" i="28"/>
  <c r="G31" i="28" s="1"/>
  <c r="H31" i="28"/>
  <c r="J31" i="28"/>
  <c r="K31" i="28"/>
  <c r="L31" i="28"/>
  <c r="F32" i="28"/>
  <c r="G32" i="28" s="1"/>
  <c r="H32" i="28"/>
  <c r="J32" i="28"/>
  <c r="K32" i="28"/>
  <c r="L32" i="28"/>
  <c r="F33" i="28"/>
  <c r="G33" i="28" s="1"/>
  <c r="H33" i="28"/>
  <c r="J33" i="28"/>
  <c r="K33" i="28"/>
  <c r="L33" i="28"/>
  <c r="F34" i="28"/>
  <c r="G34" i="28" s="1"/>
  <c r="H34" i="28"/>
  <c r="J34" i="28"/>
  <c r="K34" i="28"/>
  <c r="L34" i="28"/>
  <c r="F35" i="28"/>
  <c r="G35" i="28" s="1"/>
  <c r="H35" i="28"/>
  <c r="J35" i="28"/>
  <c r="K35" i="28"/>
  <c r="L35" i="28"/>
  <c r="F24" i="28"/>
  <c r="G24" i="28" s="1"/>
  <c r="H24" i="28"/>
  <c r="J24" i="28"/>
  <c r="K24" i="28"/>
  <c r="L24" i="28"/>
  <c r="F25" i="28"/>
  <c r="G25" i="28" s="1"/>
  <c r="H25" i="28"/>
  <c r="J25" i="28"/>
  <c r="K25" i="28"/>
  <c r="L25" i="28"/>
  <c r="F26" i="28"/>
  <c r="G26" i="28" s="1"/>
  <c r="H26" i="28"/>
  <c r="J26" i="28"/>
  <c r="K26" i="28"/>
  <c r="L26" i="28"/>
  <c r="F15" i="28"/>
  <c r="G15" i="28" s="1"/>
  <c r="H15" i="28"/>
  <c r="J15" i="28"/>
  <c r="K15" i="28"/>
  <c r="L15" i="28"/>
  <c r="F16" i="28"/>
  <c r="H16" i="28"/>
  <c r="J16" i="28"/>
  <c r="K16" i="28"/>
  <c r="L16" i="28"/>
  <c r="F17" i="28"/>
  <c r="G17" i="28" s="1"/>
  <c r="H17" i="28"/>
  <c r="J17" i="28"/>
  <c r="K17" i="28"/>
  <c r="L17" i="28"/>
  <c r="F18" i="28"/>
  <c r="H18" i="28"/>
  <c r="J18" i="28"/>
  <c r="K18" i="28"/>
  <c r="L18" i="28"/>
  <c r="F19" i="28"/>
  <c r="G19" i="28" s="1"/>
  <c r="H19" i="28"/>
  <c r="J19" i="28"/>
  <c r="K19" i="28"/>
  <c r="L19" i="28"/>
  <c r="F20" i="28"/>
  <c r="H20" i="28"/>
  <c r="J20" i="28"/>
  <c r="K20" i="28"/>
  <c r="L20" i="28"/>
  <c r="F21" i="28"/>
  <c r="G21" i="28" s="1"/>
  <c r="H21" i="28"/>
  <c r="J21" i="28"/>
  <c r="K21" i="28"/>
  <c r="L21" i="28"/>
  <c r="F22" i="28"/>
  <c r="G22" i="28" s="1"/>
  <c r="H22" i="28"/>
  <c r="J22" i="28"/>
  <c r="K22" i="28"/>
  <c r="L22" i="28"/>
  <c r="F23" i="28"/>
  <c r="G23" i="28" s="1"/>
  <c r="H23" i="28"/>
  <c r="J23" i="28"/>
  <c r="K23" i="28"/>
  <c r="L23" i="28"/>
  <c r="F10" i="28"/>
  <c r="G10" i="28" s="1"/>
  <c r="H10" i="28"/>
  <c r="J10" i="28"/>
  <c r="K10" i="28"/>
  <c r="L10" i="28"/>
  <c r="F11" i="28"/>
  <c r="G11" i="28" s="1"/>
  <c r="H11" i="28"/>
  <c r="J11" i="28"/>
  <c r="K11" i="28"/>
  <c r="L11" i="28"/>
  <c r="F12" i="28"/>
  <c r="G12" i="28" s="1"/>
  <c r="H12" i="28"/>
  <c r="J12" i="28"/>
  <c r="K12" i="28"/>
  <c r="L12" i="28"/>
  <c r="F13" i="28"/>
  <c r="G13" i="28" s="1"/>
  <c r="H13" i="28"/>
  <c r="J13" i="28"/>
  <c r="K13" i="28"/>
  <c r="L13" i="28"/>
  <c r="F14" i="28"/>
  <c r="G14" i="28" s="1"/>
  <c r="H14" i="28"/>
  <c r="J14" i="28"/>
  <c r="K14" i="28"/>
  <c r="L14" i="28"/>
  <c r="F3" i="28"/>
  <c r="G3" i="28" s="1"/>
  <c r="H3" i="28"/>
  <c r="J3" i="28"/>
  <c r="K3" i="28"/>
  <c r="L3" i="28"/>
  <c r="F4" i="28"/>
  <c r="G4" i="28" s="1"/>
  <c r="H4" i="28"/>
  <c r="J4" i="28"/>
  <c r="K4" i="28"/>
  <c r="L4" i="28"/>
  <c r="F5" i="28"/>
  <c r="G5" i="28" s="1"/>
  <c r="H5" i="28"/>
  <c r="J5" i="28"/>
  <c r="K5" i="28"/>
  <c r="L5" i="28"/>
  <c r="F6" i="28"/>
  <c r="G6" i="28" s="1"/>
  <c r="H6" i="28"/>
  <c r="J6" i="28"/>
  <c r="K6" i="28"/>
  <c r="L6" i="28"/>
  <c r="F7" i="28"/>
  <c r="G7" i="28" s="1"/>
  <c r="H7" i="28"/>
  <c r="J7" i="28"/>
  <c r="K7" i="28"/>
  <c r="L7" i="28"/>
  <c r="F8" i="28"/>
  <c r="G8" i="28" s="1"/>
  <c r="H8" i="28"/>
  <c r="J8" i="28"/>
  <c r="K8" i="28"/>
  <c r="L8" i="28"/>
  <c r="L2" i="28"/>
  <c r="K2" i="28"/>
  <c r="J2" i="28"/>
  <c r="H2" i="28"/>
  <c r="F2" i="28"/>
  <c r="E70" i="27"/>
  <c r="C65" i="27"/>
  <c r="D65" i="27" s="1"/>
  <c r="E65" i="27"/>
  <c r="G65" i="27"/>
  <c r="H65" i="27"/>
  <c r="I65" i="27"/>
  <c r="C66" i="27"/>
  <c r="D66" i="27" s="1"/>
  <c r="E66" i="27"/>
  <c r="G66" i="27"/>
  <c r="H66" i="27"/>
  <c r="I66" i="27"/>
  <c r="C67" i="27"/>
  <c r="E67" i="27"/>
  <c r="G67" i="27"/>
  <c r="H67" i="27"/>
  <c r="I67" i="27"/>
  <c r="C68" i="27"/>
  <c r="D68" i="27" s="1"/>
  <c r="E68" i="27"/>
  <c r="G68" i="27"/>
  <c r="H68" i="27"/>
  <c r="I68" i="27"/>
  <c r="C70" i="27"/>
  <c r="G70" i="27"/>
  <c r="H70" i="27"/>
  <c r="I70" i="27"/>
  <c r="C71" i="27"/>
  <c r="D71" i="27" s="1"/>
  <c r="E71" i="27"/>
  <c r="G71" i="27"/>
  <c r="H71" i="27"/>
  <c r="I71" i="27"/>
  <c r="C48" i="27"/>
  <c r="D48" i="27" s="1"/>
  <c r="E48" i="27"/>
  <c r="G48" i="27"/>
  <c r="H48" i="27"/>
  <c r="I48" i="27"/>
  <c r="C49" i="27"/>
  <c r="D49" i="27" s="1"/>
  <c r="E49" i="27"/>
  <c r="G49" i="27"/>
  <c r="H49" i="27"/>
  <c r="I49" i="27"/>
  <c r="C50" i="27"/>
  <c r="D50" i="27" s="1"/>
  <c r="E50" i="27"/>
  <c r="G50" i="27"/>
  <c r="H50" i="27"/>
  <c r="I50" i="27"/>
  <c r="C51" i="27"/>
  <c r="D51" i="27" s="1"/>
  <c r="E51" i="27"/>
  <c r="G51" i="27"/>
  <c r="H51" i="27"/>
  <c r="I51" i="27"/>
  <c r="C52" i="27"/>
  <c r="D52" i="27" s="1"/>
  <c r="E52" i="27"/>
  <c r="G52" i="27"/>
  <c r="H52" i="27"/>
  <c r="I52" i="27"/>
  <c r="C53" i="27"/>
  <c r="D53" i="27" s="1"/>
  <c r="E53" i="27"/>
  <c r="G53" i="27"/>
  <c r="H53" i="27"/>
  <c r="I53" i="27"/>
  <c r="C54" i="27"/>
  <c r="D54" i="27" s="1"/>
  <c r="E54" i="27"/>
  <c r="G54" i="27"/>
  <c r="H54" i="27"/>
  <c r="I54" i="27"/>
  <c r="C55" i="27"/>
  <c r="D55" i="27" s="1"/>
  <c r="E55" i="27"/>
  <c r="G55" i="27"/>
  <c r="H55" i="27"/>
  <c r="I55" i="27"/>
  <c r="C56" i="27"/>
  <c r="D56" i="27" s="1"/>
  <c r="E56" i="27"/>
  <c r="G56" i="27"/>
  <c r="H56" i="27"/>
  <c r="I56" i="27"/>
  <c r="C57" i="27"/>
  <c r="D57" i="27" s="1"/>
  <c r="E57" i="27"/>
  <c r="G57" i="27"/>
  <c r="H57" i="27"/>
  <c r="I57" i="27"/>
  <c r="C58" i="27"/>
  <c r="D58" i="27" s="1"/>
  <c r="E58" i="27"/>
  <c r="G58" i="27"/>
  <c r="H58" i="27"/>
  <c r="I58" i="27"/>
  <c r="C59" i="27"/>
  <c r="D59" i="27" s="1"/>
  <c r="E59" i="27"/>
  <c r="G59" i="27"/>
  <c r="H59" i="27"/>
  <c r="I59" i="27"/>
  <c r="C60" i="27"/>
  <c r="D60" i="27" s="1"/>
  <c r="E60" i="27"/>
  <c r="G60" i="27"/>
  <c r="H60" i="27"/>
  <c r="I60" i="27"/>
  <c r="C61" i="27"/>
  <c r="E61" i="27"/>
  <c r="G61" i="27"/>
  <c r="H61" i="27"/>
  <c r="I61" i="27"/>
  <c r="C62" i="27"/>
  <c r="E62" i="27"/>
  <c r="G62" i="27"/>
  <c r="H62" i="27"/>
  <c r="I62" i="27"/>
  <c r="C64" i="27"/>
  <c r="D64" i="27" s="1"/>
  <c r="E64" i="27"/>
  <c r="G64" i="27"/>
  <c r="H64" i="27"/>
  <c r="I64" i="27"/>
  <c r="C34" i="27"/>
  <c r="D34" i="27" s="1"/>
  <c r="E34" i="27"/>
  <c r="G34" i="27"/>
  <c r="H34" i="27"/>
  <c r="I34" i="27"/>
  <c r="C35" i="27"/>
  <c r="D35" i="27" s="1"/>
  <c r="E35" i="27"/>
  <c r="G35" i="27"/>
  <c r="H35" i="27"/>
  <c r="I35" i="27"/>
  <c r="C36" i="27"/>
  <c r="D36" i="27" s="1"/>
  <c r="E36" i="27"/>
  <c r="G36" i="27"/>
  <c r="H36" i="27"/>
  <c r="I36" i="27"/>
  <c r="C37" i="27"/>
  <c r="D37" i="27" s="1"/>
  <c r="E37" i="27"/>
  <c r="G37" i="27"/>
  <c r="H37" i="27"/>
  <c r="I37" i="27"/>
  <c r="C38" i="27"/>
  <c r="D38" i="27" s="1"/>
  <c r="E38" i="27"/>
  <c r="G38" i="27"/>
  <c r="H38" i="27"/>
  <c r="I38" i="27"/>
  <c r="C39" i="27"/>
  <c r="E39" i="27"/>
  <c r="G39" i="27"/>
  <c r="H39" i="27"/>
  <c r="I39" i="27"/>
  <c r="C40" i="27"/>
  <c r="E40" i="27"/>
  <c r="G40" i="27"/>
  <c r="H40" i="27"/>
  <c r="I40" i="27"/>
  <c r="C42" i="27"/>
  <c r="E42" i="27"/>
  <c r="G42" i="27"/>
  <c r="H42" i="27"/>
  <c r="I42" i="27"/>
  <c r="C43" i="27"/>
  <c r="D43" i="27" s="1"/>
  <c r="E43" i="27"/>
  <c r="G43" i="27"/>
  <c r="H43" i="27"/>
  <c r="I43" i="27"/>
  <c r="C44" i="27"/>
  <c r="D44" i="27" s="1"/>
  <c r="E44" i="27"/>
  <c r="G44" i="27"/>
  <c r="H44" i="27"/>
  <c r="I44" i="27"/>
  <c r="C45" i="27"/>
  <c r="E45" i="27"/>
  <c r="G45" i="27"/>
  <c r="H45" i="27"/>
  <c r="I45" i="27"/>
  <c r="C46" i="27"/>
  <c r="D46" i="27" s="1"/>
  <c r="E46" i="27"/>
  <c r="G46" i="27"/>
  <c r="H46" i="27"/>
  <c r="I46" i="27"/>
  <c r="C47" i="27"/>
  <c r="D47" i="27" s="1"/>
  <c r="E47" i="27"/>
  <c r="G47" i="27"/>
  <c r="H47" i="27"/>
  <c r="I47" i="27"/>
  <c r="C22" i="27"/>
  <c r="D22" i="27" s="1"/>
  <c r="E22" i="27"/>
  <c r="G22" i="27"/>
  <c r="H22" i="27"/>
  <c r="I22" i="27"/>
  <c r="C23" i="27"/>
  <c r="D23" i="27" s="1"/>
  <c r="E23" i="27"/>
  <c r="G23" i="27"/>
  <c r="H23" i="27"/>
  <c r="I23" i="27"/>
  <c r="C24" i="27"/>
  <c r="D24" i="27" s="1"/>
  <c r="E24" i="27"/>
  <c r="G24" i="27"/>
  <c r="H24" i="27"/>
  <c r="I24" i="27"/>
  <c r="C25" i="27"/>
  <c r="D25" i="27" s="1"/>
  <c r="E25" i="27"/>
  <c r="G25" i="27"/>
  <c r="H25" i="27"/>
  <c r="I25" i="27"/>
  <c r="C26" i="27"/>
  <c r="D26" i="27" s="1"/>
  <c r="E26" i="27"/>
  <c r="G26" i="27"/>
  <c r="H26" i="27"/>
  <c r="I26" i="27"/>
  <c r="C27" i="27"/>
  <c r="D27" i="27" s="1"/>
  <c r="E27" i="27"/>
  <c r="G27" i="27"/>
  <c r="H27" i="27"/>
  <c r="I27" i="27"/>
  <c r="C28" i="27"/>
  <c r="D28" i="27" s="1"/>
  <c r="E28" i="27"/>
  <c r="G28" i="27"/>
  <c r="H28" i="27"/>
  <c r="I28" i="27"/>
  <c r="C29" i="27"/>
  <c r="D29" i="27" s="1"/>
  <c r="E29" i="27"/>
  <c r="G29" i="27"/>
  <c r="H29" i="27"/>
  <c r="I29" i="27"/>
  <c r="C30" i="27"/>
  <c r="D30" i="27" s="1"/>
  <c r="E30" i="27"/>
  <c r="G30" i="27"/>
  <c r="H30" i="27"/>
  <c r="I30" i="27"/>
  <c r="C31" i="27"/>
  <c r="D31" i="27" s="1"/>
  <c r="E31" i="27"/>
  <c r="G31" i="27"/>
  <c r="H31" i="27"/>
  <c r="I31" i="27"/>
  <c r="C32" i="27"/>
  <c r="D32" i="27" s="1"/>
  <c r="E32" i="27"/>
  <c r="G32" i="27"/>
  <c r="H32" i="27"/>
  <c r="I32" i="27"/>
  <c r="C33" i="27"/>
  <c r="D33" i="27" s="1"/>
  <c r="E33" i="27"/>
  <c r="G33" i="27"/>
  <c r="H33" i="27"/>
  <c r="I33" i="27"/>
  <c r="C8" i="27"/>
  <c r="D8" i="27" s="1"/>
  <c r="E8" i="27"/>
  <c r="G8" i="27"/>
  <c r="H8" i="27"/>
  <c r="I8" i="27"/>
  <c r="C10" i="27"/>
  <c r="D10" i="27" s="1"/>
  <c r="E10" i="27"/>
  <c r="G10" i="27"/>
  <c r="H10" i="27"/>
  <c r="I10" i="27"/>
  <c r="C11" i="27"/>
  <c r="D11" i="27" s="1"/>
  <c r="E11" i="27"/>
  <c r="G11" i="27"/>
  <c r="H11" i="27"/>
  <c r="I11" i="27"/>
  <c r="C12" i="27"/>
  <c r="D12" i="27" s="1"/>
  <c r="E12" i="27"/>
  <c r="G12" i="27"/>
  <c r="H12" i="27"/>
  <c r="I12" i="27"/>
  <c r="C13" i="27"/>
  <c r="D13" i="27" s="1"/>
  <c r="E13" i="27"/>
  <c r="G13" i="27"/>
  <c r="H13" i="27"/>
  <c r="I13" i="27"/>
  <c r="C14" i="27"/>
  <c r="D14" i="27" s="1"/>
  <c r="E14" i="27"/>
  <c r="G14" i="27"/>
  <c r="H14" i="27"/>
  <c r="I14" i="27"/>
  <c r="C15" i="27"/>
  <c r="D15" i="27" s="1"/>
  <c r="E15" i="27"/>
  <c r="G15" i="27"/>
  <c r="H15" i="27"/>
  <c r="I15" i="27"/>
  <c r="C16" i="27"/>
  <c r="D16" i="27" s="1"/>
  <c r="E16" i="27"/>
  <c r="G16" i="27"/>
  <c r="H16" i="27"/>
  <c r="I16" i="27"/>
  <c r="C17" i="27"/>
  <c r="E17" i="27"/>
  <c r="G17" i="27"/>
  <c r="H17" i="27"/>
  <c r="I17" i="27"/>
  <c r="C18" i="27"/>
  <c r="D18" i="27" s="1"/>
  <c r="E18" i="27"/>
  <c r="G18" i="27"/>
  <c r="H18" i="27"/>
  <c r="I18" i="27"/>
  <c r="C19" i="27"/>
  <c r="E19" i="27"/>
  <c r="G19" i="27"/>
  <c r="H19" i="27"/>
  <c r="I19" i="27"/>
  <c r="C20" i="27"/>
  <c r="D20" i="27" s="1"/>
  <c r="E20" i="27"/>
  <c r="G20" i="27"/>
  <c r="H20" i="27"/>
  <c r="I20" i="27"/>
  <c r="C21" i="27"/>
  <c r="E21" i="27"/>
  <c r="G21" i="27"/>
  <c r="H21" i="27"/>
  <c r="I21" i="27"/>
  <c r="E3" i="27"/>
  <c r="G3" i="27"/>
  <c r="H3" i="27"/>
  <c r="I3" i="27"/>
  <c r="E4" i="27"/>
  <c r="G4" i="27"/>
  <c r="H4" i="27"/>
  <c r="I4" i="27"/>
  <c r="E5" i="27"/>
  <c r="G5" i="27"/>
  <c r="H5" i="27"/>
  <c r="I5" i="27"/>
  <c r="E6" i="27"/>
  <c r="G6" i="27"/>
  <c r="H6" i="27"/>
  <c r="I6" i="27"/>
  <c r="E7" i="27"/>
  <c r="G7" i="27"/>
  <c r="H7" i="27"/>
  <c r="I7" i="27"/>
  <c r="C3" i="27"/>
  <c r="D3" i="27" s="1"/>
  <c r="C4" i="27"/>
  <c r="C5" i="27"/>
  <c r="D5" i="27" s="1"/>
  <c r="C6" i="27"/>
  <c r="C7" i="27"/>
  <c r="D7" i="27" s="1"/>
  <c r="I2" i="27"/>
  <c r="H2" i="27"/>
  <c r="G2" i="27"/>
  <c r="E2" i="27"/>
  <c r="C2" i="27"/>
  <c r="N62" i="28" l="1"/>
  <c r="N43" i="28"/>
  <c r="N45" i="28"/>
  <c r="N58" i="28"/>
  <c r="N51" i="28"/>
  <c r="N55" i="28"/>
  <c r="N57" i="28"/>
  <c r="N56" i="28"/>
  <c r="N63" i="28"/>
  <c r="M63" i="28"/>
  <c r="M65" i="28"/>
  <c r="N65" i="28"/>
  <c r="N59" i="28"/>
  <c r="N47" i="28"/>
  <c r="N49" i="28"/>
  <c r="N50" i="28"/>
  <c r="M50" i="28"/>
  <c r="N44" i="28"/>
  <c r="M44" i="28"/>
  <c r="N54" i="28"/>
  <c r="M54" i="28"/>
  <c r="N48" i="28"/>
  <c r="M48" i="28"/>
  <c r="M52" i="28"/>
  <c r="N52" i="28"/>
  <c r="N46" i="28"/>
  <c r="M46" i="28"/>
  <c r="N42" i="28"/>
  <c r="M42" i="28"/>
  <c r="I41" i="28"/>
  <c r="O41" i="28" s="1"/>
  <c r="M41" i="28" s="1"/>
  <c r="I36" i="28"/>
  <c r="O36" i="28" s="1"/>
  <c r="G41" i="28"/>
  <c r="I39" i="28"/>
  <c r="O39" i="28" s="1"/>
  <c r="M39" i="28" s="1"/>
  <c r="I38" i="28"/>
  <c r="O38" i="28" s="1"/>
  <c r="I40" i="28"/>
  <c r="O40" i="28" s="1"/>
  <c r="I32" i="28"/>
  <c r="O32" i="28" s="1"/>
  <c r="M32" i="28" s="1"/>
  <c r="I31" i="28"/>
  <c r="O31" i="28" s="1"/>
  <c r="I30" i="28"/>
  <c r="O30" i="28" s="1"/>
  <c r="M30" i="28" s="1"/>
  <c r="I29" i="28"/>
  <c r="O29" i="28" s="1"/>
  <c r="I28" i="28"/>
  <c r="O28" i="28" s="1"/>
  <c r="N28" i="28" s="1"/>
  <c r="I27" i="28"/>
  <c r="O27" i="28" s="1"/>
  <c r="M27" i="28" s="1"/>
  <c r="I34" i="28"/>
  <c r="O34" i="28" s="1"/>
  <c r="M34" i="28" s="1"/>
  <c r="I35" i="28"/>
  <c r="O35" i="28" s="1"/>
  <c r="I33" i="28"/>
  <c r="O33" i="28" s="1"/>
  <c r="I20" i="28"/>
  <c r="O20" i="28" s="1"/>
  <c r="M20" i="28" s="1"/>
  <c r="I16" i="28"/>
  <c r="O16" i="28" s="1"/>
  <c r="N16" i="28" s="1"/>
  <c r="I18" i="28"/>
  <c r="O18" i="28" s="1"/>
  <c r="M18" i="28" s="1"/>
  <c r="I17" i="28"/>
  <c r="O17" i="28" s="1"/>
  <c r="I15" i="28"/>
  <c r="O15" i="28" s="1"/>
  <c r="I22" i="28"/>
  <c r="O22" i="28" s="1"/>
  <c r="M22" i="28" s="1"/>
  <c r="G18" i="28"/>
  <c r="G16" i="28"/>
  <c r="I26" i="28"/>
  <c r="O26" i="28" s="1"/>
  <c r="G20" i="28"/>
  <c r="I25" i="28"/>
  <c r="O25" i="28" s="1"/>
  <c r="I24" i="28"/>
  <c r="O24" i="28" s="1"/>
  <c r="I23" i="28"/>
  <c r="O23" i="28" s="1"/>
  <c r="I19" i="28"/>
  <c r="O19" i="28" s="1"/>
  <c r="I21" i="28"/>
  <c r="O21" i="28" s="1"/>
  <c r="I14" i="28"/>
  <c r="O14" i="28" s="1"/>
  <c r="M14" i="28" s="1"/>
  <c r="I13" i="28"/>
  <c r="O13" i="28" s="1"/>
  <c r="I12" i="28"/>
  <c r="O12" i="28" s="1"/>
  <c r="M12" i="28" s="1"/>
  <c r="I11" i="28"/>
  <c r="O11" i="28" s="1"/>
  <c r="I10" i="28"/>
  <c r="O10" i="28" s="1"/>
  <c r="N10" i="28" s="1"/>
  <c r="I8" i="28"/>
  <c r="O8" i="28" s="1"/>
  <c r="M8" i="28" s="1"/>
  <c r="I7" i="28"/>
  <c r="O7" i="28" s="1"/>
  <c r="I6" i="28"/>
  <c r="O6" i="28" s="1"/>
  <c r="M6" i="28" s="1"/>
  <c r="I5" i="28"/>
  <c r="O5" i="28" s="1"/>
  <c r="I4" i="28"/>
  <c r="O4" i="28" s="1"/>
  <c r="M4" i="28" s="1"/>
  <c r="I3" i="28"/>
  <c r="O3" i="28" s="1"/>
  <c r="I2" i="28"/>
  <c r="O2" i="28" s="1"/>
  <c r="G2" i="28"/>
  <c r="F70" i="27"/>
  <c r="F67" i="27"/>
  <c r="F71" i="27"/>
  <c r="F68" i="27"/>
  <c r="F65" i="27"/>
  <c r="D70" i="27"/>
  <c r="D67" i="27"/>
  <c r="F66" i="27"/>
  <c r="F62" i="27"/>
  <c r="L62" i="27" s="1"/>
  <c r="K62" i="27" s="1"/>
  <c r="F60" i="27"/>
  <c r="F59" i="27"/>
  <c r="L59" i="27" s="1"/>
  <c r="F58" i="27"/>
  <c r="L58" i="27" s="1"/>
  <c r="K58" i="27" s="1"/>
  <c r="F57" i="27"/>
  <c r="L57" i="27" s="1"/>
  <c r="J57" i="27" s="1"/>
  <c r="F56" i="27"/>
  <c r="L56" i="27" s="1"/>
  <c r="F55" i="27"/>
  <c r="L55" i="27" s="1"/>
  <c r="J55" i="27" s="1"/>
  <c r="F54" i="27"/>
  <c r="L54" i="27" s="1"/>
  <c r="F53" i="27"/>
  <c r="L53" i="27" s="1"/>
  <c r="K53" i="27" s="1"/>
  <c r="F52" i="27"/>
  <c r="F51" i="27"/>
  <c r="L51" i="27" s="1"/>
  <c r="K51" i="27" s="1"/>
  <c r="F50" i="27"/>
  <c r="L50" i="27" s="1"/>
  <c r="F49" i="27"/>
  <c r="L49" i="27" s="1"/>
  <c r="J49" i="27" s="1"/>
  <c r="F48" i="27"/>
  <c r="L48" i="27" s="1"/>
  <c r="F61" i="27"/>
  <c r="L61" i="27" s="1"/>
  <c r="J61" i="27" s="1"/>
  <c r="J59" i="27"/>
  <c r="J53" i="27"/>
  <c r="D62" i="27"/>
  <c r="F44" i="27"/>
  <c r="L44" i="27" s="1"/>
  <c r="D61" i="27"/>
  <c r="K59" i="27"/>
  <c r="F64" i="27"/>
  <c r="L64" i="27" s="1"/>
  <c r="L60" i="27"/>
  <c r="L52" i="27"/>
  <c r="F40" i="27"/>
  <c r="L40" i="27" s="1"/>
  <c r="J40" i="27" s="1"/>
  <c r="F45" i="27"/>
  <c r="L45" i="27" s="1"/>
  <c r="K45" i="27" s="1"/>
  <c r="F42" i="27"/>
  <c r="L42" i="27" s="1"/>
  <c r="K42" i="27" s="1"/>
  <c r="F43" i="27"/>
  <c r="L43" i="27" s="1"/>
  <c r="F39" i="27"/>
  <c r="L39" i="27" s="1"/>
  <c r="J39" i="27" s="1"/>
  <c r="F38" i="27"/>
  <c r="L38" i="27" s="1"/>
  <c r="F37" i="27"/>
  <c r="L37" i="27" s="1"/>
  <c r="J37" i="27" s="1"/>
  <c r="F36" i="27"/>
  <c r="L36" i="27" s="1"/>
  <c r="F35" i="27"/>
  <c r="L35" i="27" s="1"/>
  <c r="J35" i="27" s="1"/>
  <c r="F34" i="27"/>
  <c r="L34" i="27" s="1"/>
  <c r="D45" i="27"/>
  <c r="D42" i="27"/>
  <c r="D40" i="27"/>
  <c r="D39" i="27"/>
  <c r="F46" i="27"/>
  <c r="L46" i="27" s="1"/>
  <c r="F47" i="27"/>
  <c r="L47" i="27" s="1"/>
  <c r="F31" i="27"/>
  <c r="L31" i="27" s="1"/>
  <c r="J31" i="27" s="1"/>
  <c r="F30" i="27"/>
  <c r="L30" i="27" s="1"/>
  <c r="F29" i="27"/>
  <c r="L29" i="27" s="1"/>
  <c r="J29" i="27" s="1"/>
  <c r="F28" i="27"/>
  <c r="L28" i="27" s="1"/>
  <c r="F27" i="27"/>
  <c r="L27" i="27" s="1"/>
  <c r="J27" i="27" s="1"/>
  <c r="F26" i="27"/>
  <c r="L26" i="27" s="1"/>
  <c r="J26" i="27" s="1"/>
  <c r="F25" i="27"/>
  <c r="L25" i="27" s="1"/>
  <c r="J25" i="27" s="1"/>
  <c r="F24" i="27"/>
  <c r="L24" i="27" s="1"/>
  <c r="J24" i="27" s="1"/>
  <c r="F23" i="27"/>
  <c r="L23" i="27" s="1"/>
  <c r="K23" i="27" s="1"/>
  <c r="F22" i="27"/>
  <c r="L22" i="27" s="1"/>
  <c r="K22" i="27" s="1"/>
  <c r="F32" i="27"/>
  <c r="L32" i="27" s="1"/>
  <c r="F33" i="27"/>
  <c r="L33" i="27" s="1"/>
  <c r="F17" i="27"/>
  <c r="L17" i="27" s="1"/>
  <c r="K17" i="27" s="1"/>
  <c r="F6" i="27"/>
  <c r="L6" i="27" s="1"/>
  <c r="J6" i="27" s="1"/>
  <c r="F4" i="27"/>
  <c r="L4" i="27" s="1"/>
  <c r="K4" i="27" s="1"/>
  <c r="F19" i="27"/>
  <c r="L19" i="27" s="1"/>
  <c r="J19" i="27" s="1"/>
  <c r="D4" i="27"/>
  <c r="F7" i="27"/>
  <c r="L7" i="27" s="1"/>
  <c r="J7" i="27" s="1"/>
  <c r="D6" i="27"/>
  <c r="F5" i="27"/>
  <c r="L5" i="27" s="1"/>
  <c r="J5" i="27" s="1"/>
  <c r="F21" i="27"/>
  <c r="L21" i="27" s="1"/>
  <c r="J21" i="27" s="1"/>
  <c r="F16" i="27"/>
  <c r="L16" i="27" s="1"/>
  <c r="K16" i="27" s="1"/>
  <c r="F15" i="27"/>
  <c r="L15" i="27" s="1"/>
  <c r="F14" i="27"/>
  <c r="L14" i="27" s="1"/>
  <c r="J14" i="27" s="1"/>
  <c r="F13" i="27"/>
  <c r="L13" i="27" s="1"/>
  <c r="F12" i="27"/>
  <c r="L12" i="27" s="1"/>
  <c r="J12" i="27" s="1"/>
  <c r="F11" i="27"/>
  <c r="L11" i="27" s="1"/>
  <c r="J11" i="27" s="1"/>
  <c r="F10" i="27"/>
  <c r="L10" i="27" s="1"/>
  <c r="F8" i="27"/>
  <c r="L8" i="27" s="1"/>
  <c r="D17" i="27"/>
  <c r="D19" i="27"/>
  <c r="D21" i="27"/>
  <c r="F18" i="27"/>
  <c r="L18" i="27" s="1"/>
  <c r="F20" i="27"/>
  <c r="L20" i="27" s="1"/>
  <c r="F3" i="27"/>
  <c r="L3" i="27" s="1"/>
  <c r="J3" i="27" s="1"/>
  <c r="F2" i="27"/>
  <c r="L2" i="27" s="1"/>
  <c r="D2" i="27"/>
  <c r="E44" i="26"/>
  <c r="F44" i="26" s="1"/>
  <c r="G44" i="26"/>
  <c r="I44" i="26"/>
  <c r="J44" i="26"/>
  <c r="L44" i="26" s="1"/>
  <c r="K44" i="26"/>
  <c r="E45" i="26"/>
  <c r="F45" i="26" s="1"/>
  <c r="G45" i="26"/>
  <c r="I45" i="26"/>
  <c r="J45" i="26"/>
  <c r="L45" i="26" s="1"/>
  <c r="K45" i="26"/>
  <c r="E46" i="26"/>
  <c r="F46" i="26" s="1"/>
  <c r="G46" i="26"/>
  <c r="I46" i="26"/>
  <c r="J46" i="26"/>
  <c r="L46" i="26" s="1"/>
  <c r="K46" i="26"/>
  <c r="E47" i="26"/>
  <c r="F47" i="26" s="1"/>
  <c r="G47" i="26"/>
  <c r="I47" i="26"/>
  <c r="J47" i="26"/>
  <c r="L47" i="26" s="1"/>
  <c r="K47" i="26"/>
  <c r="E48" i="26"/>
  <c r="F48" i="26" s="1"/>
  <c r="G48" i="26"/>
  <c r="I48" i="26"/>
  <c r="J48" i="26"/>
  <c r="L48" i="26" s="1"/>
  <c r="K48" i="26"/>
  <c r="E49" i="26"/>
  <c r="F49" i="26" s="1"/>
  <c r="G49" i="26"/>
  <c r="I49" i="26"/>
  <c r="J49" i="26"/>
  <c r="L49" i="26" s="1"/>
  <c r="K49" i="26"/>
  <c r="E50" i="26"/>
  <c r="F50" i="26" s="1"/>
  <c r="G50" i="26"/>
  <c r="I50" i="26"/>
  <c r="J50" i="26"/>
  <c r="L50" i="26" s="1"/>
  <c r="K50" i="26"/>
  <c r="E51" i="26"/>
  <c r="F51" i="26" s="1"/>
  <c r="G51" i="26"/>
  <c r="I51" i="26"/>
  <c r="J51" i="26"/>
  <c r="L51" i="26" s="1"/>
  <c r="K51" i="26"/>
  <c r="E52" i="26"/>
  <c r="F52" i="26" s="1"/>
  <c r="G52" i="26"/>
  <c r="I52" i="26"/>
  <c r="J52" i="26"/>
  <c r="L52" i="26" s="1"/>
  <c r="K52" i="26"/>
  <c r="E53" i="26"/>
  <c r="F53" i="26" s="1"/>
  <c r="G53" i="26"/>
  <c r="I53" i="26"/>
  <c r="J53" i="26"/>
  <c r="L53" i="26" s="1"/>
  <c r="K53" i="26"/>
  <c r="E54" i="26"/>
  <c r="F54" i="26" s="1"/>
  <c r="G54" i="26"/>
  <c r="I54" i="26"/>
  <c r="J54" i="26"/>
  <c r="L54" i="26" s="1"/>
  <c r="K54" i="26"/>
  <c r="E55" i="26"/>
  <c r="F55" i="26" s="1"/>
  <c r="G55" i="26"/>
  <c r="I55" i="26"/>
  <c r="J55" i="26"/>
  <c r="L55" i="26" s="1"/>
  <c r="K55" i="26"/>
  <c r="E56" i="26"/>
  <c r="F56" i="26" s="1"/>
  <c r="G56" i="26"/>
  <c r="I56" i="26"/>
  <c r="J56" i="26"/>
  <c r="L56" i="26" s="1"/>
  <c r="K56" i="26"/>
  <c r="E58" i="26"/>
  <c r="F58" i="26" s="1"/>
  <c r="G58" i="26"/>
  <c r="I58" i="26"/>
  <c r="J58" i="26"/>
  <c r="L58" i="26" s="1"/>
  <c r="K58" i="26"/>
  <c r="E59" i="26"/>
  <c r="F59" i="26" s="1"/>
  <c r="G59" i="26"/>
  <c r="I59" i="26"/>
  <c r="J59" i="26"/>
  <c r="L59" i="26" s="1"/>
  <c r="K59" i="26"/>
  <c r="E60" i="26"/>
  <c r="F60" i="26" s="1"/>
  <c r="G60" i="26"/>
  <c r="I60" i="26"/>
  <c r="J60" i="26"/>
  <c r="L60" i="26" s="1"/>
  <c r="K60" i="26"/>
  <c r="E61" i="26"/>
  <c r="F61" i="26" s="1"/>
  <c r="G61" i="26"/>
  <c r="I61" i="26"/>
  <c r="J61" i="26"/>
  <c r="L61" i="26" s="1"/>
  <c r="K61" i="26"/>
  <c r="E62" i="26"/>
  <c r="F62" i="26" s="1"/>
  <c r="G62" i="26"/>
  <c r="I62" i="26"/>
  <c r="J62" i="26"/>
  <c r="L62" i="26" s="1"/>
  <c r="K62" i="26"/>
  <c r="E64" i="26"/>
  <c r="F64" i="26" s="1"/>
  <c r="G64" i="26"/>
  <c r="I64" i="26"/>
  <c r="J64" i="26"/>
  <c r="L64" i="26" s="1"/>
  <c r="K64" i="26"/>
  <c r="E65" i="26"/>
  <c r="F65" i="26" s="1"/>
  <c r="G65" i="26"/>
  <c r="I65" i="26"/>
  <c r="J65" i="26"/>
  <c r="L65" i="26" s="1"/>
  <c r="K65" i="26"/>
  <c r="E28" i="26"/>
  <c r="F28" i="26" s="1"/>
  <c r="G28" i="26"/>
  <c r="I28" i="26"/>
  <c r="J28" i="26"/>
  <c r="L28" i="26" s="1"/>
  <c r="K28" i="26"/>
  <c r="E29" i="26"/>
  <c r="F29" i="26" s="1"/>
  <c r="G29" i="26"/>
  <c r="I29" i="26"/>
  <c r="J29" i="26"/>
  <c r="L29" i="26" s="1"/>
  <c r="K29" i="26"/>
  <c r="E30" i="26"/>
  <c r="F30" i="26" s="1"/>
  <c r="G30" i="26"/>
  <c r="I30" i="26"/>
  <c r="J30" i="26"/>
  <c r="L30" i="26" s="1"/>
  <c r="K30" i="26"/>
  <c r="E31" i="26"/>
  <c r="F31" i="26" s="1"/>
  <c r="G31" i="26"/>
  <c r="I31" i="26"/>
  <c r="J31" i="26"/>
  <c r="L31" i="26" s="1"/>
  <c r="K31" i="26"/>
  <c r="E32" i="26"/>
  <c r="F32" i="26" s="1"/>
  <c r="G32" i="26"/>
  <c r="I32" i="26"/>
  <c r="J32" i="26"/>
  <c r="L32" i="26" s="1"/>
  <c r="K32" i="26"/>
  <c r="E33" i="26"/>
  <c r="F33" i="26" s="1"/>
  <c r="G33" i="26"/>
  <c r="I33" i="26"/>
  <c r="J33" i="26"/>
  <c r="L33" i="26" s="1"/>
  <c r="K33" i="26"/>
  <c r="E34" i="26"/>
  <c r="F34" i="26" s="1"/>
  <c r="G34" i="26"/>
  <c r="I34" i="26"/>
  <c r="J34" i="26"/>
  <c r="L34" i="26" s="1"/>
  <c r="K34" i="26"/>
  <c r="E35" i="26"/>
  <c r="F35" i="26" s="1"/>
  <c r="G35" i="26"/>
  <c r="I35" i="26"/>
  <c r="J35" i="26"/>
  <c r="L35" i="26" s="1"/>
  <c r="K35" i="26"/>
  <c r="E36" i="26"/>
  <c r="F36" i="26" s="1"/>
  <c r="G36" i="26"/>
  <c r="I36" i="26"/>
  <c r="J36" i="26"/>
  <c r="L36" i="26" s="1"/>
  <c r="K36" i="26"/>
  <c r="E37" i="26"/>
  <c r="F37" i="26" s="1"/>
  <c r="G37" i="26"/>
  <c r="I37" i="26"/>
  <c r="J37" i="26"/>
  <c r="L37" i="26" s="1"/>
  <c r="K37" i="26"/>
  <c r="E38" i="26"/>
  <c r="F38" i="26" s="1"/>
  <c r="G38" i="26"/>
  <c r="I38" i="26"/>
  <c r="J38" i="26"/>
  <c r="L38" i="26" s="1"/>
  <c r="K38" i="26"/>
  <c r="E39" i="26"/>
  <c r="F39" i="26" s="1"/>
  <c r="G39" i="26"/>
  <c r="I39" i="26"/>
  <c r="J39" i="26"/>
  <c r="L39" i="26" s="1"/>
  <c r="K39" i="26"/>
  <c r="E41" i="26"/>
  <c r="F41" i="26" s="1"/>
  <c r="G41" i="26"/>
  <c r="I41" i="26"/>
  <c r="J41" i="26"/>
  <c r="L41" i="26" s="1"/>
  <c r="K41" i="26"/>
  <c r="E42" i="26"/>
  <c r="F42" i="26" s="1"/>
  <c r="G42" i="26"/>
  <c r="I42" i="26"/>
  <c r="J42" i="26"/>
  <c r="L42" i="26" s="1"/>
  <c r="K42" i="26"/>
  <c r="E43" i="26"/>
  <c r="G43" i="26"/>
  <c r="I43" i="26"/>
  <c r="J43" i="26"/>
  <c r="L43" i="26" s="1"/>
  <c r="K43" i="26"/>
  <c r="E15" i="26"/>
  <c r="F15" i="26" s="1"/>
  <c r="G15" i="26"/>
  <c r="I15" i="26"/>
  <c r="J15" i="26"/>
  <c r="L15" i="26" s="1"/>
  <c r="K15" i="26"/>
  <c r="E16" i="26"/>
  <c r="F16" i="26" s="1"/>
  <c r="G16" i="26"/>
  <c r="I16" i="26"/>
  <c r="J16" i="26"/>
  <c r="L16" i="26" s="1"/>
  <c r="K16" i="26"/>
  <c r="E17" i="26"/>
  <c r="F17" i="26" s="1"/>
  <c r="G17" i="26"/>
  <c r="I17" i="26"/>
  <c r="J17" i="26"/>
  <c r="L17" i="26" s="1"/>
  <c r="K17" i="26"/>
  <c r="E18" i="26"/>
  <c r="F18" i="26" s="1"/>
  <c r="G18" i="26"/>
  <c r="I18" i="26"/>
  <c r="J18" i="26"/>
  <c r="L18" i="26" s="1"/>
  <c r="K18" i="26"/>
  <c r="E19" i="26"/>
  <c r="F19" i="26" s="1"/>
  <c r="G19" i="26"/>
  <c r="I19" i="26"/>
  <c r="J19" i="26"/>
  <c r="L19" i="26" s="1"/>
  <c r="K19" i="26"/>
  <c r="E20" i="26"/>
  <c r="F20" i="26" s="1"/>
  <c r="G20" i="26"/>
  <c r="I20" i="26"/>
  <c r="J20" i="26"/>
  <c r="L20" i="26" s="1"/>
  <c r="K20" i="26"/>
  <c r="E21" i="26"/>
  <c r="F21" i="26" s="1"/>
  <c r="G21" i="26"/>
  <c r="I21" i="26"/>
  <c r="J21" i="26"/>
  <c r="L21" i="26" s="1"/>
  <c r="K21" i="26"/>
  <c r="E22" i="26"/>
  <c r="F22" i="26" s="1"/>
  <c r="G22" i="26"/>
  <c r="I22" i="26"/>
  <c r="J22" i="26"/>
  <c r="L22" i="26" s="1"/>
  <c r="K22" i="26"/>
  <c r="E23" i="26"/>
  <c r="F23" i="26" s="1"/>
  <c r="G23" i="26"/>
  <c r="I23" i="26"/>
  <c r="J23" i="26"/>
  <c r="L23" i="26" s="1"/>
  <c r="K23" i="26"/>
  <c r="E24" i="26"/>
  <c r="F24" i="26" s="1"/>
  <c r="G24" i="26"/>
  <c r="I24" i="26"/>
  <c r="J24" i="26"/>
  <c r="L24" i="26" s="1"/>
  <c r="K24" i="26"/>
  <c r="E25" i="26"/>
  <c r="F25" i="26" s="1"/>
  <c r="G25" i="26"/>
  <c r="I25" i="26"/>
  <c r="J25" i="26"/>
  <c r="L25" i="26" s="1"/>
  <c r="K25" i="26"/>
  <c r="E26" i="26"/>
  <c r="F26" i="26" s="1"/>
  <c r="G26" i="26"/>
  <c r="I26" i="26"/>
  <c r="J26" i="26"/>
  <c r="L26" i="26" s="1"/>
  <c r="K26" i="26"/>
  <c r="E27" i="26"/>
  <c r="F27" i="26" s="1"/>
  <c r="G27" i="26"/>
  <c r="I27" i="26"/>
  <c r="J27" i="26"/>
  <c r="L27" i="26" s="1"/>
  <c r="K27" i="26"/>
  <c r="E3" i="26"/>
  <c r="F3" i="26" s="1"/>
  <c r="G3" i="26"/>
  <c r="I3" i="26"/>
  <c r="J3" i="26"/>
  <c r="L3" i="26" s="1"/>
  <c r="K3" i="26"/>
  <c r="E4" i="26"/>
  <c r="F4" i="26" s="1"/>
  <c r="G4" i="26"/>
  <c r="I4" i="26"/>
  <c r="J4" i="26"/>
  <c r="L4" i="26" s="1"/>
  <c r="K4" i="26"/>
  <c r="E5" i="26"/>
  <c r="F5" i="26" s="1"/>
  <c r="G5" i="26"/>
  <c r="I5" i="26"/>
  <c r="J5" i="26"/>
  <c r="L5" i="26" s="1"/>
  <c r="K5" i="26"/>
  <c r="E6" i="26"/>
  <c r="F6" i="26" s="1"/>
  <c r="G6" i="26"/>
  <c r="I6" i="26"/>
  <c r="J6" i="26"/>
  <c r="L6" i="26" s="1"/>
  <c r="K6" i="26"/>
  <c r="E7" i="26"/>
  <c r="F7" i="26" s="1"/>
  <c r="G7" i="26"/>
  <c r="I7" i="26"/>
  <c r="J7" i="26"/>
  <c r="L7" i="26" s="1"/>
  <c r="K7" i="26"/>
  <c r="E9" i="26"/>
  <c r="F9" i="26" s="1"/>
  <c r="G9" i="26"/>
  <c r="I9" i="26"/>
  <c r="J9" i="26"/>
  <c r="L9" i="26" s="1"/>
  <c r="K9" i="26"/>
  <c r="E10" i="26"/>
  <c r="F10" i="26" s="1"/>
  <c r="G10" i="26"/>
  <c r="I10" i="26"/>
  <c r="J10" i="26"/>
  <c r="L10" i="26" s="1"/>
  <c r="K10" i="26"/>
  <c r="E11" i="26"/>
  <c r="F11" i="26" s="1"/>
  <c r="G11" i="26"/>
  <c r="I11" i="26"/>
  <c r="J11" i="26"/>
  <c r="L11" i="26" s="1"/>
  <c r="K11" i="26"/>
  <c r="E12" i="26"/>
  <c r="F12" i="26" s="1"/>
  <c r="G12" i="26"/>
  <c r="I12" i="26"/>
  <c r="J12" i="26"/>
  <c r="L12" i="26" s="1"/>
  <c r="K12" i="26"/>
  <c r="E13" i="26"/>
  <c r="F13" i="26" s="1"/>
  <c r="G13" i="26"/>
  <c r="I13" i="26"/>
  <c r="J13" i="26"/>
  <c r="L13" i="26" s="1"/>
  <c r="K13" i="26"/>
  <c r="E14" i="26"/>
  <c r="F14" i="26" s="1"/>
  <c r="G14" i="26"/>
  <c r="I14" i="26"/>
  <c r="J14" i="26"/>
  <c r="L14" i="26" s="1"/>
  <c r="K14" i="26"/>
  <c r="K2" i="26"/>
  <c r="J2" i="26"/>
  <c r="I2" i="26"/>
  <c r="G2" i="26"/>
  <c r="E2" i="26"/>
  <c r="G69" i="25"/>
  <c r="E70" i="25"/>
  <c r="F70" i="25" s="1"/>
  <c r="E27" i="25"/>
  <c r="F27" i="25" s="1"/>
  <c r="G27" i="25"/>
  <c r="I27" i="25"/>
  <c r="J27" i="25"/>
  <c r="K27" i="25"/>
  <c r="E28" i="25"/>
  <c r="F28" i="25" s="1"/>
  <c r="G28" i="25"/>
  <c r="I28" i="25"/>
  <c r="J28" i="25"/>
  <c r="K28" i="25"/>
  <c r="E29" i="25"/>
  <c r="F29" i="25" s="1"/>
  <c r="G29" i="25"/>
  <c r="I29" i="25"/>
  <c r="J29" i="25"/>
  <c r="K29" i="25"/>
  <c r="E30" i="25"/>
  <c r="F30" i="25"/>
  <c r="G30" i="25"/>
  <c r="I30" i="25"/>
  <c r="J30" i="25"/>
  <c r="K30" i="25"/>
  <c r="E31" i="25"/>
  <c r="F31" i="25" s="1"/>
  <c r="G31" i="25"/>
  <c r="I31" i="25"/>
  <c r="J31" i="25"/>
  <c r="K31" i="25"/>
  <c r="E32" i="25"/>
  <c r="G32" i="25"/>
  <c r="I32" i="25"/>
  <c r="J32" i="25"/>
  <c r="K32" i="25"/>
  <c r="E33" i="25"/>
  <c r="F33" i="25" s="1"/>
  <c r="G33" i="25"/>
  <c r="I33" i="25"/>
  <c r="J33" i="25"/>
  <c r="K33" i="25"/>
  <c r="E34" i="25"/>
  <c r="H34" i="25" s="1"/>
  <c r="G34" i="25"/>
  <c r="I34" i="25"/>
  <c r="J34" i="25"/>
  <c r="K34" i="25"/>
  <c r="E35" i="25"/>
  <c r="F35" i="25" s="1"/>
  <c r="G35" i="25"/>
  <c r="H35" i="25" s="1"/>
  <c r="I35" i="25"/>
  <c r="J35" i="25"/>
  <c r="K35" i="25"/>
  <c r="E36" i="25"/>
  <c r="H36" i="25" s="1"/>
  <c r="N36" i="25" s="1"/>
  <c r="G36" i="25"/>
  <c r="I36" i="25"/>
  <c r="J36" i="25"/>
  <c r="K36" i="25"/>
  <c r="E37" i="25"/>
  <c r="F37" i="25" s="1"/>
  <c r="G37" i="25"/>
  <c r="I37" i="25"/>
  <c r="J37" i="25"/>
  <c r="K37" i="25"/>
  <c r="E38" i="25"/>
  <c r="G38" i="25"/>
  <c r="I38" i="25"/>
  <c r="J38" i="25"/>
  <c r="K38" i="25"/>
  <c r="E39" i="25"/>
  <c r="F39" i="25" s="1"/>
  <c r="G39" i="25"/>
  <c r="I39" i="25"/>
  <c r="J39" i="25"/>
  <c r="K39" i="25"/>
  <c r="E41" i="25"/>
  <c r="F41" i="25" s="1"/>
  <c r="G41" i="25"/>
  <c r="I41" i="25"/>
  <c r="J41" i="25"/>
  <c r="K41" i="25"/>
  <c r="E42" i="25"/>
  <c r="G42" i="25"/>
  <c r="I42" i="25"/>
  <c r="J42" i="25"/>
  <c r="K42" i="25"/>
  <c r="E43" i="25"/>
  <c r="F43" i="25" s="1"/>
  <c r="G43" i="25"/>
  <c r="I43" i="25"/>
  <c r="J43" i="25"/>
  <c r="K43" i="25"/>
  <c r="E44" i="25"/>
  <c r="G44" i="25"/>
  <c r="I44" i="25"/>
  <c r="J44" i="25"/>
  <c r="K44" i="25"/>
  <c r="E45" i="25"/>
  <c r="G45" i="25"/>
  <c r="I45" i="25"/>
  <c r="J45" i="25"/>
  <c r="K45" i="25"/>
  <c r="E46" i="25"/>
  <c r="G46" i="25"/>
  <c r="I46" i="25"/>
  <c r="J46" i="25"/>
  <c r="K46" i="25"/>
  <c r="E47" i="25"/>
  <c r="G47" i="25"/>
  <c r="I47" i="25"/>
  <c r="J47" i="25"/>
  <c r="K47" i="25"/>
  <c r="E48" i="25"/>
  <c r="G48" i="25"/>
  <c r="I48" i="25"/>
  <c r="J48" i="25"/>
  <c r="K48" i="25"/>
  <c r="E49" i="25"/>
  <c r="G49" i="25"/>
  <c r="I49" i="25"/>
  <c r="J49" i="25"/>
  <c r="K49" i="25"/>
  <c r="E50" i="25"/>
  <c r="G50" i="25"/>
  <c r="I50" i="25"/>
  <c r="J50" i="25"/>
  <c r="K50" i="25"/>
  <c r="E51" i="25"/>
  <c r="G51" i="25"/>
  <c r="I51" i="25"/>
  <c r="J51" i="25"/>
  <c r="K51" i="25"/>
  <c r="E52" i="25"/>
  <c r="G52" i="25"/>
  <c r="I52" i="25"/>
  <c r="J52" i="25"/>
  <c r="K52" i="25"/>
  <c r="E53" i="25"/>
  <c r="G53" i="25"/>
  <c r="I53" i="25"/>
  <c r="J53" i="25"/>
  <c r="K53" i="25"/>
  <c r="E54" i="25"/>
  <c r="G54" i="25"/>
  <c r="I54" i="25"/>
  <c r="J54" i="25"/>
  <c r="K54" i="25"/>
  <c r="E55" i="25"/>
  <c r="G55" i="25"/>
  <c r="I55" i="25"/>
  <c r="J55" i="25"/>
  <c r="K55" i="25"/>
  <c r="E56" i="25"/>
  <c r="G56" i="25"/>
  <c r="I56" i="25"/>
  <c r="J56" i="25"/>
  <c r="K56" i="25"/>
  <c r="E57" i="25"/>
  <c r="G57" i="25"/>
  <c r="I57" i="25"/>
  <c r="J57" i="25"/>
  <c r="K57" i="25"/>
  <c r="E58" i="25"/>
  <c r="G58" i="25"/>
  <c r="I58" i="25"/>
  <c r="J58" i="25"/>
  <c r="K58" i="25"/>
  <c r="E60" i="25"/>
  <c r="G60" i="25"/>
  <c r="I60" i="25"/>
  <c r="J60" i="25"/>
  <c r="K60" i="25"/>
  <c r="E61" i="25"/>
  <c r="G61" i="25"/>
  <c r="I61" i="25"/>
  <c r="J61" i="25"/>
  <c r="K61" i="25"/>
  <c r="E62" i="25"/>
  <c r="H62" i="25" s="1"/>
  <c r="G62" i="25"/>
  <c r="I62" i="25"/>
  <c r="J62" i="25"/>
  <c r="K62" i="25"/>
  <c r="E63" i="25"/>
  <c r="G63" i="25"/>
  <c r="I63" i="25"/>
  <c r="J63" i="25"/>
  <c r="K63" i="25"/>
  <c r="E64" i="25"/>
  <c r="G64" i="25"/>
  <c r="I64" i="25"/>
  <c r="J64" i="25"/>
  <c r="K64" i="25"/>
  <c r="E65" i="25"/>
  <c r="G65" i="25"/>
  <c r="I65" i="25"/>
  <c r="J65" i="25"/>
  <c r="K65" i="25"/>
  <c r="E66" i="25"/>
  <c r="G66" i="25"/>
  <c r="I66" i="25"/>
  <c r="J66" i="25"/>
  <c r="K66" i="25"/>
  <c r="E67" i="25"/>
  <c r="G67" i="25"/>
  <c r="I67" i="25"/>
  <c r="J67" i="25"/>
  <c r="K67" i="25"/>
  <c r="E69" i="25"/>
  <c r="F69" i="25" s="1"/>
  <c r="I69" i="25"/>
  <c r="J69" i="25"/>
  <c r="K69" i="25"/>
  <c r="G70" i="25"/>
  <c r="I70" i="25"/>
  <c r="J70" i="25"/>
  <c r="K70" i="25"/>
  <c r="D71" i="25"/>
  <c r="E12" i="25"/>
  <c r="F12" i="25" s="1"/>
  <c r="G12" i="25"/>
  <c r="I12" i="25"/>
  <c r="J12" i="25"/>
  <c r="K12" i="25"/>
  <c r="E13" i="25"/>
  <c r="F13" i="25" s="1"/>
  <c r="G13" i="25"/>
  <c r="I13" i="25"/>
  <c r="J13" i="25"/>
  <c r="K13" i="25"/>
  <c r="E14" i="25"/>
  <c r="G14" i="25"/>
  <c r="I14" i="25"/>
  <c r="J14" i="25"/>
  <c r="K14" i="25"/>
  <c r="E15" i="25"/>
  <c r="F15" i="25" s="1"/>
  <c r="G15" i="25"/>
  <c r="I15" i="25"/>
  <c r="J15" i="25"/>
  <c r="K15" i="25"/>
  <c r="E16" i="25"/>
  <c r="F16" i="25" s="1"/>
  <c r="G16" i="25"/>
  <c r="I16" i="25"/>
  <c r="J16" i="25"/>
  <c r="K16" i="25"/>
  <c r="E17" i="25"/>
  <c r="F17" i="25" s="1"/>
  <c r="G17" i="25"/>
  <c r="I17" i="25"/>
  <c r="J17" i="25"/>
  <c r="K17" i="25"/>
  <c r="E18" i="25"/>
  <c r="F18" i="25" s="1"/>
  <c r="G18" i="25"/>
  <c r="I18" i="25"/>
  <c r="J18" i="25"/>
  <c r="K18" i="25"/>
  <c r="E19" i="25"/>
  <c r="G19" i="25"/>
  <c r="I19" i="25"/>
  <c r="J19" i="25"/>
  <c r="K19" i="25"/>
  <c r="E20" i="25"/>
  <c r="F20" i="25" s="1"/>
  <c r="G20" i="25"/>
  <c r="I20" i="25"/>
  <c r="J20" i="25"/>
  <c r="K20" i="25"/>
  <c r="E21" i="25"/>
  <c r="F21" i="25" s="1"/>
  <c r="G21" i="25"/>
  <c r="I21" i="25"/>
  <c r="J21" i="25"/>
  <c r="K21" i="25"/>
  <c r="E22" i="25"/>
  <c r="F22" i="25" s="1"/>
  <c r="G22" i="25"/>
  <c r="I22" i="25"/>
  <c r="J22" i="25"/>
  <c r="K22" i="25"/>
  <c r="E23" i="25"/>
  <c r="G23" i="25"/>
  <c r="I23" i="25"/>
  <c r="J23" i="25"/>
  <c r="K23" i="25"/>
  <c r="E24" i="25"/>
  <c r="F24" i="25" s="1"/>
  <c r="G24" i="25"/>
  <c r="I24" i="25"/>
  <c r="J24" i="25"/>
  <c r="K24" i="25"/>
  <c r="E25" i="25"/>
  <c r="F25" i="25" s="1"/>
  <c r="G25" i="25"/>
  <c r="I25" i="25"/>
  <c r="J25" i="25"/>
  <c r="K25" i="25"/>
  <c r="E26" i="25"/>
  <c r="F26" i="25" s="1"/>
  <c r="G26" i="25"/>
  <c r="I26" i="25"/>
  <c r="J26" i="25"/>
  <c r="K26" i="25"/>
  <c r="E3" i="25"/>
  <c r="F3" i="25" s="1"/>
  <c r="G3" i="25"/>
  <c r="I3" i="25"/>
  <c r="J3" i="25"/>
  <c r="K3" i="25"/>
  <c r="E4" i="25"/>
  <c r="F4" i="25" s="1"/>
  <c r="G4" i="25"/>
  <c r="I4" i="25"/>
  <c r="J4" i="25"/>
  <c r="K4" i="25"/>
  <c r="E5" i="25"/>
  <c r="F5" i="25" s="1"/>
  <c r="G5" i="25"/>
  <c r="I5" i="25"/>
  <c r="J5" i="25"/>
  <c r="K5" i="25"/>
  <c r="E6" i="25"/>
  <c r="F6" i="25" s="1"/>
  <c r="G6" i="25"/>
  <c r="I6" i="25"/>
  <c r="J6" i="25"/>
  <c r="K6" i="25"/>
  <c r="E7" i="25"/>
  <c r="F7" i="25" s="1"/>
  <c r="G7" i="25"/>
  <c r="I7" i="25"/>
  <c r="J7" i="25"/>
  <c r="K7" i="25"/>
  <c r="E8" i="25"/>
  <c r="F8" i="25" s="1"/>
  <c r="G8" i="25"/>
  <c r="I8" i="25"/>
  <c r="J8" i="25"/>
  <c r="K8" i="25"/>
  <c r="E10" i="25"/>
  <c r="F10" i="25" s="1"/>
  <c r="G10" i="25"/>
  <c r="I10" i="25"/>
  <c r="J10" i="25"/>
  <c r="K10" i="25"/>
  <c r="E11" i="25"/>
  <c r="F11" i="25" s="1"/>
  <c r="G11" i="25"/>
  <c r="I11" i="25"/>
  <c r="J11" i="25"/>
  <c r="K11" i="25"/>
  <c r="K2" i="25"/>
  <c r="J2" i="25"/>
  <c r="I2" i="25"/>
  <c r="G2" i="25"/>
  <c r="E2" i="25"/>
  <c r="C70" i="24"/>
  <c r="D70" i="24" s="1"/>
  <c r="E63" i="24"/>
  <c r="E62" i="24"/>
  <c r="E57" i="24"/>
  <c r="E56" i="24"/>
  <c r="E21" i="24"/>
  <c r="E22" i="24"/>
  <c r="C28" i="24"/>
  <c r="C29" i="24"/>
  <c r="D29" i="24" s="1"/>
  <c r="C30" i="24"/>
  <c r="C31" i="24"/>
  <c r="D31" i="24" s="1"/>
  <c r="C32" i="24"/>
  <c r="C33" i="24"/>
  <c r="D33" i="24" s="1"/>
  <c r="C34" i="24"/>
  <c r="C35" i="24"/>
  <c r="D35" i="24" s="1"/>
  <c r="C36" i="24"/>
  <c r="C37" i="24"/>
  <c r="D37" i="24" s="1"/>
  <c r="C38" i="24"/>
  <c r="C39" i="24"/>
  <c r="D39" i="24" s="1"/>
  <c r="C41" i="24"/>
  <c r="C42" i="24"/>
  <c r="D42" i="24" s="1"/>
  <c r="C43" i="24"/>
  <c r="C44" i="24"/>
  <c r="D44" i="24" s="1"/>
  <c r="C45" i="24"/>
  <c r="C46" i="24"/>
  <c r="D46" i="24" s="1"/>
  <c r="C47" i="24"/>
  <c r="C48" i="24"/>
  <c r="C49" i="24"/>
  <c r="C50" i="24"/>
  <c r="C51" i="24"/>
  <c r="C52" i="24"/>
  <c r="C53" i="24"/>
  <c r="C54" i="24"/>
  <c r="C55" i="24"/>
  <c r="D55" i="24" s="1"/>
  <c r="C56" i="24"/>
  <c r="C57" i="24"/>
  <c r="C59" i="24"/>
  <c r="D59" i="24" s="1"/>
  <c r="C60" i="24"/>
  <c r="C61" i="24"/>
  <c r="D61" i="24" s="1"/>
  <c r="C62" i="24"/>
  <c r="C63" i="24"/>
  <c r="C64" i="24"/>
  <c r="C65" i="24"/>
  <c r="D65" i="24" s="1"/>
  <c r="C66" i="24"/>
  <c r="C68" i="24"/>
  <c r="C69" i="24"/>
  <c r="C3" i="24"/>
  <c r="C4" i="24"/>
  <c r="C5" i="24"/>
  <c r="C6" i="24"/>
  <c r="C7" i="24"/>
  <c r="C9" i="24"/>
  <c r="C10" i="24"/>
  <c r="C11" i="24"/>
  <c r="C12" i="24"/>
  <c r="C13" i="24"/>
  <c r="C14" i="24"/>
  <c r="D14" i="24" s="1"/>
  <c r="C15" i="24"/>
  <c r="C16" i="24"/>
  <c r="D16" i="24" s="1"/>
  <c r="C17" i="24"/>
  <c r="C18" i="24"/>
  <c r="D18" i="24" s="1"/>
  <c r="C19" i="24"/>
  <c r="D19" i="24" s="1"/>
  <c r="C20" i="24"/>
  <c r="D20" i="24" s="1"/>
  <c r="C21" i="24"/>
  <c r="C22" i="24"/>
  <c r="D22" i="24" s="1"/>
  <c r="C23" i="24"/>
  <c r="D23" i="24" s="1"/>
  <c r="C24" i="24"/>
  <c r="D24" i="24" s="1"/>
  <c r="C25" i="24"/>
  <c r="D25" i="24" s="1"/>
  <c r="C26" i="24"/>
  <c r="D26" i="24" s="1"/>
  <c r="C27" i="24"/>
  <c r="D27" i="24" s="1"/>
  <c r="D3" i="24"/>
  <c r="D4" i="24"/>
  <c r="D5" i="24"/>
  <c r="D6" i="24"/>
  <c r="D7" i="24"/>
  <c r="D9" i="24"/>
  <c r="D10" i="24"/>
  <c r="D11" i="24"/>
  <c r="D12" i="24"/>
  <c r="D13" i="24"/>
  <c r="E9" i="24"/>
  <c r="E10" i="24"/>
  <c r="E11" i="24"/>
  <c r="E12" i="24"/>
  <c r="E13" i="24"/>
  <c r="E14" i="24"/>
  <c r="E3" i="24"/>
  <c r="E4" i="24"/>
  <c r="E5" i="24"/>
  <c r="E6" i="24"/>
  <c r="E7" i="24"/>
  <c r="E61" i="24"/>
  <c r="G61" i="24"/>
  <c r="H61" i="24"/>
  <c r="I61" i="24"/>
  <c r="D62" i="24"/>
  <c r="G62" i="24"/>
  <c r="H62" i="24"/>
  <c r="I62" i="24"/>
  <c r="G63" i="24"/>
  <c r="H63" i="24"/>
  <c r="I63" i="24"/>
  <c r="D64" i="24"/>
  <c r="E64" i="24"/>
  <c r="G64" i="24"/>
  <c r="H64" i="24"/>
  <c r="I64" i="24"/>
  <c r="E65" i="24"/>
  <c r="G65" i="24"/>
  <c r="H65" i="24"/>
  <c r="I65" i="24"/>
  <c r="D66" i="24"/>
  <c r="E66" i="24"/>
  <c r="G66" i="24"/>
  <c r="H66" i="24"/>
  <c r="I66" i="24"/>
  <c r="D68" i="24"/>
  <c r="E68" i="24"/>
  <c r="G68" i="24"/>
  <c r="H68" i="24"/>
  <c r="I68" i="24"/>
  <c r="D69" i="24"/>
  <c r="E69" i="24"/>
  <c r="G69" i="24"/>
  <c r="H69" i="24"/>
  <c r="I69" i="24"/>
  <c r="E70" i="24"/>
  <c r="G70" i="24"/>
  <c r="H70" i="24"/>
  <c r="I70" i="24"/>
  <c r="D45" i="24"/>
  <c r="E45" i="24"/>
  <c r="G45" i="24"/>
  <c r="H45" i="24"/>
  <c r="I45" i="24"/>
  <c r="E46" i="24"/>
  <c r="G46" i="24"/>
  <c r="H46" i="24"/>
  <c r="I46" i="24"/>
  <c r="E47" i="24"/>
  <c r="G47" i="24"/>
  <c r="H47" i="24"/>
  <c r="I47" i="24"/>
  <c r="D48" i="24"/>
  <c r="E48" i="24"/>
  <c r="G48" i="24"/>
  <c r="H48" i="24"/>
  <c r="I48" i="24"/>
  <c r="D49" i="24"/>
  <c r="E49" i="24"/>
  <c r="G49" i="24"/>
  <c r="H49" i="24"/>
  <c r="I49" i="24"/>
  <c r="D50" i="24"/>
  <c r="E50" i="24"/>
  <c r="G50" i="24"/>
  <c r="H50" i="24"/>
  <c r="I50" i="24"/>
  <c r="E51" i="24"/>
  <c r="G51" i="24"/>
  <c r="H51" i="24"/>
  <c r="I51" i="24"/>
  <c r="E52" i="24"/>
  <c r="G52" i="24"/>
  <c r="H52" i="24"/>
  <c r="I52" i="24"/>
  <c r="D53" i="24"/>
  <c r="E53" i="24"/>
  <c r="G53" i="24"/>
  <c r="H53" i="24"/>
  <c r="I53" i="24"/>
  <c r="E54" i="24"/>
  <c r="G54" i="24"/>
  <c r="H54" i="24"/>
  <c r="I54" i="24"/>
  <c r="E55" i="24"/>
  <c r="G55" i="24"/>
  <c r="H55" i="24"/>
  <c r="I55" i="24"/>
  <c r="D56" i="24"/>
  <c r="G56" i="24"/>
  <c r="H56" i="24"/>
  <c r="I56" i="24"/>
  <c r="D57" i="24"/>
  <c r="G57" i="24"/>
  <c r="H57" i="24"/>
  <c r="I57" i="24"/>
  <c r="E59" i="24"/>
  <c r="G59" i="24"/>
  <c r="H59" i="24"/>
  <c r="I59" i="24"/>
  <c r="D60" i="24"/>
  <c r="E60" i="24"/>
  <c r="G60" i="24"/>
  <c r="H60" i="24"/>
  <c r="I60" i="24"/>
  <c r="D43" i="24"/>
  <c r="D30" i="24"/>
  <c r="E30" i="24"/>
  <c r="G30" i="24"/>
  <c r="H30" i="24"/>
  <c r="I30" i="24"/>
  <c r="E31" i="24"/>
  <c r="G31" i="24"/>
  <c r="H31" i="24"/>
  <c r="I31" i="24"/>
  <c r="D32" i="24"/>
  <c r="E32" i="24"/>
  <c r="G32" i="24"/>
  <c r="H32" i="24"/>
  <c r="I32" i="24"/>
  <c r="E33" i="24"/>
  <c r="G33" i="24"/>
  <c r="H33" i="24"/>
  <c r="I33" i="24"/>
  <c r="D34" i="24"/>
  <c r="E34" i="24"/>
  <c r="G34" i="24"/>
  <c r="H34" i="24"/>
  <c r="I34" i="24"/>
  <c r="E35" i="24"/>
  <c r="G35" i="24"/>
  <c r="H35" i="24"/>
  <c r="I35" i="24"/>
  <c r="E36" i="24"/>
  <c r="G36" i="24"/>
  <c r="H36" i="24"/>
  <c r="I36" i="24"/>
  <c r="E37" i="24"/>
  <c r="G37" i="24"/>
  <c r="H37" i="24"/>
  <c r="I37" i="24"/>
  <c r="D38" i="24"/>
  <c r="E38" i="24"/>
  <c r="G38" i="24"/>
  <c r="H38" i="24"/>
  <c r="I38" i="24"/>
  <c r="E39" i="24"/>
  <c r="G39" i="24"/>
  <c r="H39" i="24"/>
  <c r="I39" i="24"/>
  <c r="E41" i="24"/>
  <c r="G41" i="24"/>
  <c r="H41" i="24"/>
  <c r="I41" i="24"/>
  <c r="E42" i="24"/>
  <c r="G42" i="24"/>
  <c r="H42" i="24"/>
  <c r="I42" i="24"/>
  <c r="E43" i="24"/>
  <c r="G43" i="24"/>
  <c r="H43" i="24"/>
  <c r="I43" i="24"/>
  <c r="E44" i="24"/>
  <c r="G44" i="24"/>
  <c r="H44" i="24"/>
  <c r="I44" i="24"/>
  <c r="G3" i="24"/>
  <c r="H3" i="24"/>
  <c r="I3" i="24"/>
  <c r="G4" i="24"/>
  <c r="H4" i="24"/>
  <c r="I4" i="24"/>
  <c r="G5" i="24"/>
  <c r="H5" i="24"/>
  <c r="I5" i="24"/>
  <c r="G6" i="24"/>
  <c r="H6" i="24"/>
  <c r="I6" i="24"/>
  <c r="G7" i="24"/>
  <c r="H7" i="24"/>
  <c r="I7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E15" i="24"/>
  <c r="G15" i="24"/>
  <c r="H15" i="24"/>
  <c r="I15" i="24"/>
  <c r="E16" i="24"/>
  <c r="G16" i="24"/>
  <c r="H16" i="24"/>
  <c r="I16" i="24"/>
  <c r="E17" i="24"/>
  <c r="G17" i="24"/>
  <c r="H17" i="24"/>
  <c r="I17" i="24"/>
  <c r="E18" i="24"/>
  <c r="G18" i="24"/>
  <c r="H18" i="24"/>
  <c r="I18" i="24"/>
  <c r="E19" i="24"/>
  <c r="G19" i="24"/>
  <c r="H19" i="24"/>
  <c r="I19" i="24"/>
  <c r="E20" i="24"/>
  <c r="G20" i="24"/>
  <c r="H20" i="24"/>
  <c r="I20" i="24"/>
  <c r="G21" i="24"/>
  <c r="H21" i="24"/>
  <c r="I21" i="24"/>
  <c r="G22" i="24"/>
  <c r="H22" i="24"/>
  <c r="I22" i="24"/>
  <c r="E23" i="24"/>
  <c r="G23" i="24"/>
  <c r="H23" i="24"/>
  <c r="I23" i="24"/>
  <c r="E24" i="24"/>
  <c r="G24" i="24"/>
  <c r="H24" i="24"/>
  <c r="I24" i="24"/>
  <c r="E25" i="24"/>
  <c r="G25" i="24"/>
  <c r="H25" i="24"/>
  <c r="I25" i="24"/>
  <c r="E26" i="24"/>
  <c r="G26" i="24"/>
  <c r="H26" i="24"/>
  <c r="I26" i="24"/>
  <c r="E27" i="24"/>
  <c r="G27" i="24"/>
  <c r="H27" i="24"/>
  <c r="I27" i="24"/>
  <c r="E28" i="24"/>
  <c r="G28" i="24"/>
  <c r="H28" i="24"/>
  <c r="I28" i="24"/>
  <c r="E29" i="24"/>
  <c r="G29" i="24"/>
  <c r="H29" i="24"/>
  <c r="I29" i="24"/>
  <c r="D17" i="24"/>
  <c r="D21" i="24"/>
  <c r="D28" i="24"/>
  <c r="D15" i="24"/>
  <c r="I2" i="24"/>
  <c r="H2" i="24"/>
  <c r="G2" i="24"/>
  <c r="E2" i="24"/>
  <c r="C2" i="24"/>
  <c r="H63" i="25" l="1"/>
  <c r="H42" i="25"/>
  <c r="H41" i="25"/>
  <c r="H38" i="25"/>
  <c r="N38" i="25" s="1"/>
  <c r="H37" i="25"/>
  <c r="H32" i="25"/>
  <c r="N32" i="25" s="1"/>
  <c r="H31" i="25"/>
  <c r="H46" i="26"/>
  <c r="J62" i="27"/>
  <c r="H33" i="25"/>
  <c r="F70" i="24"/>
  <c r="H61" i="25"/>
  <c r="N61" i="25" s="1"/>
  <c r="H56" i="25"/>
  <c r="H52" i="25"/>
  <c r="H48" i="25"/>
  <c r="H44" i="25"/>
  <c r="N44" i="25" s="1"/>
  <c r="F36" i="25"/>
  <c r="N41" i="28"/>
  <c r="N20" i="28"/>
  <c r="N32" i="28"/>
  <c r="N39" i="28"/>
  <c r="M40" i="28"/>
  <c r="N40" i="28"/>
  <c r="N36" i="28"/>
  <c r="M36" i="28"/>
  <c r="N38" i="28"/>
  <c r="M38" i="28"/>
  <c r="M28" i="28"/>
  <c r="N30" i="28"/>
  <c r="M16" i="28"/>
  <c r="N18" i="28"/>
  <c r="N34" i="28"/>
  <c r="N33" i="28"/>
  <c r="M33" i="28"/>
  <c r="N29" i="28"/>
  <c r="M29" i="28"/>
  <c r="N35" i="28"/>
  <c r="M35" i="28"/>
  <c r="N31" i="28"/>
  <c r="M31" i="28"/>
  <c r="N27" i="28"/>
  <c r="N22" i="28"/>
  <c r="N24" i="28"/>
  <c r="M24" i="28"/>
  <c r="N25" i="28"/>
  <c r="M25" i="28"/>
  <c r="M26" i="28"/>
  <c r="N26" i="28"/>
  <c r="M19" i="28"/>
  <c r="N19" i="28"/>
  <c r="N23" i="28"/>
  <c r="M23" i="28"/>
  <c r="M21" i="28"/>
  <c r="N21" i="28"/>
  <c r="N15" i="28"/>
  <c r="M15" i="28"/>
  <c r="N17" i="28"/>
  <c r="M17" i="28"/>
  <c r="M10" i="28"/>
  <c r="N12" i="28"/>
  <c r="N8" i="28"/>
  <c r="N14" i="28"/>
  <c r="N13" i="28"/>
  <c r="M13" i="28"/>
  <c r="N11" i="28"/>
  <c r="M11" i="28"/>
  <c r="N4" i="28"/>
  <c r="N6" i="28"/>
  <c r="N3" i="28"/>
  <c r="M3" i="28"/>
  <c r="N5" i="28"/>
  <c r="M5" i="28"/>
  <c r="N7" i="28"/>
  <c r="M7" i="28"/>
  <c r="M2" i="28"/>
  <c r="N2" i="28"/>
  <c r="J42" i="27"/>
  <c r="K57" i="27"/>
  <c r="K49" i="27"/>
  <c r="J58" i="27"/>
  <c r="J45" i="27"/>
  <c r="K55" i="27"/>
  <c r="K61" i="27"/>
  <c r="J51" i="27"/>
  <c r="J17" i="27"/>
  <c r="J22" i="27"/>
  <c r="K35" i="27"/>
  <c r="K40" i="27"/>
  <c r="K64" i="27"/>
  <c r="J64" i="27"/>
  <c r="K48" i="27"/>
  <c r="J48" i="27"/>
  <c r="K56" i="27"/>
  <c r="J56" i="27"/>
  <c r="K50" i="27"/>
  <c r="J50" i="27"/>
  <c r="K52" i="27"/>
  <c r="J52" i="27"/>
  <c r="K54" i="27"/>
  <c r="J54" i="27"/>
  <c r="K60" i="27"/>
  <c r="J60" i="27"/>
  <c r="J4" i="27"/>
  <c r="K21" i="27"/>
  <c r="K25" i="27"/>
  <c r="K37" i="27"/>
  <c r="K39" i="27"/>
  <c r="K31" i="27"/>
  <c r="J23" i="27"/>
  <c r="K27" i="27"/>
  <c r="K29" i="27"/>
  <c r="K46" i="27"/>
  <c r="J46" i="27"/>
  <c r="J47" i="27"/>
  <c r="K47" i="27"/>
  <c r="K44" i="27"/>
  <c r="J44" i="27"/>
  <c r="K34" i="27"/>
  <c r="J34" i="27"/>
  <c r="K38" i="27"/>
  <c r="J38" i="27"/>
  <c r="K36" i="27"/>
  <c r="J36" i="27"/>
  <c r="K43" i="27"/>
  <c r="J43" i="27"/>
  <c r="K7" i="27"/>
  <c r="K28" i="27"/>
  <c r="J28" i="27"/>
  <c r="K24" i="27"/>
  <c r="K32" i="27"/>
  <c r="J32" i="27"/>
  <c r="J33" i="27"/>
  <c r="K33" i="27"/>
  <c r="J30" i="27"/>
  <c r="K30" i="27"/>
  <c r="K26" i="27"/>
  <c r="K5" i="27"/>
  <c r="K19" i="27"/>
  <c r="K14" i="27"/>
  <c r="K12" i="27"/>
  <c r="J16" i="27"/>
  <c r="K6" i="27"/>
  <c r="K11" i="27"/>
  <c r="J20" i="27"/>
  <c r="K20" i="27"/>
  <c r="K10" i="27"/>
  <c r="J10" i="27"/>
  <c r="K8" i="27"/>
  <c r="J8" i="27"/>
  <c r="K18" i="27"/>
  <c r="J18" i="27"/>
  <c r="K15" i="27"/>
  <c r="J15" i="27"/>
  <c r="K13" i="27"/>
  <c r="J13" i="27"/>
  <c r="K3" i="27"/>
  <c r="J2" i="27"/>
  <c r="K2" i="27"/>
  <c r="H62" i="26"/>
  <c r="H59" i="26"/>
  <c r="H55" i="26"/>
  <c r="H50" i="26"/>
  <c r="H47" i="26"/>
  <c r="H54" i="26"/>
  <c r="H51" i="26"/>
  <c r="H58" i="26"/>
  <c r="H60" i="26"/>
  <c r="H56" i="26"/>
  <c r="H52" i="26"/>
  <c r="H48" i="26"/>
  <c r="H44" i="26"/>
  <c r="H61" i="26"/>
  <c r="H53" i="26"/>
  <c r="H49" i="26"/>
  <c r="H45" i="26"/>
  <c r="H64" i="26"/>
  <c r="H65" i="26"/>
  <c r="H43" i="26"/>
  <c r="H37" i="26"/>
  <c r="H38" i="26"/>
  <c r="H39" i="26"/>
  <c r="H35" i="26"/>
  <c r="H32" i="26"/>
  <c r="H36" i="26"/>
  <c r="H42" i="26"/>
  <c r="H41" i="26"/>
  <c r="H33" i="26"/>
  <c r="H28" i="26"/>
  <c r="H21" i="26"/>
  <c r="H17" i="26"/>
  <c r="F43" i="26"/>
  <c r="H34" i="26"/>
  <c r="H31" i="26"/>
  <c r="H29" i="26"/>
  <c r="H30" i="26"/>
  <c r="H25" i="26"/>
  <c r="H24" i="26"/>
  <c r="H22" i="26"/>
  <c r="H18" i="26"/>
  <c r="H19" i="26"/>
  <c r="H23" i="26"/>
  <c r="H15" i="26"/>
  <c r="H20" i="26"/>
  <c r="H16" i="26"/>
  <c r="H27" i="26"/>
  <c r="H26" i="26"/>
  <c r="H7" i="26"/>
  <c r="H9" i="26"/>
  <c r="H3" i="26"/>
  <c r="H10" i="26"/>
  <c r="H6" i="26"/>
  <c r="H4" i="26"/>
  <c r="H5" i="26"/>
  <c r="H11" i="26"/>
  <c r="H14" i="26"/>
  <c r="H13" i="26"/>
  <c r="H12" i="26"/>
  <c r="H2" i="26"/>
  <c r="N2" i="26" s="1"/>
  <c r="F2" i="26"/>
  <c r="H67" i="25"/>
  <c r="N67" i="25" s="1"/>
  <c r="H65" i="25"/>
  <c r="N65" i="25" s="1"/>
  <c r="H60" i="25"/>
  <c r="H30" i="25"/>
  <c r="N30" i="25" s="1"/>
  <c r="M30" i="25" s="1"/>
  <c r="H29" i="25"/>
  <c r="H28" i="25"/>
  <c r="N28" i="25" s="1"/>
  <c r="H27" i="25"/>
  <c r="N27" i="25" s="1"/>
  <c r="H70" i="25"/>
  <c r="N70" i="25" s="1"/>
  <c r="L70" i="25" s="1"/>
  <c r="H69" i="25"/>
  <c r="H58" i="25"/>
  <c r="H54" i="25"/>
  <c r="N54" i="25" s="1"/>
  <c r="H50" i="25"/>
  <c r="N50" i="25" s="1"/>
  <c r="H46" i="25"/>
  <c r="N42" i="25"/>
  <c r="M42" i="25" s="1"/>
  <c r="H39" i="25"/>
  <c r="N39" i="25" s="1"/>
  <c r="F38" i="25"/>
  <c r="N34" i="25"/>
  <c r="M34" i="25" s="1"/>
  <c r="F42" i="25"/>
  <c r="F34" i="25"/>
  <c r="F32" i="25"/>
  <c r="H64" i="25"/>
  <c r="N64" i="25" s="1"/>
  <c r="H43" i="25"/>
  <c r="N43" i="25" s="1"/>
  <c r="L43" i="25" s="1"/>
  <c r="L28" i="25"/>
  <c r="M28" i="25"/>
  <c r="L32" i="25"/>
  <c r="M32" i="25"/>
  <c r="L36" i="25"/>
  <c r="M36" i="25"/>
  <c r="F66" i="25"/>
  <c r="F57" i="25"/>
  <c r="F55" i="25"/>
  <c r="F47" i="25"/>
  <c r="F45" i="25"/>
  <c r="L42" i="25"/>
  <c r="N58" i="25"/>
  <c r="N52" i="25"/>
  <c r="N48" i="25"/>
  <c r="N46" i="25"/>
  <c r="F53" i="25"/>
  <c r="F51" i="25"/>
  <c r="F49" i="25"/>
  <c r="L34" i="25"/>
  <c r="N62" i="25"/>
  <c r="N60" i="25"/>
  <c r="N56" i="25"/>
  <c r="N69" i="25"/>
  <c r="H66" i="25"/>
  <c r="N66" i="25" s="1"/>
  <c r="H57" i="25"/>
  <c r="N57" i="25" s="1"/>
  <c r="H55" i="25"/>
  <c r="N55" i="25" s="1"/>
  <c r="H53" i="25"/>
  <c r="N53" i="25" s="1"/>
  <c r="H51" i="25"/>
  <c r="N51" i="25" s="1"/>
  <c r="H49" i="25"/>
  <c r="N49" i="25" s="1"/>
  <c r="H47" i="25"/>
  <c r="N47" i="25" s="1"/>
  <c r="H45" i="25"/>
  <c r="N45" i="25" s="1"/>
  <c r="F63" i="25"/>
  <c r="N63" i="25"/>
  <c r="L63" i="25" s="1"/>
  <c r="F61" i="25"/>
  <c r="F67" i="25"/>
  <c r="F65" i="25"/>
  <c r="F64" i="25"/>
  <c r="F62" i="25"/>
  <c r="F60" i="25"/>
  <c r="F58" i="25"/>
  <c r="F56" i="25"/>
  <c r="F54" i="25"/>
  <c r="F52" i="25"/>
  <c r="F50" i="25"/>
  <c r="F48" i="25"/>
  <c r="F46" i="25"/>
  <c r="F44" i="25"/>
  <c r="N41" i="25"/>
  <c r="L41" i="25" s="1"/>
  <c r="N37" i="25"/>
  <c r="L37" i="25" s="1"/>
  <c r="N35" i="25"/>
  <c r="L35" i="25" s="1"/>
  <c r="N33" i="25"/>
  <c r="L33" i="25" s="1"/>
  <c r="N31" i="25"/>
  <c r="L31" i="25" s="1"/>
  <c r="N29" i="25"/>
  <c r="L29" i="25" s="1"/>
  <c r="H14" i="25"/>
  <c r="N14" i="25" s="1"/>
  <c r="L14" i="25" s="1"/>
  <c r="H23" i="25"/>
  <c r="N23" i="25" s="1"/>
  <c r="L23" i="25" s="1"/>
  <c r="H19" i="25"/>
  <c r="N19" i="25" s="1"/>
  <c r="L19" i="25" s="1"/>
  <c r="H15" i="25"/>
  <c r="N15" i="25" s="1"/>
  <c r="H25" i="25"/>
  <c r="N25" i="25" s="1"/>
  <c r="L25" i="25" s="1"/>
  <c r="F23" i="25"/>
  <c r="H22" i="25"/>
  <c r="N22" i="25" s="1"/>
  <c r="H21" i="25"/>
  <c r="N21" i="25" s="1"/>
  <c r="L21" i="25" s="1"/>
  <c r="H20" i="25"/>
  <c r="N20" i="25" s="1"/>
  <c r="F19" i="25"/>
  <c r="H18" i="25"/>
  <c r="N18" i="25" s="1"/>
  <c r="H17" i="25"/>
  <c r="N17" i="25" s="1"/>
  <c r="L17" i="25" s="1"/>
  <c r="H16" i="25"/>
  <c r="N16" i="25" s="1"/>
  <c r="F14" i="25"/>
  <c r="H13" i="25"/>
  <c r="N13" i="25" s="1"/>
  <c r="L13" i="25" s="1"/>
  <c r="H12" i="25"/>
  <c r="N12" i="25" s="1"/>
  <c r="M12" i="25" s="1"/>
  <c r="M14" i="25"/>
  <c r="M21" i="25"/>
  <c r="M19" i="25"/>
  <c r="H24" i="25"/>
  <c r="N24" i="25" s="1"/>
  <c r="H26" i="25"/>
  <c r="N26" i="25" s="1"/>
  <c r="H5" i="25"/>
  <c r="N5" i="25" s="1"/>
  <c r="M5" i="25" s="1"/>
  <c r="H4" i="25"/>
  <c r="N4" i="25" s="1"/>
  <c r="L4" i="25" s="1"/>
  <c r="H3" i="25"/>
  <c r="N3" i="25" s="1"/>
  <c r="L3" i="25" s="1"/>
  <c r="H10" i="25"/>
  <c r="N10" i="25" s="1"/>
  <c r="H8" i="25"/>
  <c r="N8" i="25" s="1"/>
  <c r="H11" i="25"/>
  <c r="N11" i="25" s="1"/>
  <c r="L11" i="25" s="1"/>
  <c r="H6" i="25"/>
  <c r="N6" i="25" s="1"/>
  <c r="L6" i="25" s="1"/>
  <c r="H7" i="25"/>
  <c r="N7" i="25" s="1"/>
  <c r="L5" i="25"/>
  <c r="H2" i="25"/>
  <c r="N2" i="25" s="1"/>
  <c r="F2" i="25"/>
  <c r="F63" i="24"/>
  <c r="F64" i="24"/>
  <c r="F68" i="24"/>
  <c r="F61" i="24"/>
  <c r="F65" i="24"/>
  <c r="D63" i="24"/>
  <c r="F69" i="24"/>
  <c r="F66" i="24"/>
  <c r="F62" i="24"/>
  <c r="F41" i="24"/>
  <c r="F15" i="24"/>
  <c r="F57" i="24"/>
  <c r="F51" i="24"/>
  <c r="F47" i="24"/>
  <c r="F48" i="24"/>
  <c r="F11" i="24"/>
  <c r="F49" i="24"/>
  <c r="F45" i="24"/>
  <c r="F56" i="24"/>
  <c r="F60" i="24"/>
  <c r="D47" i="24"/>
  <c r="F52" i="24"/>
  <c r="D51" i="24"/>
  <c r="D52" i="24"/>
  <c r="F54" i="24"/>
  <c r="D54" i="24"/>
  <c r="F59" i="24"/>
  <c r="F55" i="24"/>
  <c r="F53" i="24"/>
  <c r="F50" i="24"/>
  <c r="F46" i="24"/>
  <c r="F19" i="24"/>
  <c r="F26" i="24"/>
  <c r="F22" i="24"/>
  <c r="F18" i="24"/>
  <c r="F14" i="24"/>
  <c r="F10" i="24"/>
  <c r="F5" i="24"/>
  <c r="F27" i="24"/>
  <c r="F23" i="24"/>
  <c r="F6" i="24"/>
  <c r="F25" i="24"/>
  <c r="F21" i="24"/>
  <c r="F17" i="24"/>
  <c r="F13" i="24"/>
  <c r="F9" i="24"/>
  <c r="F4" i="24"/>
  <c r="F44" i="24"/>
  <c r="F38" i="24"/>
  <c r="F36" i="24"/>
  <c r="F28" i="24"/>
  <c r="F24" i="24"/>
  <c r="F20" i="24"/>
  <c r="F16" i="24"/>
  <c r="F12" i="24"/>
  <c r="F7" i="24"/>
  <c r="F3" i="24"/>
  <c r="F34" i="24"/>
  <c r="F42" i="24"/>
  <c r="D41" i="24"/>
  <c r="F37" i="24"/>
  <c r="D36" i="24"/>
  <c r="F33" i="24"/>
  <c r="F32" i="24"/>
  <c r="F30" i="24"/>
  <c r="F43" i="24"/>
  <c r="F39" i="24"/>
  <c r="F35" i="24"/>
  <c r="F31" i="24"/>
  <c r="F29" i="24"/>
  <c r="F2" i="24"/>
  <c r="L2" i="24" s="1"/>
  <c r="D2" i="24"/>
  <c r="E22" i="23"/>
  <c r="E53" i="23"/>
  <c r="F53" i="23" s="1"/>
  <c r="E70" i="23"/>
  <c r="C65" i="23"/>
  <c r="D65" i="23" s="1"/>
  <c r="E65" i="23"/>
  <c r="G65" i="23"/>
  <c r="H65" i="23"/>
  <c r="I65" i="23"/>
  <c r="C66" i="23"/>
  <c r="D66" i="23" s="1"/>
  <c r="E66" i="23"/>
  <c r="G66" i="23"/>
  <c r="H66" i="23"/>
  <c r="I66" i="23"/>
  <c r="C67" i="23"/>
  <c r="D67" i="23" s="1"/>
  <c r="E67" i="23"/>
  <c r="G67" i="23"/>
  <c r="H67" i="23"/>
  <c r="I67" i="23"/>
  <c r="C68" i="23"/>
  <c r="D68" i="23" s="1"/>
  <c r="E68" i="23"/>
  <c r="G68" i="23"/>
  <c r="H68" i="23"/>
  <c r="I68" i="23"/>
  <c r="C70" i="23"/>
  <c r="D70" i="23" s="1"/>
  <c r="G70" i="23"/>
  <c r="H70" i="23"/>
  <c r="I70" i="23"/>
  <c r="C71" i="23"/>
  <c r="D71" i="23" s="1"/>
  <c r="E71" i="23"/>
  <c r="G71" i="23"/>
  <c r="H71" i="23"/>
  <c r="I71" i="23"/>
  <c r="C50" i="23"/>
  <c r="D50" i="23" s="1"/>
  <c r="E50" i="23"/>
  <c r="G50" i="23"/>
  <c r="H50" i="23"/>
  <c r="I50" i="23"/>
  <c r="C51" i="23"/>
  <c r="D51" i="23" s="1"/>
  <c r="E51" i="23"/>
  <c r="G51" i="23"/>
  <c r="H51" i="23"/>
  <c r="I51" i="23"/>
  <c r="C52" i="23"/>
  <c r="D52" i="23" s="1"/>
  <c r="E52" i="23"/>
  <c r="G52" i="23"/>
  <c r="H52" i="23"/>
  <c r="I52" i="23"/>
  <c r="C53" i="23"/>
  <c r="D53" i="23" s="1"/>
  <c r="G53" i="23"/>
  <c r="H53" i="23"/>
  <c r="I53" i="23"/>
  <c r="C54" i="23"/>
  <c r="D54" i="23" s="1"/>
  <c r="E54" i="23"/>
  <c r="G54" i="23"/>
  <c r="H54" i="23"/>
  <c r="I54" i="23"/>
  <c r="C55" i="23"/>
  <c r="D55" i="23" s="1"/>
  <c r="E55" i="23"/>
  <c r="G55" i="23"/>
  <c r="H55" i="23"/>
  <c r="I55" i="23"/>
  <c r="C56" i="23"/>
  <c r="D56" i="23" s="1"/>
  <c r="E56" i="23"/>
  <c r="G56" i="23"/>
  <c r="H56" i="23"/>
  <c r="I56" i="23"/>
  <c r="C57" i="23"/>
  <c r="D57" i="23" s="1"/>
  <c r="E57" i="23"/>
  <c r="G57" i="23"/>
  <c r="H57" i="23"/>
  <c r="I57" i="23"/>
  <c r="C58" i="23"/>
  <c r="D58" i="23" s="1"/>
  <c r="E58" i="23"/>
  <c r="G58" i="23"/>
  <c r="H58" i="23"/>
  <c r="I58" i="23"/>
  <c r="C59" i="23"/>
  <c r="D59" i="23" s="1"/>
  <c r="E59" i="23"/>
  <c r="G59" i="23"/>
  <c r="H59" i="23"/>
  <c r="I59" i="23"/>
  <c r="C61" i="23"/>
  <c r="F61" i="23" s="1"/>
  <c r="E61" i="23"/>
  <c r="G61" i="23"/>
  <c r="H61" i="23"/>
  <c r="I61" i="23"/>
  <c r="C62" i="23"/>
  <c r="D62" i="23" s="1"/>
  <c r="E62" i="23"/>
  <c r="G62" i="23"/>
  <c r="H62" i="23"/>
  <c r="I62" i="23"/>
  <c r="C63" i="23"/>
  <c r="D63" i="23" s="1"/>
  <c r="E63" i="23"/>
  <c r="G63" i="23"/>
  <c r="H63" i="23"/>
  <c r="I63" i="23"/>
  <c r="C64" i="23"/>
  <c r="D64" i="23" s="1"/>
  <c r="E64" i="23"/>
  <c r="G64" i="23"/>
  <c r="H64" i="23"/>
  <c r="I64" i="23"/>
  <c r="C43" i="23"/>
  <c r="D43" i="23" s="1"/>
  <c r="E43" i="23"/>
  <c r="G43" i="23"/>
  <c r="H43" i="23"/>
  <c r="I43" i="23"/>
  <c r="C44" i="23"/>
  <c r="D44" i="23" s="1"/>
  <c r="E44" i="23"/>
  <c r="G44" i="23"/>
  <c r="H44" i="23"/>
  <c r="I44" i="23"/>
  <c r="C45" i="23"/>
  <c r="E45" i="23"/>
  <c r="G45" i="23"/>
  <c r="H45" i="23"/>
  <c r="I45" i="23"/>
  <c r="C46" i="23"/>
  <c r="D46" i="23" s="1"/>
  <c r="E46" i="23"/>
  <c r="G46" i="23"/>
  <c r="H46" i="23"/>
  <c r="I46" i="23"/>
  <c r="C47" i="23"/>
  <c r="D47" i="23" s="1"/>
  <c r="E47" i="23"/>
  <c r="G47" i="23"/>
  <c r="H47" i="23"/>
  <c r="I47" i="23"/>
  <c r="C48" i="23"/>
  <c r="D48" i="23" s="1"/>
  <c r="E48" i="23"/>
  <c r="G48" i="23"/>
  <c r="H48" i="23"/>
  <c r="I48" i="23"/>
  <c r="C49" i="23"/>
  <c r="D49" i="23" s="1"/>
  <c r="E49" i="23"/>
  <c r="G49" i="23"/>
  <c r="H49" i="23"/>
  <c r="I49" i="23"/>
  <c r="C36" i="23"/>
  <c r="D36" i="23" s="1"/>
  <c r="E36" i="23"/>
  <c r="G36" i="23"/>
  <c r="H36" i="23"/>
  <c r="I36" i="23"/>
  <c r="C37" i="23"/>
  <c r="D37" i="23" s="1"/>
  <c r="E37" i="23"/>
  <c r="G37" i="23"/>
  <c r="H37" i="23"/>
  <c r="I37" i="23"/>
  <c r="C38" i="23"/>
  <c r="E38" i="23"/>
  <c r="G38" i="23"/>
  <c r="H38" i="23"/>
  <c r="I38" i="23"/>
  <c r="C39" i="23"/>
  <c r="D39" i="23" s="1"/>
  <c r="E39" i="23"/>
  <c r="G39" i="23"/>
  <c r="H39" i="23"/>
  <c r="I39" i="23"/>
  <c r="C40" i="23"/>
  <c r="D40" i="23" s="1"/>
  <c r="E40" i="23"/>
  <c r="G40" i="23"/>
  <c r="H40" i="23"/>
  <c r="I40" i="23"/>
  <c r="C41" i="23"/>
  <c r="D41" i="23" s="1"/>
  <c r="E41" i="23"/>
  <c r="G41" i="23"/>
  <c r="H41" i="23"/>
  <c r="I41" i="23"/>
  <c r="C21" i="23"/>
  <c r="D21" i="23" s="1"/>
  <c r="E21" i="23"/>
  <c r="G21" i="23"/>
  <c r="H21" i="23"/>
  <c r="I21" i="23"/>
  <c r="C22" i="23"/>
  <c r="D22" i="23" s="1"/>
  <c r="G22" i="23"/>
  <c r="H22" i="23"/>
  <c r="I22" i="23"/>
  <c r="C23" i="23"/>
  <c r="D23" i="23" s="1"/>
  <c r="E23" i="23"/>
  <c r="G23" i="23"/>
  <c r="H23" i="23"/>
  <c r="I23" i="23"/>
  <c r="C24" i="23"/>
  <c r="D24" i="23" s="1"/>
  <c r="E24" i="23"/>
  <c r="G24" i="23"/>
  <c r="H24" i="23"/>
  <c r="I24" i="23"/>
  <c r="C25" i="23"/>
  <c r="D25" i="23" s="1"/>
  <c r="E25" i="23"/>
  <c r="G25" i="23"/>
  <c r="H25" i="23"/>
  <c r="I25" i="23"/>
  <c r="C26" i="23"/>
  <c r="D26" i="23" s="1"/>
  <c r="E26" i="23"/>
  <c r="G26" i="23"/>
  <c r="H26" i="23"/>
  <c r="I26" i="23"/>
  <c r="C27" i="23"/>
  <c r="D27" i="23" s="1"/>
  <c r="E27" i="23"/>
  <c r="G27" i="23"/>
  <c r="H27" i="23"/>
  <c r="I27" i="23"/>
  <c r="C28" i="23"/>
  <c r="D28" i="23" s="1"/>
  <c r="E28" i="23"/>
  <c r="G28" i="23"/>
  <c r="H28" i="23"/>
  <c r="I28" i="23"/>
  <c r="C29" i="23"/>
  <c r="D29" i="23" s="1"/>
  <c r="E29" i="23"/>
  <c r="G29" i="23"/>
  <c r="H29" i="23"/>
  <c r="I29" i="23"/>
  <c r="C30" i="23"/>
  <c r="D30" i="23" s="1"/>
  <c r="E30" i="23"/>
  <c r="G30" i="23"/>
  <c r="H30" i="23"/>
  <c r="I30" i="23"/>
  <c r="C31" i="23"/>
  <c r="D31" i="23" s="1"/>
  <c r="E31" i="23"/>
  <c r="G31" i="23"/>
  <c r="H31" i="23"/>
  <c r="I31" i="23"/>
  <c r="C32" i="23"/>
  <c r="E32" i="23"/>
  <c r="G32" i="23"/>
  <c r="H32" i="23"/>
  <c r="I32" i="23"/>
  <c r="C33" i="23"/>
  <c r="D33" i="23" s="1"/>
  <c r="E33" i="23"/>
  <c r="G33" i="23"/>
  <c r="H33" i="23"/>
  <c r="I33" i="23"/>
  <c r="C34" i="23"/>
  <c r="D34" i="23" s="1"/>
  <c r="E34" i="23"/>
  <c r="G34" i="23"/>
  <c r="H34" i="23"/>
  <c r="I34" i="23"/>
  <c r="C35" i="23"/>
  <c r="D35" i="23" s="1"/>
  <c r="E35" i="23"/>
  <c r="G35" i="23"/>
  <c r="H35" i="23"/>
  <c r="I35" i="23"/>
  <c r="C3" i="23"/>
  <c r="D3" i="23" s="1"/>
  <c r="E3" i="23"/>
  <c r="G3" i="23"/>
  <c r="H3" i="23"/>
  <c r="I3" i="23"/>
  <c r="C4" i="23"/>
  <c r="D4" i="23" s="1"/>
  <c r="E4" i="23"/>
  <c r="G4" i="23"/>
  <c r="H4" i="23"/>
  <c r="I4" i="23"/>
  <c r="C5" i="23"/>
  <c r="D5" i="23" s="1"/>
  <c r="E5" i="23"/>
  <c r="G5" i="23"/>
  <c r="H5" i="23"/>
  <c r="I5" i="23"/>
  <c r="C6" i="23"/>
  <c r="D6" i="23" s="1"/>
  <c r="E6" i="23"/>
  <c r="G6" i="23"/>
  <c r="H6" i="23"/>
  <c r="I6" i="23"/>
  <c r="C7" i="23"/>
  <c r="D7" i="23" s="1"/>
  <c r="E7" i="23"/>
  <c r="G7" i="23"/>
  <c r="H7" i="23"/>
  <c r="I7" i="23"/>
  <c r="C8" i="23"/>
  <c r="D8" i="23" s="1"/>
  <c r="E8" i="23"/>
  <c r="G8" i="23"/>
  <c r="H8" i="23"/>
  <c r="I8" i="23"/>
  <c r="C9" i="23"/>
  <c r="D9" i="23" s="1"/>
  <c r="E9" i="23"/>
  <c r="G9" i="23"/>
  <c r="H9" i="23"/>
  <c r="I9" i="23"/>
  <c r="C11" i="23"/>
  <c r="D11" i="23" s="1"/>
  <c r="E11" i="23"/>
  <c r="G11" i="23"/>
  <c r="H11" i="23"/>
  <c r="I11" i="23"/>
  <c r="C12" i="23"/>
  <c r="E12" i="23"/>
  <c r="G12" i="23"/>
  <c r="H12" i="23"/>
  <c r="I12" i="23"/>
  <c r="C13" i="23"/>
  <c r="D13" i="23" s="1"/>
  <c r="E13" i="23"/>
  <c r="G13" i="23"/>
  <c r="H13" i="23"/>
  <c r="I13" i="23"/>
  <c r="C14" i="23"/>
  <c r="D14" i="23" s="1"/>
  <c r="E14" i="23"/>
  <c r="G14" i="23"/>
  <c r="H14" i="23"/>
  <c r="I14" i="23"/>
  <c r="C15" i="23"/>
  <c r="D15" i="23" s="1"/>
  <c r="E15" i="23"/>
  <c r="G15" i="23"/>
  <c r="H15" i="23"/>
  <c r="I15" i="23"/>
  <c r="C16" i="23"/>
  <c r="D16" i="23" s="1"/>
  <c r="E16" i="23"/>
  <c r="G16" i="23"/>
  <c r="H16" i="23"/>
  <c r="I16" i="23"/>
  <c r="C17" i="23"/>
  <c r="D17" i="23" s="1"/>
  <c r="E17" i="23"/>
  <c r="G17" i="23"/>
  <c r="H17" i="23"/>
  <c r="I17" i="23"/>
  <c r="C18" i="23"/>
  <c r="D18" i="23" s="1"/>
  <c r="E18" i="23"/>
  <c r="G18" i="23"/>
  <c r="H18" i="23"/>
  <c r="I18" i="23"/>
  <c r="C19" i="23"/>
  <c r="D19" i="23" s="1"/>
  <c r="E19" i="23"/>
  <c r="G19" i="23"/>
  <c r="H19" i="23"/>
  <c r="I19" i="23"/>
  <c r="C20" i="23"/>
  <c r="D20" i="23" s="1"/>
  <c r="E20" i="23"/>
  <c r="G20" i="23"/>
  <c r="H20" i="23"/>
  <c r="I20" i="23"/>
  <c r="I2" i="23"/>
  <c r="H2" i="23"/>
  <c r="G2" i="23"/>
  <c r="E2" i="23"/>
  <c r="C2" i="23"/>
  <c r="L9" i="22"/>
  <c r="L42" i="22"/>
  <c r="K42" i="22" s="1"/>
  <c r="L58" i="22"/>
  <c r="K58" i="22" s="1"/>
  <c r="L67" i="22"/>
  <c r="K67" i="22" s="1"/>
  <c r="L71" i="22"/>
  <c r="K9" i="22"/>
  <c r="K71" i="22"/>
  <c r="H3" i="22"/>
  <c r="I3" i="22"/>
  <c r="H4" i="22"/>
  <c r="I4" i="22"/>
  <c r="H5" i="22"/>
  <c r="I5" i="22"/>
  <c r="H6" i="22"/>
  <c r="I6" i="22"/>
  <c r="H7" i="22"/>
  <c r="I7" i="22"/>
  <c r="H8" i="22"/>
  <c r="I8" i="22"/>
  <c r="H9" i="22"/>
  <c r="J9" i="22" s="1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H45" i="22"/>
  <c r="I45" i="22"/>
  <c r="H46" i="22"/>
  <c r="I46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J71" i="22" s="1"/>
  <c r="I71" i="22"/>
  <c r="E57" i="22"/>
  <c r="E56" i="22"/>
  <c r="C70" i="22"/>
  <c r="D70" i="22" s="1"/>
  <c r="C63" i="22"/>
  <c r="D63" i="22" s="1"/>
  <c r="E63" i="22"/>
  <c r="C64" i="22"/>
  <c r="D64" i="22" s="1"/>
  <c r="E64" i="22"/>
  <c r="C65" i="22"/>
  <c r="D65" i="22" s="1"/>
  <c r="E65" i="22"/>
  <c r="C66" i="22"/>
  <c r="D66" i="22" s="1"/>
  <c r="E66" i="22"/>
  <c r="C68" i="22"/>
  <c r="D68" i="22" s="1"/>
  <c r="E68" i="22"/>
  <c r="C69" i="22"/>
  <c r="D69" i="22" s="1"/>
  <c r="E69" i="22"/>
  <c r="E70" i="22"/>
  <c r="C48" i="22"/>
  <c r="D48" i="22" s="1"/>
  <c r="E48" i="22"/>
  <c r="C49" i="22"/>
  <c r="D49" i="22" s="1"/>
  <c r="E49" i="22"/>
  <c r="C50" i="22"/>
  <c r="D50" i="22" s="1"/>
  <c r="E50" i="22"/>
  <c r="C51" i="22"/>
  <c r="D51" i="22" s="1"/>
  <c r="E51" i="22"/>
  <c r="C52" i="22"/>
  <c r="D52" i="22" s="1"/>
  <c r="E52" i="22"/>
  <c r="C53" i="22"/>
  <c r="D53" i="22" s="1"/>
  <c r="E53" i="22"/>
  <c r="C54" i="22"/>
  <c r="D54" i="22" s="1"/>
  <c r="E54" i="22"/>
  <c r="C55" i="22"/>
  <c r="D55" i="22" s="1"/>
  <c r="E55" i="22"/>
  <c r="C56" i="22"/>
  <c r="D56" i="22" s="1"/>
  <c r="C57" i="22"/>
  <c r="D57" i="22" s="1"/>
  <c r="C59" i="22"/>
  <c r="D59" i="22" s="1"/>
  <c r="E59" i="22"/>
  <c r="C60" i="22"/>
  <c r="D60" i="22" s="1"/>
  <c r="E60" i="22"/>
  <c r="C61" i="22"/>
  <c r="D61" i="22" s="1"/>
  <c r="E61" i="22"/>
  <c r="C62" i="22"/>
  <c r="D62" i="22" s="1"/>
  <c r="E62" i="22"/>
  <c r="E46" i="22"/>
  <c r="E47" i="22"/>
  <c r="C16" i="22"/>
  <c r="D16" i="22" s="1"/>
  <c r="E16" i="22"/>
  <c r="C17" i="22"/>
  <c r="D17" i="22" s="1"/>
  <c r="E17" i="22"/>
  <c r="C18" i="22"/>
  <c r="D18" i="22" s="1"/>
  <c r="E18" i="22"/>
  <c r="C19" i="22"/>
  <c r="D19" i="22" s="1"/>
  <c r="E19" i="22"/>
  <c r="C20" i="22"/>
  <c r="D20" i="22" s="1"/>
  <c r="E20" i="22"/>
  <c r="C21" i="22"/>
  <c r="D21" i="22" s="1"/>
  <c r="E21" i="22"/>
  <c r="C22" i="22"/>
  <c r="D22" i="22" s="1"/>
  <c r="E22" i="22"/>
  <c r="C23" i="22"/>
  <c r="D23" i="22" s="1"/>
  <c r="E23" i="22"/>
  <c r="C24" i="22"/>
  <c r="D24" i="22" s="1"/>
  <c r="E24" i="22"/>
  <c r="C25" i="22"/>
  <c r="D25" i="22" s="1"/>
  <c r="E25" i="22"/>
  <c r="C26" i="22"/>
  <c r="D26" i="22" s="1"/>
  <c r="E26" i="22"/>
  <c r="C27" i="22"/>
  <c r="D27" i="22" s="1"/>
  <c r="E27" i="22"/>
  <c r="C28" i="22"/>
  <c r="D28" i="22" s="1"/>
  <c r="E28" i="22"/>
  <c r="C29" i="22"/>
  <c r="D29" i="22" s="1"/>
  <c r="E29" i="22"/>
  <c r="C30" i="22"/>
  <c r="D30" i="22" s="1"/>
  <c r="E30" i="22"/>
  <c r="C31" i="22"/>
  <c r="D31" i="22" s="1"/>
  <c r="E31" i="22"/>
  <c r="C32" i="22"/>
  <c r="D32" i="22" s="1"/>
  <c r="E32" i="22"/>
  <c r="C33" i="22"/>
  <c r="D33" i="22" s="1"/>
  <c r="E33" i="22"/>
  <c r="C34" i="22"/>
  <c r="D34" i="22" s="1"/>
  <c r="E34" i="22"/>
  <c r="C35" i="22"/>
  <c r="D35" i="22" s="1"/>
  <c r="E35" i="22"/>
  <c r="C36" i="22"/>
  <c r="D36" i="22" s="1"/>
  <c r="E36" i="22"/>
  <c r="C37" i="22"/>
  <c r="D37" i="22" s="1"/>
  <c r="E37" i="22"/>
  <c r="C38" i="22"/>
  <c r="D38" i="22" s="1"/>
  <c r="E38" i="22"/>
  <c r="C39" i="22"/>
  <c r="D39" i="22" s="1"/>
  <c r="E39" i="22"/>
  <c r="C40" i="22"/>
  <c r="D40" i="22" s="1"/>
  <c r="E40" i="22"/>
  <c r="C41" i="22"/>
  <c r="D41" i="22" s="1"/>
  <c r="E41" i="22"/>
  <c r="C43" i="22"/>
  <c r="D43" i="22" s="1"/>
  <c r="E43" i="22"/>
  <c r="C44" i="22"/>
  <c r="D44" i="22" s="1"/>
  <c r="E44" i="22"/>
  <c r="C45" i="22"/>
  <c r="D45" i="22" s="1"/>
  <c r="E45" i="22"/>
  <c r="C46" i="22"/>
  <c r="D46" i="22" s="1"/>
  <c r="C47" i="22"/>
  <c r="D47" i="22" s="1"/>
  <c r="L38" i="25" l="1"/>
  <c r="M38" i="25"/>
  <c r="L30" i="25"/>
  <c r="J67" i="22"/>
  <c r="F67" i="23"/>
  <c r="F70" i="23"/>
  <c r="L2" i="26"/>
  <c r="M2" i="26"/>
  <c r="M70" i="25"/>
  <c r="L39" i="25"/>
  <c r="M39" i="25"/>
  <c r="M37" i="25"/>
  <c r="L55" i="25"/>
  <c r="M55" i="25"/>
  <c r="L66" i="25"/>
  <c r="M66" i="25"/>
  <c r="L45" i="25"/>
  <c r="M45" i="25"/>
  <c r="L49" i="25"/>
  <c r="M49" i="25"/>
  <c r="L57" i="25"/>
  <c r="M57" i="25"/>
  <c r="L51" i="25"/>
  <c r="M51" i="25"/>
  <c r="L48" i="25"/>
  <c r="M48" i="25"/>
  <c r="L47" i="25"/>
  <c r="M47" i="25"/>
  <c r="M43" i="25"/>
  <c r="M69" i="25"/>
  <c r="L69" i="25"/>
  <c r="L62" i="25"/>
  <c r="M62" i="25"/>
  <c r="M33" i="25"/>
  <c r="L50" i="25"/>
  <c r="M50" i="25"/>
  <c r="L64" i="25"/>
  <c r="M64" i="25"/>
  <c r="M27" i="25"/>
  <c r="L27" i="25"/>
  <c r="L53" i="25"/>
  <c r="M53" i="25"/>
  <c r="L58" i="25"/>
  <c r="M58" i="25"/>
  <c r="L61" i="25"/>
  <c r="M61" i="25"/>
  <c r="M31" i="25"/>
  <c r="M29" i="25"/>
  <c r="L44" i="25"/>
  <c r="M44" i="25"/>
  <c r="L52" i="25"/>
  <c r="M52" i="25"/>
  <c r="L65" i="25"/>
  <c r="M65" i="25"/>
  <c r="M63" i="25"/>
  <c r="L60" i="25"/>
  <c r="M60" i="25"/>
  <c r="M35" i="25"/>
  <c r="L56" i="25"/>
  <c r="M56" i="25"/>
  <c r="L46" i="25"/>
  <c r="M46" i="25"/>
  <c r="L54" i="25"/>
  <c r="M54" i="25"/>
  <c r="L67" i="25"/>
  <c r="M67" i="25"/>
  <c r="M41" i="25"/>
  <c r="M23" i="25"/>
  <c r="M25" i="25"/>
  <c r="M17" i="25"/>
  <c r="M13" i="25"/>
  <c r="L12" i="25"/>
  <c r="M16" i="25"/>
  <c r="L16" i="25"/>
  <c r="L24" i="25"/>
  <c r="M24" i="25"/>
  <c r="M18" i="25"/>
  <c r="L18" i="25"/>
  <c r="L26" i="25"/>
  <c r="M26" i="25"/>
  <c r="M20" i="25"/>
  <c r="L20" i="25"/>
  <c r="M15" i="25"/>
  <c r="L15" i="25"/>
  <c r="M22" i="25"/>
  <c r="L22" i="25"/>
  <c r="M4" i="25"/>
  <c r="M6" i="25"/>
  <c r="M11" i="25"/>
  <c r="L7" i="25"/>
  <c r="M7" i="25"/>
  <c r="M10" i="25"/>
  <c r="L10" i="25"/>
  <c r="M3" i="25"/>
  <c r="M8" i="25"/>
  <c r="L8" i="25"/>
  <c r="L2" i="25"/>
  <c r="M2" i="25"/>
  <c r="J2" i="24"/>
  <c r="K2" i="24"/>
  <c r="F56" i="23"/>
  <c r="F62" i="23"/>
  <c r="F58" i="23"/>
  <c r="F71" i="23"/>
  <c r="F64" i="23"/>
  <c r="F66" i="23"/>
  <c r="F65" i="23"/>
  <c r="F68" i="23"/>
  <c r="F50" i="23"/>
  <c r="F44" i="23"/>
  <c r="F52" i="23"/>
  <c r="F57" i="23"/>
  <c r="F54" i="23"/>
  <c r="F63" i="23"/>
  <c r="D61" i="23"/>
  <c r="F59" i="23"/>
  <c r="F55" i="23"/>
  <c r="F51" i="23"/>
  <c r="F38" i="23"/>
  <c r="F36" i="23"/>
  <c r="F45" i="23"/>
  <c r="F46" i="23"/>
  <c r="F49" i="23"/>
  <c r="F39" i="23"/>
  <c r="F48" i="23"/>
  <c r="D45" i="23"/>
  <c r="F43" i="23"/>
  <c r="F47" i="23"/>
  <c r="F25" i="23"/>
  <c r="F41" i="23"/>
  <c r="F40" i="23"/>
  <c r="D38" i="23"/>
  <c r="F37" i="23"/>
  <c r="F32" i="23"/>
  <c r="F33" i="23"/>
  <c r="F30" i="23"/>
  <c r="F21" i="23"/>
  <c r="F23" i="23"/>
  <c r="F28" i="23"/>
  <c r="F34" i="23"/>
  <c r="F29" i="23"/>
  <c r="F26" i="23"/>
  <c r="D32" i="23"/>
  <c r="F31" i="23"/>
  <c r="F27" i="23"/>
  <c r="F24" i="23"/>
  <c r="F22" i="23"/>
  <c r="F35" i="23"/>
  <c r="F6" i="23"/>
  <c r="F15" i="23"/>
  <c r="F12" i="23"/>
  <c r="F13" i="23"/>
  <c r="F14" i="23"/>
  <c r="F5" i="23"/>
  <c r="F20" i="23"/>
  <c r="F18" i="23"/>
  <c r="F16" i="23"/>
  <c r="D12" i="23"/>
  <c r="F9" i="23"/>
  <c r="F8" i="23"/>
  <c r="F3" i="23"/>
  <c r="F11" i="23"/>
  <c r="F7" i="23"/>
  <c r="F4" i="23"/>
  <c r="F19" i="23"/>
  <c r="F17" i="23"/>
  <c r="F2" i="23"/>
  <c r="L2" i="23" s="1"/>
  <c r="D2" i="23"/>
  <c r="J58" i="22"/>
  <c r="J42" i="22"/>
  <c r="F70" i="22"/>
  <c r="L70" i="22" s="1"/>
  <c r="K70" i="22" s="1"/>
  <c r="F69" i="22"/>
  <c r="L69" i="22" s="1"/>
  <c r="F68" i="22"/>
  <c r="L68" i="22" s="1"/>
  <c r="F66" i="22"/>
  <c r="L66" i="22" s="1"/>
  <c r="F65" i="22"/>
  <c r="L65" i="22" s="1"/>
  <c r="F64" i="22"/>
  <c r="L64" i="22" s="1"/>
  <c r="F63" i="22"/>
  <c r="L63" i="22" s="1"/>
  <c r="F49" i="22"/>
  <c r="L49" i="22" s="1"/>
  <c r="F50" i="22"/>
  <c r="L50" i="22" s="1"/>
  <c r="F51" i="22"/>
  <c r="L51" i="22" s="1"/>
  <c r="F48" i="22"/>
  <c r="L48" i="22" s="1"/>
  <c r="F62" i="22"/>
  <c r="L62" i="22" s="1"/>
  <c r="F61" i="22"/>
  <c r="L61" i="22" s="1"/>
  <c r="F60" i="22"/>
  <c r="L60" i="22" s="1"/>
  <c r="F59" i="22"/>
  <c r="L59" i="22" s="1"/>
  <c r="F57" i="22"/>
  <c r="L57" i="22" s="1"/>
  <c r="F56" i="22"/>
  <c r="L56" i="22" s="1"/>
  <c r="F55" i="22"/>
  <c r="L55" i="22" s="1"/>
  <c r="F54" i="22"/>
  <c r="L54" i="22" s="1"/>
  <c r="F53" i="22"/>
  <c r="L53" i="22" s="1"/>
  <c r="F52" i="22"/>
  <c r="L52" i="22" s="1"/>
  <c r="F47" i="22"/>
  <c r="L47" i="22" s="1"/>
  <c r="F46" i="22"/>
  <c r="L46" i="22" s="1"/>
  <c r="F18" i="22"/>
  <c r="L18" i="22" s="1"/>
  <c r="F19" i="22"/>
  <c r="L19" i="22" s="1"/>
  <c r="F16" i="22"/>
  <c r="L16" i="22" s="1"/>
  <c r="F17" i="22"/>
  <c r="L17" i="22" s="1"/>
  <c r="F45" i="22"/>
  <c r="L45" i="22" s="1"/>
  <c r="F44" i="22"/>
  <c r="L44" i="22" s="1"/>
  <c r="F43" i="22"/>
  <c r="L43" i="22" s="1"/>
  <c r="F41" i="22"/>
  <c r="L41" i="22" s="1"/>
  <c r="F40" i="22"/>
  <c r="L40" i="22" s="1"/>
  <c r="F39" i="22"/>
  <c r="L39" i="22" s="1"/>
  <c r="F38" i="22"/>
  <c r="L38" i="22" s="1"/>
  <c r="F37" i="22"/>
  <c r="L37" i="22" s="1"/>
  <c r="F36" i="22"/>
  <c r="L36" i="22" s="1"/>
  <c r="F35" i="22"/>
  <c r="L35" i="22" s="1"/>
  <c r="F34" i="22"/>
  <c r="L34" i="22" s="1"/>
  <c r="F33" i="22"/>
  <c r="L33" i="22" s="1"/>
  <c r="F32" i="22"/>
  <c r="L32" i="22" s="1"/>
  <c r="F31" i="22"/>
  <c r="L31" i="22" s="1"/>
  <c r="F30" i="22"/>
  <c r="L30" i="22" s="1"/>
  <c r="F29" i="22"/>
  <c r="L29" i="22" s="1"/>
  <c r="F28" i="22"/>
  <c r="L28" i="22" s="1"/>
  <c r="F27" i="22"/>
  <c r="L27" i="22" s="1"/>
  <c r="F26" i="22"/>
  <c r="L26" i="22" s="1"/>
  <c r="F25" i="22"/>
  <c r="L25" i="22" s="1"/>
  <c r="F24" i="22"/>
  <c r="L24" i="22" s="1"/>
  <c r="F23" i="22"/>
  <c r="L23" i="22" s="1"/>
  <c r="F22" i="22"/>
  <c r="L22" i="22" s="1"/>
  <c r="F21" i="22"/>
  <c r="L21" i="22" s="1"/>
  <c r="F20" i="22"/>
  <c r="L20" i="22" s="1"/>
  <c r="E15" i="22"/>
  <c r="C15" i="22"/>
  <c r="C3" i="22"/>
  <c r="E3" i="22"/>
  <c r="C4" i="22"/>
  <c r="E4" i="22"/>
  <c r="C5" i="22"/>
  <c r="E5" i="22"/>
  <c r="C6" i="22"/>
  <c r="E6" i="22"/>
  <c r="C7" i="22"/>
  <c r="E7" i="22"/>
  <c r="C8" i="22"/>
  <c r="E8" i="22"/>
  <c r="C10" i="22"/>
  <c r="E10" i="22"/>
  <c r="C11" i="22"/>
  <c r="E11" i="22"/>
  <c r="C12" i="22"/>
  <c r="E12" i="22"/>
  <c r="C13" i="22"/>
  <c r="E13" i="22"/>
  <c r="C14" i="22"/>
  <c r="E14" i="22"/>
  <c r="I2" i="22"/>
  <c r="H2" i="22"/>
  <c r="G2" i="22"/>
  <c r="E2" i="22"/>
  <c r="C2" i="22"/>
  <c r="E54" i="21"/>
  <c r="E52" i="21"/>
  <c r="E51" i="21"/>
  <c r="E20" i="21"/>
  <c r="E19" i="21"/>
  <c r="C64" i="21"/>
  <c r="F64" i="21" s="1"/>
  <c r="E64" i="21"/>
  <c r="G64" i="21"/>
  <c r="H64" i="21"/>
  <c r="I64" i="21"/>
  <c r="C65" i="21"/>
  <c r="D65" i="21" s="1"/>
  <c r="E65" i="21"/>
  <c r="F65" i="21"/>
  <c r="G65" i="21"/>
  <c r="H65" i="21"/>
  <c r="I65" i="21"/>
  <c r="C66" i="21"/>
  <c r="D66" i="21" s="1"/>
  <c r="E66" i="21"/>
  <c r="G66" i="21"/>
  <c r="H66" i="21"/>
  <c r="I66" i="21"/>
  <c r="C67" i="21"/>
  <c r="E67" i="21"/>
  <c r="G67" i="21"/>
  <c r="H67" i="21"/>
  <c r="I67" i="21"/>
  <c r="C61" i="21"/>
  <c r="D61" i="21" s="1"/>
  <c r="E61" i="21"/>
  <c r="F61" i="21" s="1"/>
  <c r="G61" i="21"/>
  <c r="H61" i="21"/>
  <c r="I61" i="21"/>
  <c r="C54" i="21"/>
  <c r="G54" i="21"/>
  <c r="H54" i="21"/>
  <c r="I54" i="21"/>
  <c r="C55" i="21"/>
  <c r="D55" i="21" s="1"/>
  <c r="E55" i="21"/>
  <c r="G55" i="21"/>
  <c r="H55" i="21"/>
  <c r="I55" i="21"/>
  <c r="C56" i="21"/>
  <c r="D56" i="21" s="1"/>
  <c r="E56" i="21"/>
  <c r="G56" i="21"/>
  <c r="H56" i="21"/>
  <c r="I56" i="21"/>
  <c r="C57" i="21"/>
  <c r="D57" i="21" s="1"/>
  <c r="E57" i="21"/>
  <c r="G57" i="21"/>
  <c r="H57" i="21"/>
  <c r="I57" i="21"/>
  <c r="C58" i="21"/>
  <c r="E58" i="21"/>
  <c r="G58" i="21"/>
  <c r="H58" i="21"/>
  <c r="I58" i="21"/>
  <c r="C59" i="21"/>
  <c r="D59" i="21" s="1"/>
  <c r="E59" i="21"/>
  <c r="G59" i="21"/>
  <c r="H59" i="21"/>
  <c r="I59" i="21"/>
  <c r="C60" i="21"/>
  <c r="D60" i="21" s="1"/>
  <c r="E60" i="21"/>
  <c r="G60" i="21"/>
  <c r="H60" i="21"/>
  <c r="I60" i="21"/>
  <c r="C45" i="21"/>
  <c r="D45" i="21" s="1"/>
  <c r="E45" i="21"/>
  <c r="G45" i="21"/>
  <c r="H45" i="21"/>
  <c r="I45" i="21"/>
  <c r="C46" i="21"/>
  <c r="D46" i="21" s="1"/>
  <c r="E46" i="21"/>
  <c r="G46" i="21"/>
  <c r="H46" i="21"/>
  <c r="I46" i="21"/>
  <c r="C47" i="21"/>
  <c r="E47" i="21"/>
  <c r="G47" i="21"/>
  <c r="H47" i="21"/>
  <c r="I47" i="21"/>
  <c r="C48" i="21"/>
  <c r="D48" i="21" s="1"/>
  <c r="E48" i="21"/>
  <c r="G48" i="21"/>
  <c r="H48" i="21"/>
  <c r="I48" i="21"/>
  <c r="C49" i="21"/>
  <c r="D49" i="21" s="1"/>
  <c r="E49" i="21"/>
  <c r="G49" i="21"/>
  <c r="H49" i="21"/>
  <c r="I49" i="21"/>
  <c r="C50" i="21"/>
  <c r="D50" i="21" s="1"/>
  <c r="E50" i="21"/>
  <c r="G50" i="21"/>
  <c r="H50" i="21"/>
  <c r="I50" i="21"/>
  <c r="C51" i="21"/>
  <c r="D51" i="21" s="1"/>
  <c r="G51" i="21"/>
  <c r="H51" i="21"/>
  <c r="I51" i="21"/>
  <c r="C52" i="21"/>
  <c r="G52" i="21"/>
  <c r="H52" i="21"/>
  <c r="I52" i="21"/>
  <c r="C29" i="21"/>
  <c r="D29" i="21" s="1"/>
  <c r="E29" i="21"/>
  <c r="G29" i="21"/>
  <c r="H29" i="21"/>
  <c r="I29" i="21"/>
  <c r="C30" i="21"/>
  <c r="D30" i="21" s="1"/>
  <c r="E30" i="21"/>
  <c r="G30" i="21"/>
  <c r="H30" i="21"/>
  <c r="I30" i="21"/>
  <c r="C31" i="21"/>
  <c r="D31" i="21" s="1"/>
  <c r="E31" i="21"/>
  <c r="G31" i="21"/>
  <c r="H31" i="21"/>
  <c r="I31" i="21"/>
  <c r="C32" i="21"/>
  <c r="D32" i="21" s="1"/>
  <c r="E32" i="21"/>
  <c r="G32" i="21"/>
  <c r="H32" i="21"/>
  <c r="I32" i="21"/>
  <c r="C33" i="21"/>
  <c r="D33" i="21" s="1"/>
  <c r="E33" i="21"/>
  <c r="G33" i="21"/>
  <c r="H33" i="21"/>
  <c r="I33" i="21"/>
  <c r="C34" i="21"/>
  <c r="D34" i="21" s="1"/>
  <c r="E34" i="21"/>
  <c r="G34" i="21"/>
  <c r="H34" i="21"/>
  <c r="I34" i="21"/>
  <c r="C35" i="21"/>
  <c r="D35" i="21" s="1"/>
  <c r="E35" i="21"/>
  <c r="G35" i="21"/>
  <c r="H35" i="21"/>
  <c r="I35" i="21"/>
  <c r="C36" i="21"/>
  <c r="D36" i="21" s="1"/>
  <c r="E36" i="21"/>
  <c r="G36" i="21"/>
  <c r="H36" i="21"/>
  <c r="I36" i="21"/>
  <c r="C38" i="21"/>
  <c r="E38" i="21"/>
  <c r="G38" i="21"/>
  <c r="H38" i="21"/>
  <c r="I38" i="21"/>
  <c r="C39" i="21"/>
  <c r="D39" i="21" s="1"/>
  <c r="E39" i="21"/>
  <c r="G39" i="21"/>
  <c r="H39" i="21"/>
  <c r="I39" i="21"/>
  <c r="C40" i="21"/>
  <c r="D40" i="21" s="1"/>
  <c r="E40" i="21"/>
  <c r="G40" i="21"/>
  <c r="H40" i="21"/>
  <c r="I40" i="21"/>
  <c r="C41" i="21"/>
  <c r="D41" i="21" s="1"/>
  <c r="E41" i="21"/>
  <c r="G41" i="21"/>
  <c r="H41" i="21"/>
  <c r="I41" i="21"/>
  <c r="C42" i="21"/>
  <c r="D42" i="21" s="1"/>
  <c r="E42" i="21"/>
  <c r="G42" i="21"/>
  <c r="H42" i="21"/>
  <c r="I42" i="21"/>
  <c r="C43" i="21"/>
  <c r="D43" i="21" s="1"/>
  <c r="E43" i="21"/>
  <c r="G43" i="21"/>
  <c r="H43" i="21"/>
  <c r="I43" i="21"/>
  <c r="C44" i="21"/>
  <c r="D44" i="21" s="1"/>
  <c r="E44" i="21"/>
  <c r="G44" i="21"/>
  <c r="H44" i="21"/>
  <c r="I44" i="21"/>
  <c r="C16" i="21"/>
  <c r="D16" i="21" s="1"/>
  <c r="E16" i="21"/>
  <c r="G16" i="21"/>
  <c r="H16" i="21"/>
  <c r="I16" i="21"/>
  <c r="C17" i="21"/>
  <c r="D17" i="21" s="1"/>
  <c r="E17" i="21"/>
  <c r="G17" i="21"/>
  <c r="H17" i="21"/>
  <c r="I17" i="21"/>
  <c r="C18" i="21"/>
  <c r="E18" i="21"/>
  <c r="G18" i="21"/>
  <c r="H18" i="21"/>
  <c r="I18" i="21"/>
  <c r="C19" i="21"/>
  <c r="D19" i="21" s="1"/>
  <c r="G19" i="21"/>
  <c r="H19" i="21"/>
  <c r="I19" i="21"/>
  <c r="C20" i="21"/>
  <c r="D20" i="21" s="1"/>
  <c r="G20" i="21"/>
  <c r="H20" i="21"/>
  <c r="I20" i="21"/>
  <c r="C21" i="21"/>
  <c r="D21" i="21" s="1"/>
  <c r="E21" i="21"/>
  <c r="G21" i="21"/>
  <c r="H21" i="21"/>
  <c r="I21" i="21"/>
  <c r="C22" i="21"/>
  <c r="E22" i="21"/>
  <c r="G22" i="21"/>
  <c r="H22" i="21"/>
  <c r="I22" i="21"/>
  <c r="C23" i="21"/>
  <c r="D23" i="21" s="1"/>
  <c r="E23" i="21"/>
  <c r="G23" i="21"/>
  <c r="H23" i="21"/>
  <c r="I23" i="21"/>
  <c r="C24" i="21"/>
  <c r="D24" i="21" s="1"/>
  <c r="E24" i="21"/>
  <c r="G24" i="21"/>
  <c r="H24" i="21"/>
  <c r="I24" i="21"/>
  <c r="C25" i="21"/>
  <c r="E25" i="21"/>
  <c r="G25" i="21"/>
  <c r="H25" i="21"/>
  <c r="I25" i="21"/>
  <c r="C26" i="21"/>
  <c r="D26" i="21" s="1"/>
  <c r="E26" i="21"/>
  <c r="G26" i="21"/>
  <c r="H26" i="21"/>
  <c r="I26" i="21"/>
  <c r="C27" i="21"/>
  <c r="D27" i="21" s="1"/>
  <c r="E27" i="21"/>
  <c r="G27" i="21"/>
  <c r="H27" i="21"/>
  <c r="I27" i="21"/>
  <c r="C28" i="21"/>
  <c r="D28" i="21" s="1"/>
  <c r="E28" i="21"/>
  <c r="G28" i="21"/>
  <c r="H28" i="21"/>
  <c r="I28" i="21"/>
  <c r="C3" i="21"/>
  <c r="D3" i="21" s="1"/>
  <c r="E3" i="21"/>
  <c r="G3" i="21"/>
  <c r="H3" i="21"/>
  <c r="I3" i="21"/>
  <c r="C4" i="21"/>
  <c r="D4" i="21" s="1"/>
  <c r="E4" i="21"/>
  <c r="G4" i="21"/>
  <c r="H4" i="21"/>
  <c r="I4" i="21"/>
  <c r="C5" i="21"/>
  <c r="E5" i="21"/>
  <c r="G5" i="21"/>
  <c r="H5" i="21"/>
  <c r="I5" i="21"/>
  <c r="C6" i="21"/>
  <c r="D6" i="21" s="1"/>
  <c r="E6" i="21"/>
  <c r="G6" i="21"/>
  <c r="H6" i="21"/>
  <c r="I6" i="21"/>
  <c r="C7" i="21"/>
  <c r="D7" i="21" s="1"/>
  <c r="E7" i="21"/>
  <c r="G7" i="21"/>
  <c r="H7" i="21"/>
  <c r="I7" i="21"/>
  <c r="C8" i="21"/>
  <c r="D8" i="21" s="1"/>
  <c r="E8" i="21"/>
  <c r="G8" i="21"/>
  <c r="H8" i="21"/>
  <c r="I8" i="21"/>
  <c r="C10" i="21"/>
  <c r="D10" i="21" s="1"/>
  <c r="E10" i="21"/>
  <c r="G10" i="21"/>
  <c r="H10" i="21"/>
  <c r="I10" i="21"/>
  <c r="C11" i="21"/>
  <c r="D11" i="21" s="1"/>
  <c r="E11" i="21"/>
  <c r="G11" i="21"/>
  <c r="H11" i="21"/>
  <c r="I11" i="21"/>
  <c r="C12" i="21"/>
  <c r="D12" i="21" s="1"/>
  <c r="E12" i="21"/>
  <c r="G12" i="21"/>
  <c r="H12" i="21"/>
  <c r="I12" i="21"/>
  <c r="C13" i="21"/>
  <c r="E13" i="21"/>
  <c r="G13" i="21"/>
  <c r="H13" i="21"/>
  <c r="I13" i="21"/>
  <c r="C14" i="21"/>
  <c r="D14" i="21" s="1"/>
  <c r="E14" i="21"/>
  <c r="G14" i="21"/>
  <c r="H14" i="21"/>
  <c r="I14" i="21"/>
  <c r="C15" i="21"/>
  <c r="D15" i="21" s="1"/>
  <c r="E15" i="21"/>
  <c r="G15" i="21"/>
  <c r="H15" i="21"/>
  <c r="I15" i="21"/>
  <c r="I2" i="21"/>
  <c r="H2" i="21"/>
  <c r="G2" i="21"/>
  <c r="E2" i="21"/>
  <c r="C2" i="21"/>
  <c r="K22" i="22" l="1"/>
  <c r="J22" i="22"/>
  <c r="K30" i="22"/>
  <c r="J30" i="22"/>
  <c r="K38" i="22"/>
  <c r="J38" i="22"/>
  <c r="J16" i="22"/>
  <c r="K16" i="22"/>
  <c r="J55" i="22"/>
  <c r="K55" i="22"/>
  <c r="J51" i="22"/>
  <c r="K51" i="22"/>
  <c r="K69" i="22"/>
  <c r="J69" i="22"/>
  <c r="K27" i="22"/>
  <c r="J27" i="22"/>
  <c r="J35" i="22"/>
  <c r="K35" i="22"/>
  <c r="J44" i="22"/>
  <c r="K44" i="22"/>
  <c r="J52" i="22"/>
  <c r="K52" i="22"/>
  <c r="K50" i="22"/>
  <c r="J50" i="22"/>
  <c r="J20" i="22"/>
  <c r="K20" i="22"/>
  <c r="J24" i="22"/>
  <c r="K24" i="22"/>
  <c r="J28" i="22"/>
  <c r="K28" i="22"/>
  <c r="J32" i="22"/>
  <c r="K32" i="22"/>
  <c r="J36" i="22"/>
  <c r="K36" i="22"/>
  <c r="J40" i="22"/>
  <c r="K40" i="22"/>
  <c r="J45" i="22"/>
  <c r="K45" i="22"/>
  <c r="K18" i="22"/>
  <c r="J18" i="22"/>
  <c r="K53" i="22"/>
  <c r="J53" i="22"/>
  <c r="J57" i="22"/>
  <c r="K57" i="22"/>
  <c r="K62" i="22"/>
  <c r="J62" i="22"/>
  <c r="J49" i="22"/>
  <c r="K49" i="22"/>
  <c r="K66" i="22"/>
  <c r="J66" i="22"/>
  <c r="K26" i="22"/>
  <c r="J26" i="22"/>
  <c r="K34" i="22"/>
  <c r="J34" i="22"/>
  <c r="J43" i="22"/>
  <c r="K43" i="22"/>
  <c r="J47" i="22"/>
  <c r="K47" i="22"/>
  <c r="J60" i="22"/>
  <c r="K60" i="22"/>
  <c r="K64" i="22"/>
  <c r="J64" i="22"/>
  <c r="J23" i="22"/>
  <c r="K23" i="22"/>
  <c r="J31" i="22"/>
  <c r="K31" i="22"/>
  <c r="J39" i="22"/>
  <c r="K39" i="22"/>
  <c r="J19" i="22"/>
  <c r="K19" i="22"/>
  <c r="J56" i="22"/>
  <c r="K56" i="22"/>
  <c r="J61" i="22"/>
  <c r="K61" i="22"/>
  <c r="J65" i="22"/>
  <c r="K65" i="22"/>
  <c r="K21" i="22"/>
  <c r="J21" i="22"/>
  <c r="J25" i="22"/>
  <c r="K25" i="22"/>
  <c r="J29" i="22"/>
  <c r="K29" i="22"/>
  <c r="J33" i="22"/>
  <c r="K33" i="22"/>
  <c r="K37" i="22"/>
  <c r="J37" i="22"/>
  <c r="J41" i="22"/>
  <c r="K41" i="22"/>
  <c r="J17" i="22"/>
  <c r="K17" i="22"/>
  <c r="K46" i="22"/>
  <c r="J46" i="22"/>
  <c r="K54" i="22"/>
  <c r="J54" i="22"/>
  <c r="K59" i="22"/>
  <c r="J59" i="22"/>
  <c r="J48" i="22"/>
  <c r="K48" i="22"/>
  <c r="J63" i="22"/>
  <c r="K63" i="22"/>
  <c r="J68" i="22"/>
  <c r="K68" i="22"/>
  <c r="D14" i="22"/>
  <c r="L14" i="22"/>
  <c r="D12" i="22"/>
  <c r="D10" i="22"/>
  <c r="L10" i="22"/>
  <c r="D7" i="22"/>
  <c r="D5" i="22"/>
  <c r="L5" i="22"/>
  <c r="J5" i="22" s="1"/>
  <c r="D3" i="22"/>
  <c r="D15" i="22"/>
  <c r="L15" i="22"/>
  <c r="J15" i="22" s="1"/>
  <c r="D13" i="22"/>
  <c r="D11" i="22"/>
  <c r="L11" i="22"/>
  <c r="J11" i="22" s="1"/>
  <c r="D8" i="22"/>
  <c r="D6" i="22"/>
  <c r="D4" i="22"/>
  <c r="J70" i="22"/>
  <c r="J2" i="23"/>
  <c r="K2" i="23"/>
  <c r="F3" i="22"/>
  <c r="L3" i="22" s="1"/>
  <c r="F12" i="22"/>
  <c r="L12" i="22" s="1"/>
  <c r="F7" i="22"/>
  <c r="L7" i="22" s="1"/>
  <c r="F15" i="22"/>
  <c r="F11" i="22"/>
  <c r="F6" i="22"/>
  <c r="L6" i="22" s="1"/>
  <c r="F14" i="22"/>
  <c r="F10" i="22"/>
  <c r="F5" i="22"/>
  <c r="F13" i="22"/>
  <c r="L13" i="22" s="1"/>
  <c r="F8" i="22"/>
  <c r="L8" i="22" s="1"/>
  <c r="F4" i="22"/>
  <c r="L4" i="22" s="1"/>
  <c r="F2" i="22"/>
  <c r="L2" i="22" s="1"/>
  <c r="D2" i="22"/>
  <c r="F67" i="21"/>
  <c r="F48" i="21"/>
  <c r="D67" i="21"/>
  <c r="F58" i="21"/>
  <c r="F54" i="21"/>
  <c r="F47" i="21"/>
  <c r="F59" i="21"/>
  <c r="F55" i="21"/>
  <c r="F45" i="21"/>
  <c r="D64" i="21"/>
  <c r="F66" i="21"/>
  <c r="F52" i="21"/>
  <c r="F51" i="21"/>
  <c r="F49" i="21"/>
  <c r="F56" i="21"/>
  <c r="D47" i="21"/>
  <c r="F60" i="21"/>
  <c r="D54" i="21"/>
  <c r="D58" i="21"/>
  <c r="F57" i="21"/>
  <c r="D52" i="21"/>
  <c r="F50" i="21"/>
  <c r="F46" i="21"/>
  <c r="F22" i="21"/>
  <c r="F18" i="21"/>
  <c r="F25" i="21"/>
  <c r="F5" i="21"/>
  <c r="F39" i="21"/>
  <c r="F32" i="21"/>
  <c r="F6" i="21"/>
  <c r="F3" i="21"/>
  <c r="F26" i="21"/>
  <c r="F19" i="21"/>
  <c r="D22" i="21"/>
  <c r="F16" i="21"/>
  <c r="F42" i="21"/>
  <c r="F23" i="21"/>
  <c r="F43" i="21"/>
  <c r="F38" i="21"/>
  <c r="F36" i="21"/>
  <c r="F13" i="21"/>
  <c r="F20" i="21"/>
  <c r="F40" i="21"/>
  <c r="F31" i="21"/>
  <c r="F30" i="21"/>
  <c r="F14" i="21"/>
  <c r="F27" i="21"/>
  <c r="D25" i="21"/>
  <c r="D18" i="21"/>
  <c r="F44" i="21"/>
  <c r="D38" i="21"/>
  <c r="F35" i="21"/>
  <c r="F34" i="21"/>
  <c r="F29" i="21"/>
  <c r="F33" i="21"/>
  <c r="F41" i="21"/>
  <c r="F28" i="21"/>
  <c r="F24" i="21"/>
  <c r="F21" i="21"/>
  <c r="F17" i="21"/>
  <c r="F7" i="21"/>
  <c r="F10" i="21"/>
  <c r="F11" i="21"/>
  <c r="D5" i="21"/>
  <c r="D13" i="21"/>
  <c r="F12" i="21"/>
  <c r="F8" i="21"/>
  <c r="F4" i="21"/>
  <c r="F15" i="21"/>
  <c r="F2" i="21"/>
  <c r="L2" i="21" s="1"/>
  <c r="D2" i="21"/>
  <c r="F66" i="20"/>
  <c r="E62" i="20"/>
  <c r="E63" i="20"/>
  <c r="E61" i="20"/>
  <c r="E54" i="20"/>
  <c r="E53" i="20"/>
  <c r="E47" i="20"/>
  <c r="E36" i="20"/>
  <c r="E18" i="20"/>
  <c r="E17" i="20"/>
  <c r="C65" i="20"/>
  <c r="D65" i="20" s="1"/>
  <c r="E65" i="20"/>
  <c r="G65" i="20"/>
  <c r="H65" i="20"/>
  <c r="I65" i="20"/>
  <c r="C66" i="20"/>
  <c r="D66" i="20" s="1"/>
  <c r="E66" i="20"/>
  <c r="G66" i="20"/>
  <c r="H66" i="20"/>
  <c r="I66" i="20"/>
  <c r="C48" i="20"/>
  <c r="D48" i="20" s="1"/>
  <c r="E48" i="20"/>
  <c r="G48" i="20"/>
  <c r="H48" i="20"/>
  <c r="I48" i="20"/>
  <c r="C49" i="20"/>
  <c r="D49" i="20" s="1"/>
  <c r="E49" i="20"/>
  <c r="G49" i="20"/>
  <c r="H49" i="20"/>
  <c r="I49" i="20"/>
  <c r="C50" i="20"/>
  <c r="D50" i="20" s="1"/>
  <c r="E50" i="20"/>
  <c r="G50" i="20"/>
  <c r="H50" i="20"/>
  <c r="I50" i="20"/>
  <c r="C51" i="20"/>
  <c r="E51" i="20"/>
  <c r="G51" i="20"/>
  <c r="H51" i="20"/>
  <c r="I51" i="20"/>
  <c r="C52" i="20"/>
  <c r="D52" i="20" s="1"/>
  <c r="E52" i="20"/>
  <c r="G52" i="20"/>
  <c r="H52" i="20"/>
  <c r="I52" i="20"/>
  <c r="C53" i="20"/>
  <c r="D53" i="20" s="1"/>
  <c r="G53" i="20"/>
  <c r="H53" i="20"/>
  <c r="I53" i="20"/>
  <c r="C54" i="20"/>
  <c r="D54" i="20" s="1"/>
  <c r="G54" i="20"/>
  <c r="H54" i="20"/>
  <c r="I54" i="20"/>
  <c r="C56" i="20"/>
  <c r="D56" i="20" s="1"/>
  <c r="E56" i="20"/>
  <c r="G56" i="20"/>
  <c r="H56" i="20"/>
  <c r="I56" i="20"/>
  <c r="C57" i="20"/>
  <c r="D57" i="20" s="1"/>
  <c r="E57" i="20"/>
  <c r="G57" i="20"/>
  <c r="H57" i="20"/>
  <c r="I57" i="20"/>
  <c r="C58" i="20"/>
  <c r="D58" i="20" s="1"/>
  <c r="E58" i="20"/>
  <c r="G58" i="20"/>
  <c r="H58" i="20"/>
  <c r="I58" i="20"/>
  <c r="C59" i="20"/>
  <c r="D59" i="20" s="1"/>
  <c r="E59" i="20"/>
  <c r="G59" i="20"/>
  <c r="H59" i="20"/>
  <c r="I59" i="20"/>
  <c r="C60" i="20"/>
  <c r="D60" i="20" s="1"/>
  <c r="E60" i="20"/>
  <c r="G60" i="20"/>
  <c r="H60" i="20"/>
  <c r="I60" i="20"/>
  <c r="C61" i="20"/>
  <c r="D61" i="20" s="1"/>
  <c r="G61" i="20"/>
  <c r="H61" i="20"/>
  <c r="I61" i="20"/>
  <c r="C62" i="20"/>
  <c r="D62" i="20" s="1"/>
  <c r="G62" i="20"/>
  <c r="H62" i="20"/>
  <c r="I62" i="20"/>
  <c r="C63" i="20"/>
  <c r="D63" i="20" s="1"/>
  <c r="G63" i="20"/>
  <c r="H63" i="20"/>
  <c r="I63" i="20"/>
  <c r="C32" i="20"/>
  <c r="D32" i="20" s="1"/>
  <c r="E32" i="20"/>
  <c r="G32" i="20"/>
  <c r="H32" i="20"/>
  <c r="I32" i="20"/>
  <c r="C33" i="20"/>
  <c r="D33" i="20" s="1"/>
  <c r="E33" i="20"/>
  <c r="G33" i="20"/>
  <c r="H33" i="20"/>
  <c r="I33" i="20"/>
  <c r="C34" i="20"/>
  <c r="D34" i="20" s="1"/>
  <c r="E34" i="20"/>
  <c r="G34" i="20"/>
  <c r="H34" i="20"/>
  <c r="I34" i="20"/>
  <c r="C35" i="20"/>
  <c r="D35" i="20" s="1"/>
  <c r="E35" i="20"/>
  <c r="G35" i="20"/>
  <c r="H35" i="20"/>
  <c r="I35" i="20"/>
  <c r="C36" i="20"/>
  <c r="D36" i="20" s="1"/>
  <c r="G36" i="20"/>
  <c r="H36" i="20"/>
  <c r="I36" i="20"/>
  <c r="D37" i="20"/>
  <c r="C38" i="20"/>
  <c r="D38" i="20" s="1"/>
  <c r="E38" i="20"/>
  <c r="G38" i="20"/>
  <c r="H38" i="20"/>
  <c r="I38" i="20"/>
  <c r="C39" i="20"/>
  <c r="D39" i="20" s="1"/>
  <c r="E39" i="20"/>
  <c r="G39" i="20"/>
  <c r="H39" i="20"/>
  <c r="I39" i="20"/>
  <c r="C40" i="20"/>
  <c r="D40" i="20" s="1"/>
  <c r="E40" i="20"/>
  <c r="G40" i="20"/>
  <c r="H40" i="20"/>
  <c r="I40" i="20"/>
  <c r="C41" i="20"/>
  <c r="D41" i="20" s="1"/>
  <c r="E41" i="20"/>
  <c r="G41" i="20"/>
  <c r="H41" i="20"/>
  <c r="I41" i="20"/>
  <c r="C42" i="20"/>
  <c r="D42" i="20" s="1"/>
  <c r="E42" i="20"/>
  <c r="G42" i="20"/>
  <c r="H42" i="20"/>
  <c r="I42" i="20"/>
  <c r="C43" i="20"/>
  <c r="D43" i="20" s="1"/>
  <c r="E43" i="20"/>
  <c r="G43" i="20"/>
  <c r="H43" i="20"/>
  <c r="I43" i="20"/>
  <c r="C44" i="20"/>
  <c r="E44" i="20"/>
  <c r="G44" i="20"/>
  <c r="H44" i="20"/>
  <c r="I44" i="20"/>
  <c r="C45" i="20"/>
  <c r="D45" i="20" s="1"/>
  <c r="E45" i="20"/>
  <c r="G45" i="20"/>
  <c r="H45" i="20"/>
  <c r="I45" i="20"/>
  <c r="C46" i="20"/>
  <c r="D46" i="20" s="1"/>
  <c r="E46" i="20"/>
  <c r="G46" i="20"/>
  <c r="H46" i="20"/>
  <c r="I46" i="20"/>
  <c r="C47" i="20"/>
  <c r="D47" i="20" s="1"/>
  <c r="G47" i="20"/>
  <c r="H47" i="20"/>
  <c r="I47" i="20"/>
  <c r="C16" i="20"/>
  <c r="D16" i="20" s="1"/>
  <c r="E16" i="20"/>
  <c r="G16" i="20"/>
  <c r="H16" i="20"/>
  <c r="I16" i="20"/>
  <c r="C17" i="20"/>
  <c r="D17" i="20" s="1"/>
  <c r="G17" i="20"/>
  <c r="H17" i="20"/>
  <c r="I17" i="20"/>
  <c r="C18" i="20"/>
  <c r="F18" i="20" s="1"/>
  <c r="G18" i="20"/>
  <c r="H18" i="20"/>
  <c r="I18" i="20"/>
  <c r="C19" i="20"/>
  <c r="D19" i="20" s="1"/>
  <c r="E19" i="20"/>
  <c r="G19" i="20"/>
  <c r="H19" i="20"/>
  <c r="I19" i="20"/>
  <c r="C20" i="20"/>
  <c r="D20" i="20" s="1"/>
  <c r="E20" i="20"/>
  <c r="G20" i="20"/>
  <c r="H20" i="20"/>
  <c r="I20" i="20"/>
  <c r="C21" i="20"/>
  <c r="D21" i="20" s="1"/>
  <c r="E21" i="20"/>
  <c r="G21" i="20"/>
  <c r="H21" i="20"/>
  <c r="I21" i="20"/>
  <c r="C22" i="20"/>
  <c r="E22" i="20"/>
  <c r="G22" i="20"/>
  <c r="H22" i="20"/>
  <c r="I22" i="20"/>
  <c r="C23" i="20"/>
  <c r="D23" i="20" s="1"/>
  <c r="E23" i="20"/>
  <c r="G23" i="20"/>
  <c r="H23" i="20"/>
  <c r="I23" i="20"/>
  <c r="C24" i="20"/>
  <c r="D24" i="20" s="1"/>
  <c r="E24" i="20"/>
  <c r="G24" i="20"/>
  <c r="H24" i="20"/>
  <c r="I24" i="20"/>
  <c r="C25" i="20"/>
  <c r="D25" i="20" s="1"/>
  <c r="E25" i="20"/>
  <c r="G25" i="20"/>
  <c r="H25" i="20"/>
  <c r="I25" i="20"/>
  <c r="C26" i="20"/>
  <c r="D26" i="20" s="1"/>
  <c r="E26" i="20"/>
  <c r="G26" i="20"/>
  <c r="H26" i="20"/>
  <c r="I26" i="20"/>
  <c r="C27" i="20"/>
  <c r="D27" i="20" s="1"/>
  <c r="E27" i="20"/>
  <c r="G27" i="20"/>
  <c r="H27" i="20"/>
  <c r="I27" i="20"/>
  <c r="C28" i="20"/>
  <c r="D28" i="20" s="1"/>
  <c r="E28" i="20"/>
  <c r="G28" i="20"/>
  <c r="H28" i="20"/>
  <c r="I28" i="20"/>
  <c r="C29" i="20"/>
  <c r="E29" i="20"/>
  <c r="G29" i="20"/>
  <c r="H29" i="20"/>
  <c r="I29" i="20"/>
  <c r="C30" i="20"/>
  <c r="D30" i="20" s="1"/>
  <c r="E30" i="20"/>
  <c r="G30" i="20"/>
  <c r="H30" i="20"/>
  <c r="I30" i="20"/>
  <c r="C31" i="20"/>
  <c r="D31" i="20" s="1"/>
  <c r="E31" i="20"/>
  <c r="G31" i="20"/>
  <c r="H31" i="20"/>
  <c r="I31" i="20"/>
  <c r="C3" i="20"/>
  <c r="D3" i="20" s="1"/>
  <c r="E3" i="20"/>
  <c r="K3" i="20" s="1"/>
  <c r="G3" i="20"/>
  <c r="H3" i="20"/>
  <c r="J3" i="20" s="1"/>
  <c r="I3" i="20"/>
  <c r="C4" i="20"/>
  <c r="D4" i="20" s="1"/>
  <c r="E4" i="20"/>
  <c r="K4" i="20" s="1"/>
  <c r="G4" i="20"/>
  <c r="H4" i="20"/>
  <c r="J4" i="20" s="1"/>
  <c r="I4" i="20"/>
  <c r="C5" i="20"/>
  <c r="E5" i="20"/>
  <c r="G5" i="20"/>
  <c r="H5" i="20"/>
  <c r="I5" i="20"/>
  <c r="C6" i="20"/>
  <c r="D6" i="20" s="1"/>
  <c r="E6" i="20"/>
  <c r="G6" i="20"/>
  <c r="H6" i="20"/>
  <c r="I6" i="20"/>
  <c r="C7" i="20"/>
  <c r="D7" i="20" s="1"/>
  <c r="E7" i="20"/>
  <c r="G7" i="20"/>
  <c r="H7" i="20"/>
  <c r="I7" i="20"/>
  <c r="C9" i="20"/>
  <c r="D9" i="20" s="1"/>
  <c r="E9" i="20"/>
  <c r="G9" i="20"/>
  <c r="H9" i="20"/>
  <c r="I9" i="20"/>
  <c r="C10" i="20"/>
  <c r="D10" i="20" s="1"/>
  <c r="E10" i="20"/>
  <c r="G10" i="20"/>
  <c r="H10" i="20"/>
  <c r="I10" i="20"/>
  <c r="C11" i="20"/>
  <c r="D11" i="20" s="1"/>
  <c r="E11" i="20"/>
  <c r="G11" i="20"/>
  <c r="H11" i="20"/>
  <c r="I11" i="20"/>
  <c r="C12" i="20"/>
  <c r="D12" i="20" s="1"/>
  <c r="E12" i="20"/>
  <c r="G12" i="20"/>
  <c r="H12" i="20"/>
  <c r="I12" i="20"/>
  <c r="C13" i="20"/>
  <c r="D13" i="20" s="1"/>
  <c r="E13" i="20"/>
  <c r="G13" i="20"/>
  <c r="H13" i="20"/>
  <c r="I13" i="20"/>
  <c r="C14" i="20"/>
  <c r="D14" i="20" s="1"/>
  <c r="E14" i="20"/>
  <c r="G14" i="20"/>
  <c r="H14" i="20"/>
  <c r="I14" i="20"/>
  <c r="C15" i="20"/>
  <c r="D15" i="20" s="1"/>
  <c r="E15" i="20"/>
  <c r="G15" i="20"/>
  <c r="H15" i="20"/>
  <c r="I15" i="20"/>
  <c r="I2" i="20"/>
  <c r="H2" i="20"/>
  <c r="G2" i="20"/>
  <c r="E2" i="20"/>
  <c r="C2" i="20"/>
  <c r="E54" i="19"/>
  <c r="E55" i="19"/>
  <c r="F55" i="19" s="1"/>
  <c r="C49" i="19"/>
  <c r="D49" i="19" s="1"/>
  <c r="E49" i="19"/>
  <c r="C51" i="19"/>
  <c r="D51" i="19" s="1"/>
  <c r="E51" i="19"/>
  <c r="C52" i="19"/>
  <c r="D52" i="19" s="1"/>
  <c r="E52" i="19"/>
  <c r="C53" i="19"/>
  <c r="D53" i="19" s="1"/>
  <c r="E53" i="19"/>
  <c r="C54" i="19"/>
  <c r="D54" i="19" s="1"/>
  <c r="C55" i="19"/>
  <c r="D55" i="19" s="1"/>
  <c r="C56" i="19"/>
  <c r="D56" i="19" s="1"/>
  <c r="E56" i="19"/>
  <c r="C57" i="19"/>
  <c r="D57" i="19" s="1"/>
  <c r="E57" i="19"/>
  <c r="C58" i="19"/>
  <c r="D58" i="19" s="1"/>
  <c r="E58" i="19"/>
  <c r="C60" i="19"/>
  <c r="D60" i="19" s="1"/>
  <c r="E60" i="19"/>
  <c r="C61" i="19"/>
  <c r="D61" i="19" s="1"/>
  <c r="E61" i="19"/>
  <c r="C62" i="19"/>
  <c r="D62" i="19" s="1"/>
  <c r="E62" i="19"/>
  <c r="C33" i="19"/>
  <c r="D33" i="19" s="1"/>
  <c r="E33" i="19"/>
  <c r="C34" i="19"/>
  <c r="D34" i="19" s="1"/>
  <c r="E34" i="19"/>
  <c r="C35" i="19"/>
  <c r="D35" i="19" s="1"/>
  <c r="E35" i="19"/>
  <c r="C37" i="19"/>
  <c r="D37" i="19" s="1"/>
  <c r="E37" i="19"/>
  <c r="C38" i="19"/>
  <c r="D38" i="19" s="1"/>
  <c r="E38" i="19"/>
  <c r="C39" i="19"/>
  <c r="D39" i="19" s="1"/>
  <c r="E39" i="19"/>
  <c r="C40" i="19"/>
  <c r="D40" i="19" s="1"/>
  <c r="E40" i="19"/>
  <c r="C41" i="19"/>
  <c r="D41" i="19" s="1"/>
  <c r="E41" i="19"/>
  <c r="C42" i="19"/>
  <c r="D42" i="19" s="1"/>
  <c r="E42" i="19"/>
  <c r="C43" i="19"/>
  <c r="D43" i="19" s="1"/>
  <c r="E43" i="19"/>
  <c r="C44" i="19"/>
  <c r="D44" i="19" s="1"/>
  <c r="E44" i="19"/>
  <c r="C45" i="19"/>
  <c r="D45" i="19" s="1"/>
  <c r="E45" i="19"/>
  <c r="C46" i="19"/>
  <c r="D46" i="19" s="1"/>
  <c r="E46" i="19"/>
  <c r="C47" i="19"/>
  <c r="D47" i="19" s="1"/>
  <c r="E47" i="19"/>
  <c r="C48" i="19"/>
  <c r="D48" i="19" s="1"/>
  <c r="E48" i="19"/>
  <c r="C17" i="19"/>
  <c r="D17" i="19" s="1"/>
  <c r="E17" i="19"/>
  <c r="G17" i="19"/>
  <c r="H17" i="19"/>
  <c r="I17" i="19"/>
  <c r="C18" i="19"/>
  <c r="E18" i="19"/>
  <c r="G18" i="19"/>
  <c r="H18" i="19"/>
  <c r="I18" i="19"/>
  <c r="C19" i="19"/>
  <c r="D19" i="19" s="1"/>
  <c r="E19" i="19"/>
  <c r="G19" i="19"/>
  <c r="H19" i="19"/>
  <c r="I19" i="19"/>
  <c r="C20" i="19"/>
  <c r="E20" i="19"/>
  <c r="G20" i="19"/>
  <c r="H20" i="19"/>
  <c r="I20" i="19"/>
  <c r="C21" i="19"/>
  <c r="D21" i="19" s="1"/>
  <c r="E21" i="19"/>
  <c r="G21" i="19"/>
  <c r="H21" i="19"/>
  <c r="I21" i="19"/>
  <c r="C22" i="19"/>
  <c r="E22" i="19"/>
  <c r="G22" i="19"/>
  <c r="H22" i="19"/>
  <c r="I22" i="19"/>
  <c r="C23" i="19"/>
  <c r="D23" i="19" s="1"/>
  <c r="E23" i="19"/>
  <c r="G23" i="19"/>
  <c r="H23" i="19"/>
  <c r="I23" i="19"/>
  <c r="C24" i="19"/>
  <c r="E24" i="19"/>
  <c r="G24" i="19"/>
  <c r="H24" i="19"/>
  <c r="I24" i="19"/>
  <c r="C25" i="19"/>
  <c r="D25" i="19" s="1"/>
  <c r="E25" i="19"/>
  <c r="G25" i="19"/>
  <c r="H25" i="19"/>
  <c r="I25" i="19"/>
  <c r="C26" i="19"/>
  <c r="E26" i="19"/>
  <c r="G26" i="19"/>
  <c r="H26" i="19"/>
  <c r="I26" i="19"/>
  <c r="C27" i="19"/>
  <c r="D27" i="19" s="1"/>
  <c r="E27" i="19"/>
  <c r="G27" i="19"/>
  <c r="H27" i="19"/>
  <c r="I27" i="19"/>
  <c r="C28" i="19"/>
  <c r="D28" i="19" s="1"/>
  <c r="E28" i="19"/>
  <c r="G28" i="19"/>
  <c r="H28" i="19"/>
  <c r="I28" i="19"/>
  <c r="C29" i="19"/>
  <c r="E29" i="19"/>
  <c r="G29" i="19"/>
  <c r="H29" i="19"/>
  <c r="I29" i="19"/>
  <c r="C30" i="19"/>
  <c r="D30" i="19" s="1"/>
  <c r="E30" i="19"/>
  <c r="G30" i="19"/>
  <c r="H30" i="19"/>
  <c r="I30" i="19"/>
  <c r="C31" i="19"/>
  <c r="E31" i="19"/>
  <c r="G31" i="19"/>
  <c r="H31" i="19"/>
  <c r="I31" i="19"/>
  <c r="C32" i="19"/>
  <c r="D32" i="19" s="1"/>
  <c r="E32" i="19"/>
  <c r="G32" i="19"/>
  <c r="H32" i="19"/>
  <c r="I32" i="19"/>
  <c r="C10" i="19"/>
  <c r="F10" i="19" s="1"/>
  <c r="L10" i="19" s="1"/>
  <c r="E10" i="19"/>
  <c r="G10" i="19"/>
  <c r="H10" i="19"/>
  <c r="I10" i="19"/>
  <c r="C11" i="19"/>
  <c r="D11" i="19" s="1"/>
  <c r="E11" i="19"/>
  <c r="G11" i="19"/>
  <c r="H11" i="19"/>
  <c r="I11" i="19"/>
  <c r="C12" i="19"/>
  <c r="E12" i="19"/>
  <c r="G12" i="19"/>
  <c r="H12" i="19"/>
  <c r="I12" i="19"/>
  <c r="C13" i="19"/>
  <c r="D13" i="19" s="1"/>
  <c r="E13" i="19"/>
  <c r="G13" i="19"/>
  <c r="H13" i="19"/>
  <c r="I13" i="19"/>
  <c r="C14" i="19"/>
  <c r="D14" i="19" s="1"/>
  <c r="E14" i="19"/>
  <c r="G14" i="19"/>
  <c r="H14" i="19"/>
  <c r="I14" i="19"/>
  <c r="C15" i="19"/>
  <c r="D15" i="19" s="1"/>
  <c r="E15" i="19"/>
  <c r="G15" i="19"/>
  <c r="H15" i="19"/>
  <c r="I15" i="19"/>
  <c r="C16" i="19"/>
  <c r="D16" i="19" s="1"/>
  <c r="E16" i="19"/>
  <c r="G16" i="19"/>
  <c r="H16" i="19"/>
  <c r="I16" i="19"/>
  <c r="C3" i="19"/>
  <c r="D3" i="19" s="1"/>
  <c r="E3" i="19"/>
  <c r="G3" i="19"/>
  <c r="H3" i="19"/>
  <c r="I3" i="19"/>
  <c r="C4" i="19"/>
  <c r="E4" i="19"/>
  <c r="G4" i="19"/>
  <c r="H4" i="19"/>
  <c r="I4" i="19"/>
  <c r="C5" i="19"/>
  <c r="D5" i="19" s="1"/>
  <c r="E5" i="19"/>
  <c r="G5" i="19"/>
  <c r="H5" i="19"/>
  <c r="I5" i="19"/>
  <c r="C6" i="19"/>
  <c r="F6" i="19" s="1"/>
  <c r="L6" i="19" s="1"/>
  <c r="E6" i="19"/>
  <c r="G6" i="19"/>
  <c r="H6" i="19"/>
  <c r="I6" i="19"/>
  <c r="C7" i="19"/>
  <c r="D7" i="19" s="1"/>
  <c r="E7" i="19"/>
  <c r="G7" i="19"/>
  <c r="H7" i="19"/>
  <c r="I7" i="19"/>
  <c r="C8" i="19"/>
  <c r="E8" i="19"/>
  <c r="G8" i="19"/>
  <c r="H8" i="19"/>
  <c r="I8" i="19"/>
  <c r="I2" i="19"/>
  <c r="H2" i="19"/>
  <c r="G2" i="19"/>
  <c r="E2" i="19"/>
  <c r="C2" i="19"/>
  <c r="E66" i="18"/>
  <c r="E65" i="18"/>
  <c r="C67" i="18"/>
  <c r="D67" i="18" s="1"/>
  <c r="E17" i="18"/>
  <c r="E48" i="18"/>
  <c r="E56" i="18"/>
  <c r="E54" i="18"/>
  <c r="L8" i="18"/>
  <c r="K8" i="18" s="1"/>
  <c r="E4" i="18"/>
  <c r="E5" i="18"/>
  <c r="E6" i="18"/>
  <c r="E7" i="18"/>
  <c r="E9" i="18"/>
  <c r="E10" i="18"/>
  <c r="E11" i="18"/>
  <c r="E12" i="18"/>
  <c r="E13" i="18"/>
  <c r="E14" i="18"/>
  <c r="E15" i="18"/>
  <c r="E16" i="18"/>
  <c r="E18" i="18"/>
  <c r="E19" i="18"/>
  <c r="E20" i="18"/>
  <c r="E21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8" i="18"/>
  <c r="E39" i="18"/>
  <c r="E40" i="18"/>
  <c r="E41" i="18"/>
  <c r="E42" i="18"/>
  <c r="E43" i="18"/>
  <c r="E44" i="18"/>
  <c r="E45" i="18"/>
  <c r="E46" i="18"/>
  <c r="E47" i="18"/>
  <c r="E49" i="18"/>
  <c r="E50" i="18"/>
  <c r="E51" i="18"/>
  <c r="E52" i="18"/>
  <c r="E53" i="18"/>
  <c r="L55" i="18"/>
  <c r="E57" i="18"/>
  <c r="E58" i="18"/>
  <c r="E59" i="18"/>
  <c r="E60" i="18"/>
  <c r="E61" i="18"/>
  <c r="E62" i="18"/>
  <c r="E63" i="18"/>
  <c r="E67" i="18"/>
  <c r="G4" i="18"/>
  <c r="H4" i="18"/>
  <c r="I4" i="18"/>
  <c r="G5" i="18"/>
  <c r="H5" i="18"/>
  <c r="I5" i="18"/>
  <c r="G6" i="18"/>
  <c r="H6" i="18"/>
  <c r="I6" i="18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G33" i="18"/>
  <c r="H33" i="18"/>
  <c r="I33" i="18"/>
  <c r="G34" i="18"/>
  <c r="H34" i="18"/>
  <c r="I34" i="18"/>
  <c r="G35" i="18"/>
  <c r="H35" i="18"/>
  <c r="I35" i="18"/>
  <c r="G36" i="18"/>
  <c r="H36" i="18"/>
  <c r="I36" i="18"/>
  <c r="L37" i="18"/>
  <c r="H37" i="18"/>
  <c r="I37" i="18"/>
  <c r="G38" i="18"/>
  <c r="H38" i="18"/>
  <c r="I38" i="18"/>
  <c r="G39" i="18"/>
  <c r="H39" i="18"/>
  <c r="I39" i="18"/>
  <c r="G40" i="18"/>
  <c r="H40" i="18"/>
  <c r="I40" i="18"/>
  <c r="G41" i="18"/>
  <c r="H41" i="18"/>
  <c r="I41" i="18"/>
  <c r="G42" i="18"/>
  <c r="H42" i="18"/>
  <c r="I42" i="18"/>
  <c r="G43" i="18"/>
  <c r="H43" i="18"/>
  <c r="I43" i="18"/>
  <c r="G44" i="18"/>
  <c r="H44" i="18"/>
  <c r="I44" i="18"/>
  <c r="G45" i="18"/>
  <c r="H45" i="18"/>
  <c r="I45" i="18"/>
  <c r="G46" i="18"/>
  <c r="H46" i="18"/>
  <c r="I46" i="18"/>
  <c r="G47" i="18"/>
  <c r="H47" i="18"/>
  <c r="I47" i="18"/>
  <c r="G48" i="18"/>
  <c r="H48" i="18"/>
  <c r="I48" i="18"/>
  <c r="G49" i="18"/>
  <c r="H49" i="18"/>
  <c r="I49" i="18"/>
  <c r="G50" i="18"/>
  <c r="H50" i="18"/>
  <c r="I50" i="18"/>
  <c r="G51" i="18"/>
  <c r="H51" i="18"/>
  <c r="I51" i="18"/>
  <c r="G52" i="18"/>
  <c r="H52" i="18"/>
  <c r="I52" i="18"/>
  <c r="G53" i="18"/>
  <c r="H53" i="18"/>
  <c r="I53" i="18"/>
  <c r="G54" i="18"/>
  <c r="H54" i="18"/>
  <c r="I54" i="18"/>
  <c r="G55" i="18"/>
  <c r="G56" i="18"/>
  <c r="H56" i="18"/>
  <c r="I56" i="18"/>
  <c r="G57" i="18"/>
  <c r="H57" i="18"/>
  <c r="I57" i="18"/>
  <c r="G58" i="18"/>
  <c r="H58" i="18"/>
  <c r="I58" i="18"/>
  <c r="G59" i="18"/>
  <c r="H59" i="18"/>
  <c r="I59" i="18"/>
  <c r="G60" i="18"/>
  <c r="H60" i="18"/>
  <c r="I60" i="18"/>
  <c r="G61" i="18"/>
  <c r="H61" i="18"/>
  <c r="I61" i="18"/>
  <c r="G62" i="18"/>
  <c r="H62" i="18"/>
  <c r="I62" i="18"/>
  <c r="G63" i="18"/>
  <c r="H63" i="18"/>
  <c r="I63" i="18"/>
  <c r="L64" i="18"/>
  <c r="G64" i="18"/>
  <c r="H64" i="18"/>
  <c r="I64" i="18"/>
  <c r="G65" i="18"/>
  <c r="H65" i="18"/>
  <c r="I65" i="18"/>
  <c r="G66" i="18"/>
  <c r="H66" i="18"/>
  <c r="I66" i="18"/>
  <c r="G67" i="18"/>
  <c r="H67" i="18"/>
  <c r="I67" i="18"/>
  <c r="C59" i="18"/>
  <c r="D59" i="18" s="1"/>
  <c r="C60" i="18"/>
  <c r="D60" i="18" s="1"/>
  <c r="C61" i="18"/>
  <c r="D61" i="18" s="1"/>
  <c r="C62" i="18"/>
  <c r="D62" i="18" s="1"/>
  <c r="C63" i="18"/>
  <c r="D63" i="18" s="1"/>
  <c r="C65" i="18"/>
  <c r="D65" i="18" s="1"/>
  <c r="C66" i="18"/>
  <c r="D66" i="18" s="1"/>
  <c r="C43" i="18"/>
  <c r="D43" i="18" s="1"/>
  <c r="C44" i="18"/>
  <c r="D44" i="18" s="1"/>
  <c r="C45" i="18"/>
  <c r="D45" i="18" s="1"/>
  <c r="C46" i="18"/>
  <c r="D46" i="18" s="1"/>
  <c r="C47" i="18"/>
  <c r="D47" i="18" s="1"/>
  <c r="C48" i="18"/>
  <c r="D48" i="18" s="1"/>
  <c r="C49" i="18"/>
  <c r="D49" i="18" s="1"/>
  <c r="C50" i="18"/>
  <c r="D50" i="18" s="1"/>
  <c r="C51" i="18"/>
  <c r="D51" i="18" s="1"/>
  <c r="C52" i="18"/>
  <c r="D52" i="18" s="1"/>
  <c r="C53" i="18"/>
  <c r="D53" i="18" s="1"/>
  <c r="C54" i="18"/>
  <c r="D54" i="18" s="1"/>
  <c r="C56" i="18"/>
  <c r="D56" i="18" s="1"/>
  <c r="C57" i="18"/>
  <c r="D57" i="18" s="1"/>
  <c r="C58" i="18"/>
  <c r="D58" i="18" s="1"/>
  <c r="C26" i="18"/>
  <c r="D26" i="18" s="1"/>
  <c r="C27" i="18"/>
  <c r="D27" i="18" s="1"/>
  <c r="C28" i="18"/>
  <c r="D28" i="18" s="1"/>
  <c r="C29" i="18"/>
  <c r="D29" i="18" s="1"/>
  <c r="C30" i="18"/>
  <c r="D30" i="18" s="1"/>
  <c r="C31" i="18"/>
  <c r="D31" i="18" s="1"/>
  <c r="C32" i="18"/>
  <c r="D32" i="18" s="1"/>
  <c r="C33" i="18"/>
  <c r="D33" i="18" s="1"/>
  <c r="C34" i="18"/>
  <c r="D34" i="18" s="1"/>
  <c r="C35" i="18"/>
  <c r="D35" i="18" s="1"/>
  <c r="C36" i="18"/>
  <c r="D36" i="18" s="1"/>
  <c r="C38" i="18"/>
  <c r="D38" i="18" s="1"/>
  <c r="C39" i="18"/>
  <c r="D39" i="18" s="1"/>
  <c r="C40" i="18"/>
  <c r="D40" i="18" s="1"/>
  <c r="C41" i="18"/>
  <c r="D41" i="18" s="1"/>
  <c r="C42" i="18"/>
  <c r="D42" i="18" s="1"/>
  <c r="C11" i="18"/>
  <c r="D11" i="18" s="1"/>
  <c r="C12" i="18"/>
  <c r="D12" i="18" s="1"/>
  <c r="C13" i="18"/>
  <c r="D13" i="18" s="1"/>
  <c r="C14" i="18"/>
  <c r="D14" i="18" s="1"/>
  <c r="C15" i="18"/>
  <c r="D15" i="18" s="1"/>
  <c r="C16" i="18"/>
  <c r="D16" i="18" s="1"/>
  <c r="C17" i="18"/>
  <c r="D17" i="18" s="1"/>
  <c r="C18" i="18"/>
  <c r="D18" i="18" s="1"/>
  <c r="C19" i="18"/>
  <c r="D19" i="18" s="1"/>
  <c r="C20" i="18"/>
  <c r="D20" i="18" s="1"/>
  <c r="C21" i="18"/>
  <c r="D21" i="18" s="1"/>
  <c r="C22" i="18"/>
  <c r="D22" i="18" s="1"/>
  <c r="C23" i="18"/>
  <c r="D23" i="18" s="1"/>
  <c r="C24" i="18"/>
  <c r="D24" i="18" s="1"/>
  <c r="C25" i="18"/>
  <c r="D25" i="18" s="1"/>
  <c r="C3" i="18"/>
  <c r="D3" i="18" s="1"/>
  <c r="C4" i="18"/>
  <c r="D4" i="18" s="1"/>
  <c r="C5" i="18"/>
  <c r="D5" i="18" s="1"/>
  <c r="C6" i="18"/>
  <c r="D6" i="18" s="1"/>
  <c r="C7" i="18"/>
  <c r="D7" i="18" s="1"/>
  <c r="C9" i="18"/>
  <c r="D9" i="18" s="1"/>
  <c r="C10" i="18"/>
  <c r="D10" i="18" s="1"/>
  <c r="I3" i="18"/>
  <c r="H3" i="18"/>
  <c r="G3" i="18"/>
  <c r="E3" i="18"/>
  <c r="I2" i="18"/>
  <c r="H2" i="18"/>
  <c r="G2" i="18"/>
  <c r="E2" i="18"/>
  <c r="C2" i="18"/>
  <c r="G36" i="17"/>
  <c r="H36" i="17"/>
  <c r="G37" i="17"/>
  <c r="H37" i="17"/>
  <c r="G38" i="17"/>
  <c r="H38" i="17"/>
  <c r="G39" i="17"/>
  <c r="H39" i="17"/>
  <c r="G40" i="17"/>
  <c r="H40" i="17"/>
  <c r="G41" i="17"/>
  <c r="H41" i="17"/>
  <c r="G43" i="17"/>
  <c r="H43" i="17"/>
  <c r="G44" i="17"/>
  <c r="H44" i="17"/>
  <c r="G45" i="17"/>
  <c r="H45" i="17"/>
  <c r="G46" i="17"/>
  <c r="H46" i="17"/>
  <c r="G47" i="17"/>
  <c r="H47" i="17"/>
  <c r="G48" i="17"/>
  <c r="H48" i="17"/>
  <c r="G49" i="17"/>
  <c r="H49" i="17"/>
  <c r="G50" i="17"/>
  <c r="H50" i="17"/>
  <c r="G51" i="17"/>
  <c r="H51" i="17"/>
  <c r="G52" i="17"/>
  <c r="H52" i="17"/>
  <c r="G53" i="17"/>
  <c r="H53" i="17"/>
  <c r="G54" i="17"/>
  <c r="H54" i="17"/>
  <c r="G55" i="17"/>
  <c r="H55" i="17"/>
  <c r="G56" i="17"/>
  <c r="H56" i="17"/>
  <c r="G57" i="17"/>
  <c r="H57" i="17"/>
  <c r="G58" i="17"/>
  <c r="H58" i="17"/>
  <c r="G59" i="17"/>
  <c r="H59" i="17"/>
  <c r="G60" i="17"/>
  <c r="H60" i="17"/>
  <c r="G61" i="17"/>
  <c r="H61" i="17"/>
  <c r="G62" i="17"/>
  <c r="H62" i="17"/>
  <c r="G63" i="17"/>
  <c r="H63" i="17"/>
  <c r="G64" i="17"/>
  <c r="H64" i="17"/>
  <c r="G65" i="17"/>
  <c r="H65" i="17"/>
  <c r="G66" i="17"/>
  <c r="H66" i="17"/>
  <c r="G67" i="17"/>
  <c r="H67" i="17"/>
  <c r="F36" i="17"/>
  <c r="F38" i="17"/>
  <c r="F42" i="17"/>
  <c r="F46" i="17"/>
  <c r="F50" i="17"/>
  <c r="F54" i="17"/>
  <c r="F55" i="17"/>
  <c r="F64" i="17"/>
  <c r="F66" i="17"/>
  <c r="E21" i="17"/>
  <c r="E52" i="17"/>
  <c r="E53" i="17"/>
  <c r="F53" i="17" s="1"/>
  <c r="E54" i="17"/>
  <c r="E56" i="17"/>
  <c r="E57" i="17"/>
  <c r="F57" i="17" s="1"/>
  <c r="E58" i="17"/>
  <c r="F58" i="17" s="1"/>
  <c r="E59" i="17"/>
  <c r="E60" i="17"/>
  <c r="E61" i="17"/>
  <c r="F61" i="17" s="1"/>
  <c r="E62" i="17"/>
  <c r="F62" i="17" s="1"/>
  <c r="E63" i="17"/>
  <c r="E66" i="17"/>
  <c r="E67" i="17"/>
  <c r="C67" i="17"/>
  <c r="D67" i="17" s="1"/>
  <c r="C52" i="17"/>
  <c r="D52" i="17" s="1"/>
  <c r="C53" i="17"/>
  <c r="D53" i="17" s="1"/>
  <c r="C54" i="17"/>
  <c r="D54" i="17" s="1"/>
  <c r="C56" i="17"/>
  <c r="D56" i="17" s="1"/>
  <c r="C57" i="17"/>
  <c r="D57" i="17" s="1"/>
  <c r="C58" i="17"/>
  <c r="D58" i="17" s="1"/>
  <c r="C59" i="17"/>
  <c r="D59" i="17" s="1"/>
  <c r="C60" i="17"/>
  <c r="D60" i="17" s="1"/>
  <c r="C61" i="17"/>
  <c r="D61" i="17" s="1"/>
  <c r="C62" i="17"/>
  <c r="D62" i="17" s="1"/>
  <c r="C63" i="17"/>
  <c r="D63" i="17" s="1"/>
  <c r="C65" i="17"/>
  <c r="D65" i="17" s="1"/>
  <c r="C66" i="17"/>
  <c r="D66" i="17" s="1"/>
  <c r="C2" i="17"/>
  <c r="C37" i="17"/>
  <c r="D37" i="17" s="1"/>
  <c r="E37" i="17"/>
  <c r="C38" i="17"/>
  <c r="D38" i="17" s="1"/>
  <c r="E38" i="17"/>
  <c r="C39" i="17"/>
  <c r="D39" i="17" s="1"/>
  <c r="E39" i="17"/>
  <c r="C40" i="17"/>
  <c r="D40" i="17" s="1"/>
  <c r="E40" i="17"/>
  <c r="C41" i="17"/>
  <c r="D41" i="17" s="1"/>
  <c r="E41" i="17"/>
  <c r="C42" i="17"/>
  <c r="D42" i="17" s="1"/>
  <c r="E42" i="17"/>
  <c r="C43" i="17"/>
  <c r="D43" i="17" s="1"/>
  <c r="E43" i="17"/>
  <c r="C44" i="17"/>
  <c r="D44" i="17" s="1"/>
  <c r="E44" i="17"/>
  <c r="C45" i="17"/>
  <c r="D45" i="17" s="1"/>
  <c r="E45" i="17"/>
  <c r="C46" i="17"/>
  <c r="D46" i="17" s="1"/>
  <c r="E46" i="17"/>
  <c r="C47" i="17"/>
  <c r="D47" i="17" s="1"/>
  <c r="E47" i="17"/>
  <c r="C48" i="17"/>
  <c r="D48" i="17" s="1"/>
  <c r="E48" i="17"/>
  <c r="C49" i="17"/>
  <c r="D49" i="17" s="1"/>
  <c r="E49" i="17"/>
  <c r="C50" i="17"/>
  <c r="D50" i="17" s="1"/>
  <c r="E50" i="17"/>
  <c r="C51" i="17"/>
  <c r="D51" i="17" s="1"/>
  <c r="E51" i="17"/>
  <c r="C20" i="17"/>
  <c r="D20" i="17" s="1"/>
  <c r="E20" i="17"/>
  <c r="G20" i="17"/>
  <c r="H20" i="17"/>
  <c r="C21" i="17"/>
  <c r="D21" i="17" s="1"/>
  <c r="G21" i="17"/>
  <c r="H21" i="17"/>
  <c r="C22" i="17"/>
  <c r="D22" i="17" s="1"/>
  <c r="E22" i="17"/>
  <c r="G22" i="17"/>
  <c r="H22" i="17"/>
  <c r="C23" i="17"/>
  <c r="E23" i="17"/>
  <c r="G23" i="17"/>
  <c r="H23" i="17"/>
  <c r="C24" i="17"/>
  <c r="D24" i="17" s="1"/>
  <c r="E24" i="17"/>
  <c r="G24" i="17"/>
  <c r="H24" i="17"/>
  <c r="C25" i="17"/>
  <c r="D25" i="17" s="1"/>
  <c r="E25" i="17"/>
  <c r="G25" i="17"/>
  <c r="H25" i="17"/>
  <c r="C26" i="17"/>
  <c r="E26" i="17"/>
  <c r="G26" i="17"/>
  <c r="H26" i="17"/>
  <c r="C27" i="17"/>
  <c r="E27" i="17"/>
  <c r="G27" i="17"/>
  <c r="H27" i="17"/>
  <c r="C28" i="17"/>
  <c r="D28" i="17" s="1"/>
  <c r="E28" i="17"/>
  <c r="G28" i="17"/>
  <c r="H28" i="17"/>
  <c r="C29" i="17"/>
  <c r="D29" i="17" s="1"/>
  <c r="E29" i="17"/>
  <c r="G29" i="17"/>
  <c r="H29" i="17"/>
  <c r="C30" i="17"/>
  <c r="D30" i="17" s="1"/>
  <c r="E30" i="17"/>
  <c r="G30" i="17"/>
  <c r="H30" i="17"/>
  <c r="C31" i="17"/>
  <c r="E31" i="17"/>
  <c r="G31" i="17"/>
  <c r="H31" i="17"/>
  <c r="C32" i="17"/>
  <c r="D32" i="17" s="1"/>
  <c r="E32" i="17"/>
  <c r="G32" i="17"/>
  <c r="H32" i="17"/>
  <c r="C33" i="17"/>
  <c r="D33" i="17" s="1"/>
  <c r="E33" i="17"/>
  <c r="G33" i="17"/>
  <c r="H33" i="17"/>
  <c r="C34" i="17"/>
  <c r="D34" i="17" s="1"/>
  <c r="E34" i="17"/>
  <c r="G34" i="17"/>
  <c r="H34" i="17"/>
  <c r="C35" i="17"/>
  <c r="E35" i="17"/>
  <c r="G35" i="17"/>
  <c r="H35" i="17"/>
  <c r="C4" i="17"/>
  <c r="D4" i="17" s="1"/>
  <c r="E4" i="17"/>
  <c r="G4" i="17"/>
  <c r="H4" i="17"/>
  <c r="C5" i="17"/>
  <c r="D5" i="17" s="1"/>
  <c r="E5" i="17"/>
  <c r="G5" i="17"/>
  <c r="H5" i="17"/>
  <c r="C6" i="17"/>
  <c r="D6" i="17" s="1"/>
  <c r="E6" i="17"/>
  <c r="G6" i="17"/>
  <c r="H6" i="17"/>
  <c r="C7" i="17"/>
  <c r="E7" i="17"/>
  <c r="G7" i="17"/>
  <c r="H7" i="17"/>
  <c r="C9" i="17"/>
  <c r="D9" i="17" s="1"/>
  <c r="E9" i="17"/>
  <c r="G9" i="17"/>
  <c r="H9" i="17"/>
  <c r="C10" i="17"/>
  <c r="D10" i="17" s="1"/>
  <c r="E10" i="17"/>
  <c r="G10" i="17"/>
  <c r="H10" i="17"/>
  <c r="C11" i="17"/>
  <c r="E11" i="17"/>
  <c r="G11" i="17"/>
  <c r="H11" i="17"/>
  <c r="C12" i="17"/>
  <c r="D12" i="17" s="1"/>
  <c r="E12" i="17"/>
  <c r="G12" i="17"/>
  <c r="H12" i="17"/>
  <c r="C13" i="17"/>
  <c r="D13" i="17" s="1"/>
  <c r="E13" i="17"/>
  <c r="G13" i="17"/>
  <c r="H13" i="17"/>
  <c r="C14" i="17"/>
  <c r="D14" i="17" s="1"/>
  <c r="E14" i="17"/>
  <c r="G14" i="17"/>
  <c r="H14" i="17"/>
  <c r="C15" i="17"/>
  <c r="E15" i="17"/>
  <c r="G15" i="17"/>
  <c r="H15" i="17"/>
  <c r="C16" i="17"/>
  <c r="D16" i="17" s="1"/>
  <c r="E16" i="17"/>
  <c r="G16" i="17"/>
  <c r="H16" i="17"/>
  <c r="C17" i="17"/>
  <c r="D17" i="17" s="1"/>
  <c r="E17" i="17"/>
  <c r="G17" i="17"/>
  <c r="H17" i="17"/>
  <c r="C18" i="17"/>
  <c r="D18" i="17" s="1"/>
  <c r="E18" i="17"/>
  <c r="G18" i="17"/>
  <c r="H18" i="17"/>
  <c r="C19" i="17"/>
  <c r="D19" i="17" s="1"/>
  <c r="E19" i="17"/>
  <c r="G19" i="17"/>
  <c r="H19" i="17"/>
  <c r="I3" i="17"/>
  <c r="H3" i="17"/>
  <c r="J3" i="17" s="1"/>
  <c r="G3" i="17"/>
  <c r="E3" i="17"/>
  <c r="K3" i="17" s="1"/>
  <c r="C3" i="17"/>
  <c r="I2" i="17"/>
  <c r="H2" i="17"/>
  <c r="G2" i="17"/>
  <c r="E2" i="17"/>
  <c r="L3" i="16"/>
  <c r="L2" i="16"/>
  <c r="J2" i="16" s="1"/>
  <c r="L4" i="16"/>
  <c r="L32" i="16"/>
  <c r="L33" i="16"/>
  <c r="L34" i="16"/>
  <c r="L35" i="16"/>
  <c r="L36" i="16"/>
  <c r="L31" i="16"/>
  <c r="L27" i="16"/>
  <c r="K27" i="16" s="1"/>
  <c r="L28" i="16"/>
  <c r="L29" i="16"/>
  <c r="L30" i="16"/>
  <c r="L20" i="16"/>
  <c r="L21" i="16"/>
  <c r="L22" i="16"/>
  <c r="L23" i="16"/>
  <c r="L24" i="16"/>
  <c r="L25" i="16"/>
  <c r="L26" i="16"/>
  <c r="L15" i="16"/>
  <c r="L16" i="16"/>
  <c r="L17" i="16"/>
  <c r="L18" i="16"/>
  <c r="L19" i="16"/>
  <c r="L11" i="16"/>
  <c r="L12" i="16"/>
  <c r="L13" i="16"/>
  <c r="L14" i="16"/>
  <c r="L5" i="16"/>
  <c r="L6" i="16"/>
  <c r="L7" i="16"/>
  <c r="J7" i="16" s="1"/>
  <c r="L8" i="16"/>
  <c r="L9" i="16"/>
  <c r="L10" i="16"/>
  <c r="F36" i="16"/>
  <c r="E36" i="16"/>
  <c r="E34" i="16"/>
  <c r="E35" i="16"/>
  <c r="E33" i="16"/>
  <c r="F33" i="16" s="1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4" i="16"/>
  <c r="I5" i="16"/>
  <c r="I3" i="16"/>
  <c r="I2" i="16"/>
  <c r="H7" i="16"/>
  <c r="H8" i="16"/>
  <c r="H9" i="16"/>
  <c r="H10" i="16"/>
  <c r="H11" i="16"/>
  <c r="H12" i="16"/>
  <c r="J12" i="16" s="1"/>
  <c r="J13" i="16" s="1"/>
  <c r="H13" i="16"/>
  <c r="H14" i="16"/>
  <c r="H15" i="16"/>
  <c r="H16" i="16"/>
  <c r="H17" i="16"/>
  <c r="H18" i="16"/>
  <c r="H19" i="16"/>
  <c r="H20" i="16"/>
  <c r="H21" i="16"/>
  <c r="H22" i="16"/>
  <c r="J22" i="16" s="1"/>
  <c r="H23" i="16"/>
  <c r="H24" i="16"/>
  <c r="H25" i="16"/>
  <c r="J25" i="16" s="1"/>
  <c r="H26" i="16"/>
  <c r="H27" i="16"/>
  <c r="H28" i="16"/>
  <c r="H29" i="16"/>
  <c r="H30" i="16"/>
  <c r="H31" i="16"/>
  <c r="H32" i="16"/>
  <c r="H33" i="16"/>
  <c r="H34" i="16"/>
  <c r="H35" i="16"/>
  <c r="H36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" i="16"/>
  <c r="G2" i="16"/>
  <c r="H3" i="16"/>
  <c r="H4" i="16"/>
  <c r="J4" i="16" s="1"/>
  <c r="J5" i="16" s="1"/>
  <c r="H5" i="16"/>
  <c r="H2" i="16"/>
  <c r="C30" i="16"/>
  <c r="D30" i="16" s="1"/>
  <c r="E30" i="16"/>
  <c r="C31" i="16"/>
  <c r="D31" i="16" s="1"/>
  <c r="E31" i="16"/>
  <c r="C32" i="16"/>
  <c r="D32" i="16" s="1"/>
  <c r="E32" i="16"/>
  <c r="C33" i="16"/>
  <c r="D33" i="16" s="1"/>
  <c r="C34" i="16"/>
  <c r="D34" i="16" s="1"/>
  <c r="C35" i="16"/>
  <c r="F35" i="16" s="1"/>
  <c r="D35" i="16"/>
  <c r="C36" i="16"/>
  <c r="D36" i="16" s="1"/>
  <c r="C26" i="16"/>
  <c r="D26" i="16" s="1"/>
  <c r="E26" i="16"/>
  <c r="C27" i="16"/>
  <c r="D27" i="16" s="1"/>
  <c r="E27" i="16"/>
  <c r="C28" i="16"/>
  <c r="D28" i="16" s="1"/>
  <c r="E28" i="16"/>
  <c r="C11" i="16"/>
  <c r="D11" i="16" s="1"/>
  <c r="E11" i="16"/>
  <c r="C12" i="16"/>
  <c r="D12" i="16" s="1"/>
  <c r="E12" i="16"/>
  <c r="K12" i="16" s="1"/>
  <c r="K13" i="16" s="1"/>
  <c r="C13" i="16"/>
  <c r="D13" i="16" s="1"/>
  <c r="E13" i="16"/>
  <c r="C14" i="16"/>
  <c r="D14" i="16" s="1"/>
  <c r="E14" i="16"/>
  <c r="F14" i="16" s="1"/>
  <c r="C15" i="16"/>
  <c r="D15" i="16" s="1"/>
  <c r="E15" i="16"/>
  <c r="C16" i="16"/>
  <c r="D16" i="16" s="1"/>
  <c r="E16" i="16"/>
  <c r="C17" i="16"/>
  <c r="D17" i="16" s="1"/>
  <c r="E17" i="16"/>
  <c r="C18" i="16"/>
  <c r="D18" i="16" s="1"/>
  <c r="E18" i="16"/>
  <c r="F18" i="16" s="1"/>
  <c r="C19" i="16"/>
  <c r="D19" i="16" s="1"/>
  <c r="E19" i="16"/>
  <c r="C20" i="16"/>
  <c r="D20" i="16" s="1"/>
  <c r="E20" i="16"/>
  <c r="C22" i="16"/>
  <c r="D22" i="16" s="1"/>
  <c r="E22" i="16"/>
  <c r="C23" i="16"/>
  <c r="D23" i="16" s="1"/>
  <c r="E23" i="16"/>
  <c r="C24" i="16"/>
  <c r="D24" i="16" s="1"/>
  <c r="E24" i="16"/>
  <c r="C25" i="16"/>
  <c r="D25" i="16"/>
  <c r="E25" i="16"/>
  <c r="K25" i="16" s="1"/>
  <c r="E7" i="16"/>
  <c r="J13" i="22" l="1"/>
  <c r="K13" i="22"/>
  <c r="J3" i="22"/>
  <c r="K3" i="22"/>
  <c r="K6" i="22"/>
  <c r="J6" i="22"/>
  <c r="J12" i="22"/>
  <c r="K12" i="22"/>
  <c r="J4" i="22"/>
  <c r="K4" i="22"/>
  <c r="J8" i="22"/>
  <c r="K8" i="22"/>
  <c r="J7" i="22"/>
  <c r="K7" i="22"/>
  <c r="F25" i="16"/>
  <c r="J8" i="16"/>
  <c r="J9" i="16" s="1"/>
  <c r="K18" i="16"/>
  <c r="F65" i="17"/>
  <c r="F49" i="17"/>
  <c r="F45" i="17"/>
  <c r="F41" i="17"/>
  <c r="F37" i="17"/>
  <c r="F31" i="16"/>
  <c r="F60" i="17"/>
  <c r="F56" i="17"/>
  <c r="F52" i="17"/>
  <c r="F48" i="17"/>
  <c r="F44" i="17"/>
  <c r="F40" i="17"/>
  <c r="J64" i="18"/>
  <c r="K11" i="22"/>
  <c r="K10" i="22"/>
  <c r="J10" i="22"/>
  <c r="K14" i="22"/>
  <c r="J14" i="22"/>
  <c r="F32" i="16"/>
  <c r="K28" i="16"/>
  <c r="K29" i="16" s="1"/>
  <c r="F67" i="17"/>
  <c r="F63" i="17"/>
  <c r="F59" i="17"/>
  <c r="F51" i="17"/>
  <c r="F47" i="17"/>
  <c r="F43" i="17"/>
  <c r="F39" i="17"/>
  <c r="J8" i="18"/>
  <c r="F53" i="19"/>
  <c r="F51" i="19"/>
  <c r="F36" i="20"/>
  <c r="K15" i="22"/>
  <c r="F17" i="20"/>
  <c r="F63" i="20"/>
  <c r="K5" i="22"/>
  <c r="K14" i="16"/>
  <c r="K23" i="16"/>
  <c r="K24" i="16" s="1"/>
  <c r="J37" i="18"/>
  <c r="F17" i="18"/>
  <c r="F60" i="19"/>
  <c r="F57" i="19"/>
  <c r="J2" i="22"/>
  <c r="K2" i="22"/>
  <c r="J2" i="21"/>
  <c r="K2" i="21"/>
  <c r="F22" i="20"/>
  <c r="F58" i="20"/>
  <c r="F65" i="20"/>
  <c r="F62" i="20"/>
  <c r="F61" i="20"/>
  <c r="F54" i="20"/>
  <c r="F52" i="20"/>
  <c r="F51" i="20"/>
  <c r="F50" i="20"/>
  <c r="F48" i="20"/>
  <c r="F59" i="20"/>
  <c r="F56" i="20"/>
  <c r="F60" i="20"/>
  <c r="F57" i="20"/>
  <c r="F53" i="20"/>
  <c r="D51" i="20"/>
  <c r="F49" i="20"/>
  <c r="F23" i="20"/>
  <c r="F9" i="20"/>
  <c r="F42" i="20"/>
  <c r="F12" i="20"/>
  <c r="F30" i="20"/>
  <c r="F19" i="20"/>
  <c r="F29" i="20"/>
  <c r="F26" i="20"/>
  <c r="D22" i="20"/>
  <c r="F27" i="20"/>
  <c r="F16" i="20"/>
  <c r="F47" i="20"/>
  <c r="F44" i="20"/>
  <c r="F41" i="20"/>
  <c r="F40" i="20"/>
  <c r="F35" i="20"/>
  <c r="F32" i="20"/>
  <c r="F20" i="20"/>
  <c r="F45" i="20"/>
  <c r="F38" i="20"/>
  <c r="F34" i="20"/>
  <c r="D29" i="20"/>
  <c r="F24" i="20"/>
  <c r="D18" i="20"/>
  <c r="D44" i="20"/>
  <c r="F43" i="20"/>
  <c r="F39" i="20"/>
  <c r="F33" i="20"/>
  <c r="F46" i="20"/>
  <c r="F25" i="20"/>
  <c r="F21" i="20"/>
  <c r="F31" i="20"/>
  <c r="F28" i="20"/>
  <c r="F14" i="20"/>
  <c r="F5" i="20"/>
  <c r="F6" i="20"/>
  <c r="F3" i="20"/>
  <c r="F13" i="20"/>
  <c r="F10" i="20"/>
  <c r="D5" i="20"/>
  <c r="F15" i="20"/>
  <c r="F11" i="20"/>
  <c r="F7" i="20"/>
  <c r="F4" i="20"/>
  <c r="F2" i="20"/>
  <c r="L2" i="20" s="1"/>
  <c r="D2" i="20"/>
  <c r="F29" i="19"/>
  <c r="L29" i="19" s="1"/>
  <c r="K29" i="19" s="1"/>
  <c r="F12" i="19"/>
  <c r="L12" i="19" s="1"/>
  <c r="F4" i="19"/>
  <c r="L4" i="19" s="1"/>
  <c r="J4" i="19" s="1"/>
  <c r="F26" i="19"/>
  <c r="F22" i="19"/>
  <c r="F18" i="19"/>
  <c r="L18" i="19" s="1"/>
  <c r="F14" i="19"/>
  <c r="L14" i="19" s="1"/>
  <c r="F28" i="19"/>
  <c r="F61" i="19"/>
  <c r="F56" i="19"/>
  <c r="F47" i="19"/>
  <c r="F43" i="19"/>
  <c r="F39" i="19"/>
  <c r="F52" i="19"/>
  <c r="F46" i="19"/>
  <c r="F42" i="19"/>
  <c r="F38" i="19"/>
  <c r="F62" i="19"/>
  <c r="F49" i="19"/>
  <c r="F45" i="19"/>
  <c r="F41" i="19"/>
  <c r="F37" i="19"/>
  <c r="F58" i="19"/>
  <c r="F54" i="19"/>
  <c r="F48" i="19"/>
  <c r="F44" i="19"/>
  <c r="F40" i="19"/>
  <c r="F8" i="19"/>
  <c r="L8" i="19" s="1"/>
  <c r="J8" i="19" s="1"/>
  <c r="F31" i="19"/>
  <c r="L31" i="19" s="1"/>
  <c r="J31" i="19" s="1"/>
  <c r="J6" i="19"/>
  <c r="D4" i="19"/>
  <c r="F16" i="19"/>
  <c r="L16" i="19" s="1"/>
  <c r="J16" i="19" s="1"/>
  <c r="D10" i="19"/>
  <c r="F24" i="19"/>
  <c r="F20" i="19"/>
  <c r="L20" i="19" s="1"/>
  <c r="J20" i="19" s="1"/>
  <c r="D6" i="19"/>
  <c r="D12" i="19"/>
  <c r="D29" i="19"/>
  <c r="D8" i="19"/>
  <c r="F5" i="19"/>
  <c r="F3" i="19"/>
  <c r="L3" i="19" s="1"/>
  <c r="F15" i="19"/>
  <c r="L15" i="19" s="1"/>
  <c r="F13" i="19"/>
  <c r="L13" i="19" s="1"/>
  <c r="F11" i="19"/>
  <c r="D20" i="19"/>
  <c r="D18" i="19"/>
  <c r="F33" i="19"/>
  <c r="K31" i="19"/>
  <c r="F19" i="19"/>
  <c r="L19" i="19" s="1"/>
  <c r="F17" i="19"/>
  <c r="D31" i="19"/>
  <c r="F35" i="19"/>
  <c r="F34" i="19"/>
  <c r="J18" i="19"/>
  <c r="K18" i="19"/>
  <c r="F32" i="19"/>
  <c r="L32" i="19" s="1"/>
  <c r="F30" i="19"/>
  <c r="L30" i="19" s="1"/>
  <c r="L28" i="19"/>
  <c r="F27" i="19"/>
  <c r="L27" i="19" s="1"/>
  <c r="J27" i="19" s="1"/>
  <c r="L26" i="19"/>
  <c r="D26" i="19"/>
  <c r="F25" i="19"/>
  <c r="L25" i="19" s="1"/>
  <c r="L24" i="19"/>
  <c r="D24" i="19"/>
  <c r="F23" i="19"/>
  <c r="L22" i="19"/>
  <c r="J22" i="19" s="1"/>
  <c r="D22" i="19"/>
  <c r="F21" i="19"/>
  <c r="L21" i="19" s="1"/>
  <c r="L23" i="19"/>
  <c r="L17" i="19"/>
  <c r="J14" i="19"/>
  <c r="J12" i="19"/>
  <c r="J10" i="19"/>
  <c r="K10" i="19"/>
  <c r="K14" i="19"/>
  <c r="K12" i="19"/>
  <c r="L11" i="19"/>
  <c r="K4" i="19"/>
  <c r="K6" i="19"/>
  <c r="F7" i="19"/>
  <c r="L7" i="19" s="1"/>
  <c r="L5" i="19"/>
  <c r="D2" i="19"/>
  <c r="F2" i="19"/>
  <c r="L2" i="19" s="1"/>
  <c r="K64" i="18"/>
  <c r="K37" i="18"/>
  <c r="L22" i="18"/>
  <c r="L17" i="18"/>
  <c r="F65" i="18"/>
  <c r="L65" i="18" s="1"/>
  <c r="L15" i="18"/>
  <c r="J15" i="18" s="1"/>
  <c r="F57" i="18"/>
  <c r="L57" i="18" s="1"/>
  <c r="F56" i="18"/>
  <c r="L56" i="18" s="1"/>
  <c r="F32" i="18"/>
  <c r="L32" i="18" s="1"/>
  <c r="J32" i="18" s="1"/>
  <c r="F48" i="18"/>
  <c r="L48" i="18" s="1"/>
  <c r="J48" i="18" s="1"/>
  <c r="F34" i="18"/>
  <c r="L34" i="18" s="1"/>
  <c r="F49" i="18"/>
  <c r="L49" i="18" s="1"/>
  <c r="F33" i="18"/>
  <c r="L33" i="18" s="1"/>
  <c r="F14" i="18"/>
  <c r="L14" i="18" s="1"/>
  <c r="F13" i="18"/>
  <c r="L13" i="18" s="1"/>
  <c r="F12" i="18"/>
  <c r="L12" i="18" s="1"/>
  <c r="F5" i="18"/>
  <c r="L5" i="18" s="1"/>
  <c r="F66" i="18"/>
  <c r="L66" i="18" s="1"/>
  <c r="F62" i="18"/>
  <c r="L62" i="18" s="1"/>
  <c r="F58" i="18"/>
  <c r="L58" i="18" s="1"/>
  <c r="F54" i="18"/>
  <c r="L54" i="18" s="1"/>
  <c r="F50" i="18"/>
  <c r="L50" i="18" s="1"/>
  <c r="F7" i="18"/>
  <c r="L7" i="18" s="1"/>
  <c r="F38" i="18"/>
  <c r="L38" i="18" s="1"/>
  <c r="F36" i="18"/>
  <c r="L36" i="18" s="1"/>
  <c r="F26" i="18"/>
  <c r="L26" i="18" s="1"/>
  <c r="F25" i="18"/>
  <c r="L25" i="18" s="1"/>
  <c r="F24" i="18"/>
  <c r="L24" i="18" s="1"/>
  <c r="F16" i="18"/>
  <c r="L16" i="18" s="1"/>
  <c r="J16" i="18" s="1"/>
  <c r="F6" i="18"/>
  <c r="L6" i="18" s="1"/>
  <c r="F4" i="18"/>
  <c r="L4" i="18" s="1"/>
  <c r="F15" i="18"/>
  <c r="F11" i="18"/>
  <c r="L11" i="18" s="1"/>
  <c r="F61" i="18"/>
  <c r="L61" i="18" s="1"/>
  <c r="F60" i="18"/>
  <c r="L60" i="18" s="1"/>
  <c r="F53" i="18"/>
  <c r="L53" i="18" s="1"/>
  <c r="F52" i="18"/>
  <c r="L52" i="18" s="1"/>
  <c r="F42" i="18"/>
  <c r="L42" i="18" s="1"/>
  <c r="F41" i="18"/>
  <c r="L41" i="18" s="1"/>
  <c r="F40" i="18"/>
  <c r="L40" i="18" s="1"/>
  <c r="F28" i="18"/>
  <c r="L28" i="18" s="1"/>
  <c r="F18" i="18"/>
  <c r="L18" i="18" s="1"/>
  <c r="F3" i="18"/>
  <c r="L3" i="18" s="1"/>
  <c r="F19" i="18"/>
  <c r="L19" i="18" s="1"/>
  <c r="F46" i="18"/>
  <c r="L46" i="18" s="1"/>
  <c r="F45" i="18"/>
  <c r="L45" i="18" s="1"/>
  <c r="F44" i="18"/>
  <c r="L44" i="18" s="1"/>
  <c r="F30" i="18"/>
  <c r="L30" i="18" s="1"/>
  <c r="F21" i="18"/>
  <c r="L21" i="18" s="1"/>
  <c r="F20" i="18"/>
  <c r="L20" i="18" s="1"/>
  <c r="F10" i="18"/>
  <c r="L10" i="18" s="1"/>
  <c r="F9" i="18"/>
  <c r="L9" i="18" s="1"/>
  <c r="F67" i="18"/>
  <c r="L67" i="18" s="1"/>
  <c r="F63" i="18"/>
  <c r="L63" i="18" s="1"/>
  <c r="F59" i="18"/>
  <c r="L59" i="18" s="1"/>
  <c r="F51" i="18"/>
  <c r="L51" i="18" s="1"/>
  <c r="F47" i="18"/>
  <c r="L47" i="18" s="1"/>
  <c r="F43" i="18"/>
  <c r="L43" i="18" s="1"/>
  <c r="F39" i="18"/>
  <c r="L39" i="18" s="1"/>
  <c r="F35" i="18"/>
  <c r="L35" i="18" s="1"/>
  <c r="F31" i="18"/>
  <c r="L31" i="18" s="1"/>
  <c r="F27" i="18"/>
  <c r="L27" i="18" s="1"/>
  <c r="F23" i="18"/>
  <c r="L23" i="18" s="1"/>
  <c r="F29" i="18"/>
  <c r="L29" i="18" s="1"/>
  <c r="F2" i="18"/>
  <c r="L2" i="18" s="1"/>
  <c r="D2" i="18"/>
  <c r="F31" i="17"/>
  <c r="F32" i="17"/>
  <c r="F20" i="17"/>
  <c r="F15" i="17"/>
  <c r="F7" i="17"/>
  <c r="F35" i="17"/>
  <c r="F27" i="17"/>
  <c r="F26" i="17"/>
  <c r="F11" i="17"/>
  <c r="F28" i="17"/>
  <c r="F3" i="17"/>
  <c r="F12" i="17"/>
  <c r="F10" i="17"/>
  <c r="F6" i="17"/>
  <c r="F33" i="17"/>
  <c r="F29" i="17"/>
  <c r="F24" i="17"/>
  <c r="F23" i="17"/>
  <c r="D35" i="17"/>
  <c r="F34" i="17"/>
  <c r="D31" i="17"/>
  <c r="F30" i="17"/>
  <c r="D27" i="17"/>
  <c r="F25" i="17"/>
  <c r="F22" i="17"/>
  <c r="F21" i="17"/>
  <c r="D23" i="17"/>
  <c r="D26" i="17"/>
  <c r="F4" i="17"/>
  <c r="F19" i="17"/>
  <c r="F13" i="17"/>
  <c r="F9" i="17"/>
  <c r="F5" i="17"/>
  <c r="F17" i="17"/>
  <c r="D15" i="17"/>
  <c r="F14" i="17"/>
  <c r="D11" i="17"/>
  <c r="D7" i="17"/>
  <c r="F16" i="17"/>
  <c r="F18" i="17"/>
  <c r="D3" i="17"/>
  <c r="F2" i="17"/>
  <c r="L2" i="17" s="1"/>
  <c r="D2" i="17"/>
  <c r="J3" i="16"/>
  <c r="J14" i="16"/>
  <c r="J15" i="16" s="1"/>
  <c r="J16" i="16" s="1"/>
  <c r="J17" i="16" s="1"/>
  <c r="J18" i="16" s="1"/>
  <c r="J19" i="16" s="1"/>
  <c r="J20" i="16" s="1"/>
  <c r="J21" i="16" s="1"/>
  <c r="K7" i="16"/>
  <c r="K22" i="16"/>
  <c r="K19" i="16"/>
  <c r="K20" i="16" s="1"/>
  <c r="K21" i="16" s="1"/>
  <c r="J23" i="16"/>
  <c r="J24" i="16" s="1"/>
  <c r="K15" i="16"/>
  <c r="K16" i="16" s="1"/>
  <c r="K17" i="16" s="1"/>
  <c r="J10" i="16"/>
  <c r="J11" i="16" s="1"/>
  <c r="K26" i="16"/>
  <c r="J26" i="16"/>
  <c r="J27" i="16" s="1"/>
  <c r="J28" i="16" s="1"/>
  <c r="J29" i="16" s="1"/>
  <c r="J30" i="16" s="1"/>
  <c r="K30" i="16"/>
  <c r="K3" i="16"/>
  <c r="K31" i="16"/>
  <c r="K32" i="16" s="1"/>
  <c r="K33" i="16" s="1"/>
  <c r="J31" i="16"/>
  <c r="J32" i="16" s="1"/>
  <c r="J33" i="16" s="1"/>
  <c r="F34" i="16"/>
  <c r="K34" i="16"/>
  <c r="K35" i="16" s="1"/>
  <c r="K36" i="16" s="1"/>
  <c r="J34" i="16"/>
  <c r="J35" i="16" s="1"/>
  <c r="J36" i="16" s="1"/>
  <c r="F28" i="16"/>
  <c r="F24" i="16"/>
  <c r="F17" i="16"/>
  <c r="F13" i="16"/>
  <c r="F27" i="16"/>
  <c r="F23" i="16"/>
  <c r="F30" i="16"/>
  <c r="F20" i="16"/>
  <c r="F16" i="16"/>
  <c r="F12" i="16"/>
  <c r="F26" i="16"/>
  <c r="F22" i="16"/>
  <c r="F19" i="16"/>
  <c r="F15" i="16"/>
  <c r="F11" i="16"/>
  <c r="E3" i="16"/>
  <c r="E4" i="16"/>
  <c r="K4" i="16" s="1"/>
  <c r="K5" i="16" s="1"/>
  <c r="E5" i="16"/>
  <c r="E8" i="16"/>
  <c r="E9" i="16"/>
  <c r="K9" i="16" s="1"/>
  <c r="E10" i="16"/>
  <c r="E2" i="16"/>
  <c r="K2" i="16" s="1"/>
  <c r="C9" i="16"/>
  <c r="D9" i="16" s="1"/>
  <c r="C3" i="16"/>
  <c r="D3" i="16" s="1"/>
  <c r="C4" i="16"/>
  <c r="D4" i="16" s="1"/>
  <c r="C5" i="16"/>
  <c r="C7" i="16"/>
  <c r="D7" i="16" s="1"/>
  <c r="C8" i="16"/>
  <c r="C10" i="16"/>
  <c r="D10" i="16" s="1"/>
  <c r="C2" i="16"/>
  <c r="D5" i="16"/>
  <c r="D8" i="16"/>
  <c r="E37" i="15"/>
  <c r="K8" i="16" l="1"/>
  <c r="D2" i="16"/>
  <c r="F2" i="16"/>
  <c r="K10" i="16"/>
  <c r="K11" i="16" s="1"/>
  <c r="J2" i="20"/>
  <c r="K2" i="20"/>
  <c r="K16" i="19"/>
  <c r="J29" i="19"/>
  <c r="K20" i="19"/>
  <c r="K8" i="19"/>
  <c r="K32" i="19"/>
  <c r="J32" i="19"/>
  <c r="K25" i="19"/>
  <c r="J25" i="19"/>
  <c r="J30" i="19"/>
  <c r="K30" i="19"/>
  <c r="J24" i="19"/>
  <c r="K24" i="19"/>
  <c r="K27" i="19"/>
  <c r="K23" i="19"/>
  <c r="J23" i="19"/>
  <c r="K28" i="19"/>
  <c r="J28" i="19"/>
  <c r="K21" i="19"/>
  <c r="J21" i="19"/>
  <c r="K17" i="19"/>
  <c r="J17" i="19"/>
  <c r="K19" i="19"/>
  <c r="J19" i="19"/>
  <c r="J26" i="19"/>
  <c r="K26" i="19"/>
  <c r="K22" i="19"/>
  <c r="K11" i="19"/>
  <c r="J11" i="19"/>
  <c r="K13" i="19"/>
  <c r="J13" i="19"/>
  <c r="K15" i="19"/>
  <c r="J15" i="19"/>
  <c r="K7" i="19"/>
  <c r="J7" i="19"/>
  <c r="K3" i="19"/>
  <c r="J3" i="19"/>
  <c r="K5" i="19"/>
  <c r="J5" i="19"/>
  <c r="J2" i="19"/>
  <c r="K2" i="19"/>
  <c r="J35" i="18"/>
  <c r="K35" i="18"/>
  <c r="J51" i="18"/>
  <c r="K51" i="18"/>
  <c r="J9" i="18"/>
  <c r="K9" i="18"/>
  <c r="K30" i="18"/>
  <c r="J30" i="18"/>
  <c r="J19" i="18"/>
  <c r="K19" i="18"/>
  <c r="J40" i="18"/>
  <c r="K40" i="18"/>
  <c r="J53" i="18"/>
  <c r="K53" i="18"/>
  <c r="J24" i="18"/>
  <c r="K24" i="18"/>
  <c r="K38" i="18"/>
  <c r="J38" i="18"/>
  <c r="K58" i="18"/>
  <c r="J58" i="18"/>
  <c r="J12" i="18"/>
  <c r="K12" i="18"/>
  <c r="J49" i="18"/>
  <c r="K49" i="18"/>
  <c r="J56" i="18"/>
  <c r="K56" i="18"/>
  <c r="J39" i="18"/>
  <c r="K39" i="18"/>
  <c r="J59" i="18"/>
  <c r="K59" i="18"/>
  <c r="K10" i="18"/>
  <c r="J10" i="18"/>
  <c r="J44" i="18"/>
  <c r="K44" i="18"/>
  <c r="J3" i="18"/>
  <c r="K3" i="18"/>
  <c r="J41" i="18"/>
  <c r="K41" i="18"/>
  <c r="J60" i="18"/>
  <c r="K60" i="18"/>
  <c r="J4" i="18"/>
  <c r="K4" i="18"/>
  <c r="J25" i="18"/>
  <c r="K25" i="18"/>
  <c r="J7" i="18"/>
  <c r="K7" i="18"/>
  <c r="K62" i="18"/>
  <c r="J62" i="18"/>
  <c r="J13" i="18"/>
  <c r="K13" i="18"/>
  <c r="K34" i="18"/>
  <c r="J34" i="18"/>
  <c r="J57" i="18"/>
  <c r="K57" i="18"/>
  <c r="J29" i="18"/>
  <c r="K29" i="18"/>
  <c r="J27" i="18"/>
  <c r="K27" i="18"/>
  <c r="J43" i="18"/>
  <c r="K43" i="18"/>
  <c r="J63" i="18"/>
  <c r="K63" i="18"/>
  <c r="J20" i="18"/>
  <c r="K20" i="18"/>
  <c r="J45" i="18"/>
  <c r="K45" i="18"/>
  <c r="J18" i="18"/>
  <c r="K18" i="18"/>
  <c r="K42" i="18"/>
  <c r="J42" i="18"/>
  <c r="J61" i="18"/>
  <c r="K61" i="18"/>
  <c r="K6" i="18"/>
  <c r="J6" i="18"/>
  <c r="K26" i="18"/>
  <c r="J26" i="18"/>
  <c r="K50" i="18"/>
  <c r="J50" i="18"/>
  <c r="K66" i="18"/>
  <c r="J66" i="18"/>
  <c r="K14" i="18"/>
  <c r="J14" i="18"/>
  <c r="J23" i="18"/>
  <c r="K23" i="18"/>
  <c r="J31" i="18"/>
  <c r="K31" i="18"/>
  <c r="J47" i="18"/>
  <c r="K47" i="18"/>
  <c r="J67" i="18"/>
  <c r="K67" i="18"/>
  <c r="J21" i="18"/>
  <c r="K21" i="18"/>
  <c r="K46" i="18"/>
  <c r="J46" i="18"/>
  <c r="J28" i="18"/>
  <c r="K28" i="18"/>
  <c r="J52" i="18"/>
  <c r="K52" i="18"/>
  <c r="J11" i="18"/>
  <c r="K11" i="18"/>
  <c r="J36" i="18"/>
  <c r="K36" i="18"/>
  <c r="K54" i="18"/>
  <c r="J54" i="18"/>
  <c r="J5" i="18"/>
  <c r="K5" i="18"/>
  <c r="J33" i="18"/>
  <c r="K33" i="18"/>
  <c r="J65" i="18"/>
  <c r="K65" i="18"/>
  <c r="K17" i="18"/>
  <c r="J17" i="18"/>
  <c r="K22" i="18"/>
  <c r="J22" i="18"/>
  <c r="K16" i="18"/>
  <c r="K15" i="18"/>
  <c r="K32" i="18"/>
  <c r="K48" i="18"/>
  <c r="J2" i="18"/>
  <c r="K2" i="18"/>
  <c r="K2" i="17"/>
  <c r="J2" i="17"/>
  <c r="F8" i="16"/>
  <c r="F5" i="16"/>
  <c r="F10" i="16"/>
  <c r="F4" i="16"/>
  <c r="F9" i="16"/>
  <c r="F3" i="16"/>
  <c r="F7" i="16"/>
  <c r="E33" i="15"/>
  <c r="E40" i="15"/>
  <c r="E36" i="15"/>
  <c r="C32" i="15"/>
  <c r="D32" i="15" s="1"/>
  <c r="E32" i="15"/>
  <c r="G32" i="15"/>
  <c r="H32" i="15"/>
  <c r="J32" i="15" s="1"/>
  <c r="C33" i="15"/>
  <c r="D33" i="15" s="1"/>
  <c r="G33" i="15"/>
  <c r="H33" i="15"/>
  <c r="J33" i="15" s="1"/>
  <c r="C34" i="15"/>
  <c r="D34" i="15" s="1"/>
  <c r="E34" i="15"/>
  <c r="G34" i="15"/>
  <c r="H34" i="15"/>
  <c r="J34" i="15" s="1"/>
  <c r="C35" i="15"/>
  <c r="D35" i="15" s="1"/>
  <c r="E35" i="15"/>
  <c r="G35" i="15"/>
  <c r="H35" i="15"/>
  <c r="J35" i="15" s="1"/>
  <c r="C36" i="15"/>
  <c r="D36" i="15" s="1"/>
  <c r="G36" i="15"/>
  <c r="H36" i="15"/>
  <c r="J36" i="15" s="1"/>
  <c r="C37" i="15"/>
  <c r="D37" i="15" s="1"/>
  <c r="G37" i="15"/>
  <c r="H37" i="15"/>
  <c r="C38" i="15"/>
  <c r="E38" i="15"/>
  <c r="G38" i="15"/>
  <c r="H38" i="15"/>
  <c r="I38" i="15" s="1"/>
  <c r="C39" i="15"/>
  <c r="E39" i="15"/>
  <c r="G39" i="15"/>
  <c r="H39" i="15"/>
  <c r="C40" i="15"/>
  <c r="D40" i="15" s="1"/>
  <c r="G40" i="15"/>
  <c r="H40" i="15"/>
  <c r="C41" i="15"/>
  <c r="D41" i="15" s="1"/>
  <c r="E41" i="15"/>
  <c r="G41" i="15"/>
  <c r="H41" i="15"/>
  <c r="J41" i="15" s="1"/>
  <c r="E21" i="15"/>
  <c r="C16" i="15"/>
  <c r="D16" i="15" s="1"/>
  <c r="E16" i="15"/>
  <c r="G16" i="15"/>
  <c r="H16" i="15"/>
  <c r="I16" i="15" s="1"/>
  <c r="C17" i="15"/>
  <c r="D17" i="15" s="1"/>
  <c r="E17" i="15"/>
  <c r="I17" i="15" s="1"/>
  <c r="G17" i="15"/>
  <c r="H17" i="15"/>
  <c r="J17" i="15" s="1"/>
  <c r="C18" i="15"/>
  <c r="D18" i="15" s="1"/>
  <c r="E18" i="15"/>
  <c r="G18" i="15"/>
  <c r="H18" i="15"/>
  <c r="J18" i="15" s="1"/>
  <c r="C19" i="15"/>
  <c r="D19" i="15" s="1"/>
  <c r="E19" i="15"/>
  <c r="G19" i="15"/>
  <c r="H19" i="15"/>
  <c r="J19" i="15" s="1"/>
  <c r="C20" i="15"/>
  <c r="D20" i="15" s="1"/>
  <c r="E20" i="15"/>
  <c r="G20" i="15"/>
  <c r="H20" i="15"/>
  <c r="J20" i="15" s="1"/>
  <c r="C21" i="15"/>
  <c r="D21" i="15" s="1"/>
  <c r="G21" i="15"/>
  <c r="H21" i="15"/>
  <c r="J21" i="15" s="1"/>
  <c r="C23" i="15"/>
  <c r="D23" i="15" s="1"/>
  <c r="E23" i="15"/>
  <c r="F23" i="15"/>
  <c r="G23" i="15"/>
  <c r="H23" i="15"/>
  <c r="I23" i="15" s="1"/>
  <c r="J23" i="15"/>
  <c r="C24" i="15"/>
  <c r="D24" i="15" s="1"/>
  <c r="E24" i="15"/>
  <c r="G24" i="15"/>
  <c r="H24" i="15"/>
  <c r="I24" i="15" s="1"/>
  <c r="C25" i="15"/>
  <c r="D25" i="15" s="1"/>
  <c r="E25" i="15"/>
  <c r="G25" i="15"/>
  <c r="H25" i="15"/>
  <c r="C26" i="15"/>
  <c r="D26" i="15" s="1"/>
  <c r="E26" i="15"/>
  <c r="I26" i="15" s="1"/>
  <c r="G26" i="15"/>
  <c r="H26" i="15"/>
  <c r="J26" i="15" s="1"/>
  <c r="C27" i="15"/>
  <c r="D27" i="15" s="1"/>
  <c r="E27" i="15"/>
  <c r="G27" i="15"/>
  <c r="H27" i="15"/>
  <c r="J27" i="15" s="1"/>
  <c r="C28" i="15"/>
  <c r="D28" i="15" s="1"/>
  <c r="E28" i="15"/>
  <c r="I28" i="15" s="1"/>
  <c r="G28" i="15"/>
  <c r="H28" i="15"/>
  <c r="J28" i="15" s="1"/>
  <c r="C29" i="15"/>
  <c r="D29" i="15" s="1"/>
  <c r="E29" i="15"/>
  <c r="G29" i="15"/>
  <c r="H29" i="15"/>
  <c r="C30" i="15"/>
  <c r="D30" i="15" s="1"/>
  <c r="E30" i="15"/>
  <c r="G30" i="15"/>
  <c r="H30" i="15"/>
  <c r="J6" i="15"/>
  <c r="C7" i="15"/>
  <c r="D7" i="15" s="1"/>
  <c r="E7" i="15"/>
  <c r="G7" i="15"/>
  <c r="H7" i="15"/>
  <c r="J7" i="15" s="1"/>
  <c r="C8" i="15"/>
  <c r="D8" i="15" s="1"/>
  <c r="E8" i="15"/>
  <c r="G8" i="15"/>
  <c r="H8" i="15"/>
  <c r="I8" i="15" s="1"/>
  <c r="C9" i="15"/>
  <c r="D9" i="15" s="1"/>
  <c r="E9" i="15"/>
  <c r="G9" i="15"/>
  <c r="H9" i="15"/>
  <c r="I9" i="15" s="1"/>
  <c r="C10" i="15"/>
  <c r="D10" i="15" s="1"/>
  <c r="E10" i="15"/>
  <c r="F10" i="15" s="1"/>
  <c r="G10" i="15"/>
  <c r="H10" i="15"/>
  <c r="J10" i="15" s="1"/>
  <c r="C11" i="15"/>
  <c r="D11" i="15" s="1"/>
  <c r="E11" i="15"/>
  <c r="G11" i="15"/>
  <c r="H11" i="15"/>
  <c r="I11" i="15" s="1"/>
  <c r="C12" i="15"/>
  <c r="D12" i="15" s="1"/>
  <c r="E12" i="15"/>
  <c r="G12" i="15"/>
  <c r="H12" i="15"/>
  <c r="J12" i="15" s="1"/>
  <c r="C13" i="15"/>
  <c r="D13" i="15" s="1"/>
  <c r="E13" i="15"/>
  <c r="G13" i="15"/>
  <c r="H13" i="15"/>
  <c r="I13" i="15" s="1"/>
  <c r="C14" i="15"/>
  <c r="D14" i="15" s="1"/>
  <c r="E14" i="15"/>
  <c r="G14" i="15"/>
  <c r="H14" i="15"/>
  <c r="J14" i="15" s="1"/>
  <c r="C15" i="15"/>
  <c r="D15" i="15" s="1"/>
  <c r="E15" i="15"/>
  <c r="G15" i="15"/>
  <c r="H15" i="15"/>
  <c r="C3" i="15"/>
  <c r="D3" i="15" s="1"/>
  <c r="E3" i="15"/>
  <c r="G3" i="15"/>
  <c r="H3" i="15"/>
  <c r="C4" i="15"/>
  <c r="D4" i="15" s="1"/>
  <c r="E4" i="15"/>
  <c r="G4" i="15"/>
  <c r="H4" i="15"/>
  <c r="C5" i="15"/>
  <c r="D5" i="15" s="1"/>
  <c r="E5" i="15"/>
  <c r="G5" i="15"/>
  <c r="H5" i="15"/>
  <c r="H2" i="15"/>
  <c r="J2" i="15" s="1"/>
  <c r="G2" i="15"/>
  <c r="E2" i="15"/>
  <c r="C2" i="15"/>
  <c r="I41" i="15" l="1"/>
  <c r="D39" i="15"/>
  <c r="F39" i="15"/>
  <c r="F36" i="15"/>
  <c r="I30" i="15"/>
  <c r="I29" i="15"/>
  <c r="I25" i="15"/>
  <c r="J24" i="15"/>
  <c r="F24" i="15"/>
  <c r="F16" i="15"/>
  <c r="F40" i="15"/>
  <c r="D38" i="15"/>
  <c r="F38" i="15"/>
  <c r="F37" i="15"/>
  <c r="F21" i="15"/>
  <c r="I21" i="15"/>
  <c r="F28" i="15"/>
  <c r="J25" i="15"/>
  <c r="F25" i="15"/>
  <c r="I27" i="15"/>
  <c r="F27" i="15"/>
  <c r="F26" i="15"/>
  <c r="F30" i="15"/>
  <c r="F29" i="15"/>
  <c r="F41" i="15"/>
  <c r="I34" i="15"/>
  <c r="F34" i="15"/>
  <c r="I33" i="15"/>
  <c r="F33" i="15"/>
  <c r="I32" i="15"/>
  <c r="F32" i="15"/>
  <c r="I39" i="15"/>
  <c r="J37" i="15"/>
  <c r="I35" i="15"/>
  <c r="F35" i="15"/>
  <c r="I40" i="15"/>
  <c r="I20" i="15"/>
  <c r="F20" i="15"/>
  <c r="I19" i="15"/>
  <c r="F19" i="15"/>
  <c r="I18" i="15"/>
  <c r="F18" i="15"/>
  <c r="F17" i="15"/>
  <c r="J16" i="15"/>
  <c r="J30" i="15"/>
  <c r="J29" i="15"/>
  <c r="I15" i="15"/>
  <c r="J15" i="15"/>
  <c r="J13" i="15"/>
  <c r="J11" i="15"/>
  <c r="I10" i="15"/>
  <c r="J9" i="15"/>
  <c r="F8" i="15"/>
  <c r="J8" i="15"/>
  <c r="I12" i="15"/>
  <c r="I7" i="15"/>
  <c r="F11" i="15"/>
  <c r="I4" i="15"/>
  <c r="I3" i="15"/>
  <c r="I14" i="15"/>
  <c r="F12" i="15"/>
  <c r="F9" i="15"/>
  <c r="F7" i="15"/>
  <c r="F15" i="15"/>
  <c r="F14" i="15"/>
  <c r="F13" i="15"/>
  <c r="I5" i="15"/>
  <c r="F5" i="15"/>
  <c r="J3" i="15"/>
  <c r="J5" i="15"/>
  <c r="J4" i="15"/>
  <c r="F3" i="15"/>
  <c r="F4" i="15"/>
  <c r="F2" i="15"/>
  <c r="I2" i="15"/>
  <c r="D2" i="15"/>
  <c r="J22" i="14"/>
  <c r="J30" i="14"/>
  <c r="I22" i="14"/>
  <c r="I30" i="14"/>
  <c r="C25" i="14"/>
  <c r="D25" i="14" s="1"/>
  <c r="E25" i="14"/>
  <c r="G25" i="14"/>
  <c r="H25" i="14"/>
  <c r="J25" i="14" s="1"/>
  <c r="C26" i="14"/>
  <c r="D26" i="14" s="1"/>
  <c r="E26" i="14"/>
  <c r="F26" i="14" s="1"/>
  <c r="G26" i="14"/>
  <c r="H26" i="14"/>
  <c r="J26" i="14" s="1"/>
  <c r="C27" i="14"/>
  <c r="D27" i="14" s="1"/>
  <c r="E27" i="14"/>
  <c r="F27" i="14" s="1"/>
  <c r="G27" i="14"/>
  <c r="H27" i="14"/>
  <c r="I27" i="14" s="1"/>
  <c r="C28" i="14"/>
  <c r="E28" i="14"/>
  <c r="G28" i="14"/>
  <c r="H28" i="14"/>
  <c r="I28" i="14" s="1"/>
  <c r="C29" i="14"/>
  <c r="D29" i="14" s="1"/>
  <c r="E29" i="14"/>
  <c r="F29" i="14" s="1"/>
  <c r="G29" i="14"/>
  <c r="H29" i="14"/>
  <c r="J29" i="14" s="1"/>
  <c r="C31" i="14"/>
  <c r="D31" i="14" s="1"/>
  <c r="E31" i="14"/>
  <c r="G31" i="14"/>
  <c r="H31" i="14"/>
  <c r="J31" i="14" s="1"/>
  <c r="C32" i="14"/>
  <c r="D32" i="14" s="1"/>
  <c r="E32" i="14"/>
  <c r="G32" i="14"/>
  <c r="H32" i="14"/>
  <c r="I32" i="14" s="1"/>
  <c r="C33" i="14"/>
  <c r="E33" i="14"/>
  <c r="G33" i="14"/>
  <c r="H33" i="14"/>
  <c r="C34" i="14"/>
  <c r="D34" i="14" s="1"/>
  <c r="E34" i="14"/>
  <c r="G34" i="14"/>
  <c r="H34" i="14"/>
  <c r="C35" i="14"/>
  <c r="D35" i="14" s="1"/>
  <c r="E35" i="14"/>
  <c r="G35" i="14"/>
  <c r="H35" i="14"/>
  <c r="J35" i="14" s="1"/>
  <c r="C36" i="14"/>
  <c r="D36" i="14" s="1"/>
  <c r="E36" i="14"/>
  <c r="G36" i="14"/>
  <c r="H36" i="14"/>
  <c r="J36" i="14" s="1"/>
  <c r="C37" i="14"/>
  <c r="E37" i="14"/>
  <c r="G37" i="14"/>
  <c r="H37" i="14"/>
  <c r="C38" i="14"/>
  <c r="D38" i="14" s="1"/>
  <c r="E38" i="14"/>
  <c r="G38" i="14"/>
  <c r="H38" i="14"/>
  <c r="I38" i="14" s="1"/>
  <c r="C39" i="14"/>
  <c r="D39" i="14" s="1"/>
  <c r="E39" i="14"/>
  <c r="G39" i="14"/>
  <c r="H39" i="14"/>
  <c r="I39" i="14" s="1"/>
  <c r="C40" i="14"/>
  <c r="D40" i="14" s="1"/>
  <c r="E40" i="14"/>
  <c r="G40" i="14"/>
  <c r="H40" i="14"/>
  <c r="J40" i="14" s="1"/>
  <c r="C23" i="14"/>
  <c r="E23" i="14"/>
  <c r="G23" i="14"/>
  <c r="H23" i="14"/>
  <c r="C24" i="14"/>
  <c r="D24" i="14" s="1"/>
  <c r="E24" i="14"/>
  <c r="G24" i="14"/>
  <c r="H24" i="14"/>
  <c r="J24" i="14" s="1"/>
  <c r="C11" i="14"/>
  <c r="D11" i="14" s="1"/>
  <c r="E11" i="14"/>
  <c r="F11" i="14" s="1"/>
  <c r="G11" i="14"/>
  <c r="H11" i="14"/>
  <c r="J11" i="14" s="1"/>
  <c r="C12" i="14"/>
  <c r="D12" i="14" s="1"/>
  <c r="E12" i="14"/>
  <c r="G12" i="14"/>
  <c r="H12" i="14"/>
  <c r="C13" i="14"/>
  <c r="D13" i="14" s="1"/>
  <c r="E13" i="14"/>
  <c r="G13" i="14"/>
  <c r="H13" i="14"/>
  <c r="J13" i="14"/>
  <c r="C14" i="14"/>
  <c r="D14" i="14" s="1"/>
  <c r="E14" i="14"/>
  <c r="G14" i="14"/>
  <c r="H14" i="14"/>
  <c r="I14" i="14" s="1"/>
  <c r="C15" i="14"/>
  <c r="D15" i="14" s="1"/>
  <c r="E15" i="14"/>
  <c r="G15" i="14"/>
  <c r="H15" i="14"/>
  <c r="J15" i="14" s="1"/>
  <c r="C16" i="14"/>
  <c r="D16" i="14" s="1"/>
  <c r="E16" i="14"/>
  <c r="G16" i="14"/>
  <c r="H16" i="14"/>
  <c r="I16" i="14" s="1"/>
  <c r="C17" i="14"/>
  <c r="D17" i="14" s="1"/>
  <c r="E17" i="14"/>
  <c r="G17" i="14"/>
  <c r="H17" i="14"/>
  <c r="I17" i="14" s="1"/>
  <c r="C18" i="14"/>
  <c r="D18" i="14" s="1"/>
  <c r="E18" i="14"/>
  <c r="G18" i="14"/>
  <c r="H18" i="14"/>
  <c r="I18" i="14" s="1"/>
  <c r="C19" i="14"/>
  <c r="D19" i="14" s="1"/>
  <c r="E19" i="14"/>
  <c r="G19" i="14"/>
  <c r="H19" i="14"/>
  <c r="C20" i="14"/>
  <c r="D20" i="14" s="1"/>
  <c r="E20" i="14"/>
  <c r="G20" i="14"/>
  <c r="H20" i="14"/>
  <c r="I20" i="14" s="1"/>
  <c r="C21" i="14"/>
  <c r="D21" i="14" s="1"/>
  <c r="E21" i="14"/>
  <c r="G21" i="14"/>
  <c r="H21" i="14"/>
  <c r="J21" i="14" s="1"/>
  <c r="C3" i="14"/>
  <c r="D3" i="14" s="1"/>
  <c r="E3" i="14"/>
  <c r="G3" i="14"/>
  <c r="H3" i="14"/>
  <c r="C4" i="14"/>
  <c r="D4" i="14" s="1"/>
  <c r="E4" i="14"/>
  <c r="G4" i="14"/>
  <c r="H4" i="14"/>
  <c r="J4" i="14" s="1"/>
  <c r="C5" i="14"/>
  <c r="D5" i="14" s="1"/>
  <c r="E5" i="14"/>
  <c r="G5" i="14"/>
  <c r="H5" i="14"/>
  <c r="C7" i="14"/>
  <c r="D7" i="14" s="1"/>
  <c r="E7" i="14"/>
  <c r="G7" i="14"/>
  <c r="H7" i="14"/>
  <c r="J7" i="14" s="1"/>
  <c r="C8" i="14"/>
  <c r="D8" i="14" s="1"/>
  <c r="E8" i="14"/>
  <c r="G8" i="14"/>
  <c r="H8" i="14"/>
  <c r="C9" i="14"/>
  <c r="D9" i="14" s="1"/>
  <c r="E9" i="14"/>
  <c r="G9" i="14"/>
  <c r="H9" i="14"/>
  <c r="C10" i="14"/>
  <c r="D10" i="14" s="1"/>
  <c r="E10" i="14"/>
  <c r="G10" i="14"/>
  <c r="H10" i="14"/>
  <c r="J10" i="14" s="1"/>
  <c r="H2" i="14"/>
  <c r="J2" i="14" s="1"/>
  <c r="G2" i="14"/>
  <c r="E2" i="14"/>
  <c r="C2" i="14"/>
  <c r="E41" i="13"/>
  <c r="E40" i="13"/>
  <c r="E35" i="13"/>
  <c r="G35" i="13"/>
  <c r="H35" i="13"/>
  <c r="J35" i="13" s="1"/>
  <c r="E36" i="13"/>
  <c r="G36" i="13"/>
  <c r="H36" i="13"/>
  <c r="E37" i="13"/>
  <c r="G37" i="13"/>
  <c r="H37" i="13"/>
  <c r="J37" i="13"/>
  <c r="E38" i="13"/>
  <c r="G38" i="13"/>
  <c r="H38" i="13"/>
  <c r="J38" i="13" s="1"/>
  <c r="E39" i="13"/>
  <c r="G39" i="13"/>
  <c r="H39" i="13"/>
  <c r="J39" i="13" s="1"/>
  <c r="G40" i="13"/>
  <c r="H40" i="13"/>
  <c r="G41" i="13"/>
  <c r="H41" i="13"/>
  <c r="J41" i="13" s="1"/>
  <c r="D31" i="13"/>
  <c r="E32" i="13"/>
  <c r="G32" i="13"/>
  <c r="H32" i="13"/>
  <c r="E33" i="13"/>
  <c r="G33" i="13"/>
  <c r="H33" i="13"/>
  <c r="J33" i="13" s="1"/>
  <c r="E34" i="13"/>
  <c r="G34" i="13"/>
  <c r="H34" i="13"/>
  <c r="E29" i="13"/>
  <c r="G29" i="13"/>
  <c r="H29" i="13"/>
  <c r="I29" i="13" s="1"/>
  <c r="E30" i="13"/>
  <c r="G30" i="13"/>
  <c r="H30" i="13"/>
  <c r="E14" i="13"/>
  <c r="G14" i="13"/>
  <c r="H14" i="13"/>
  <c r="E15" i="13"/>
  <c r="G15" i="13"/>
  <c r="H15" i="13"/>
  <c r="J15" i="13" s="1"/>
  <c r="E16" i="13"/>
  <c r="G16" i="13"/>
  <c r="H16" i="13"/>
  <c r="J16" i="13" s="1"/>
  <c r="E17" i="13"/>
  <c r="G17" i="13"/>
  <c r="H17" i="13"/>
  <c r="E18" i="13"/>
  <c r="G18" i="13"/>
  <c r="H18" i="13"/>
  <c r="E19" i="13"/>
  <c r="G19" i="13"/>
  <c r="H19" i="13"/>
  <c r="J19" i="13" s="1"/>
  <c r="E20" i="13"/>
  <c r="G20" i="13"/>
  <c r="H20" i="13"/>
  <c r="E22" i="13"/>
  <c r="G22" i="13"/>
  <c r="H22" i="13"/>
  <c r="E23" i="13"/>
  <c r="G23" i="13"/>
  <c r="H23" i="13"/>
  <c r="I23" i="13" s="1"/>
  <c r="E24" i="13"/>
  <c r="G24" i="13"/>
  <c r="H24" i="13"/>
  <c r="E25" i="13"/>
  <c r="G25" i="13"/>
  <c r="H25" i="13"/>
  <c r="E26" i="13"/>
  <c r="G26" i="13"/>
  <c r="H26" i="13"/>
  <c r="J26" i="13" s="1"/>
  <c r="E27" i="13"/>
  <c r="G27" i="13"/>
  <c r="H27" i="13"/>
  <c r="E28" i="13"/>
  <c r="G28" i="13"/>
  <c r="H28" i="13"/>
  <c r="C14" i="13"/>
  <c r="D14" i="13" s="1"/>
  <c r="C15" i="13"/>
  <c r="D15" i="13" s="1"/>
  <c r="C16" i="13"/>
  <c r="D16" i="13" s="1"/>
  <c r="C17" i="13"/>
  <c r="D17" i="13" s="1"/>
  <c r="C18" i="13"/>
  <c r="D18" i="13" s="1"/>
  <c r="C19" i="13"/>
  <c r="D19" i="13" s="1"/>
  <c r="C20" i="13"/>
  <c r="D20" i="13" s="1"/>
  <c r="C22" i="13"/>
  <c r="D22" i="13" s="1"/>
  <c r="C23" i="13"/>
  <c r="D23" i="13" s="1"/>
  <c r="C24" i="13"/>
  <c r="D24" i="13" s="1"/>
  <c r="C25" i="13"/>
  <c r="D25" i="13" s="1"/>
  <c r="C26" i="13"/>
  <c r="D26" i="13" s="1"/>
  <c r="C27" i="13"/>
  <c r="D27" i="13" s="1"/>
  <c r="C28" i="13"/>
  <c r="C29" i="13"/>
  <c r="D29" i="13" s="1"/>
  <c r="C30" i="13"/>
  <c r="D30" i="13" s="1"/>
  <c r="C32" i="13"/>
  <c r="D32" i="13" s="1"/>
  <c r="C33" i="13"/>
  <c r="D33" i="13" s="1"/>
  <c r="C34" i="13"/>
  <c r="D34" i="13" s="1"/>
  <c r="C35" i="13"/>
  <c r="D35" i="13" s="1"/>
  <c r="C36" i="13"/>
  <c r="D36" i="13" s="1"/>
  <c r="C37" i="13"/>
  <c r="D37" i="13" s="1"/>
  <c r="C38" i="13"/>
  <c r="D38" i="13" s="1"/>
  <c r="C39" i="13"/>
  <c r="D39" i="13" s="1"/>
  <c r="C40" i="13"/>
  <c r="D40" i="13" s="1"/>
  <c r="C41" i="13"/>
  <c r="D41" i="13" s="1"/>
  <c r="E5" i="13"/>
  <c r="G5" i="13"/>
  <c r="H5" i="13"/>
  <c r="E7" i="13"/>
  <c r="G7" i="13"/>
  <c r="H7" i="13"/>
  <c r="J7" i="13" s="1"/>
  <c r="E8" i="13"/>
  <c r="G8" i="13"/>
  <c r="H8" i="13"/>
  <c r="I8" i="13" s="1"/>
  <c r="E9" i="13"/>
  <c r="G9" i="13"/>
  <c r="H9" i="13"/>
  <c r="J9" i="13" s="1"/>
  <c r="E10" i="13"/>
  <c r="G10" i="13"/>
  <c r="H10" i="13"/>
  <c r="E11" i="13"/>
  <c r="G11" i="13"/>
  <c r="H11" i="13"/>
  <c r="J11" i="13" s="1"/>
  <c r="E12" i="13"/>
  <c r="G12" i="13"/>
  <c r="H12" i="13"/>
  <c r="I12" i="13" s="1"/>
  <c r="E13" i="13"/>
  <c r="G13" i="13"/>
  <c r="H13" i="13"/>
  <c r="C4" i="13"/>
  <c r="D4" i="13" s="1"/>
  <c r="C5" i="13"/>
  <c r="D5" i="13" s="1"/>
  <c r="C7" i="13"/>
  <c r="D7" i="13" s="1"/>
  <c r="C8" i="13"/>
  <c r="C9" i="13"/>
  <c r="C10" i="13"/>
  <c r="D10" i="13" s="1"/>
  <c r="C11" i="13"/>
  <c r="D11" i="13" s="1"/>
  <c r="C12" i="13"/>
  <c r="D12" i="13" s="1"/>
  <c r="C13" i="13"/>
  <c r="D13" i="13" s="1"/>
  <c r="E3" i="13"/>
  <c r="G3" i="13"/>
  <c r="H3" i="13"/>
  <c r="E4" i="13"/>
  <c r="G4" i="13"/>
  <c r="H4" i="13"/>
  <c r="J4" i="13" s="1"/>
  <c r="C3" i="13"/>
  <c r="D3" i="13" s="1"/>
  <c r="H2" i="13"/>
  <c r="J2" i="13" s="1"/>
  <c r="G2" i="13"/>
  <c r="E2" i="13"/>
  <c r="C2" i="13"/>
  <c r="F22" i="12"/>
  <c r="F23" i="12"/>
  <c r="F27" i="12"/>
  <c r="F32" i="12"/>
  <c r="F33" i="12"/>
  <c r="F36" i="12"/>
  <c r="C36" i="12"/>
  <c r="D36" i="12" s="1"/>
  <c r="E36" i="12"/>
  <c r="G36" i="12"/>
  <c r="H36" i="12"/>
  <c r="I36" i="12" s="1"/>
  <c r="E33" i="12"/>
  <c r="C23" i="12"/>
  <c r="D23" i="12" s="1"/>
  <c r="E23" i="12"/>
  <c r="G23" i="12"/>
  <c r="H23" i="12"/>
  <c r="I23" i="12" s="1"/>
  <c r="C24" i="12"/>
  <c r="D24" i="12" s="1"/>
  <c r="E24" i="12"/>
  <c r="G24" i="12"/>
  <c r="H24" i="12"/>
  <c r="I24" i="12" s="1"/>
  <c r="C25" i="12"/>
  <c r="D25" i="12" s="1"/>
  <c r="E25" i="12"/>
  <c r="G25" i="12"/>
  <c r="H25" i="12"/>
  <c r="I25" i="12" s="1"/>
  <c r="C26" i="12"/>
  <c r="D26" i="12" s="1"/>
  <c r="E26" i="12"/>
  <c r="G26" i="12"/>
  <c r="H26" i="12"/>
  <c r="I26" i="12" s="1"/>
  <c r="C27" i="12"/>
  <c r="D27" i="12" s="1"/>
  <c r="E27" i="12"/>
  <c r="G27" i="12"/>
  <c r="H27" i="12"/>
  <c r="I27" i="12" s="1"/>
  <c r="C28" i="12"/>
  <c r="D28" i="12" s="1"/>
  <c r="E28" i="12"/>
  <c r="G28" i="12"/>
  <c r="H28" i="12"/>
  <c r="I28" i="12" s="1"/>
  <c r="C29" i="12"/>
  <c r="D29" i="12" s="1"/>
  <c r="E29" i="12"/>
  <c r="G29" i="12"/>
  <c r="H29" i="12"/>
  <c r="I29" i="12" s="1"/>
  <c r="C30" i="12"/>
  <c r="D30" i="12" s="1"/>
  <c r="E30" i="12"/>
  <c r="G30" i="12"/>
  <c r="H30" i="12"/>
  <c r="J30" i="12" s="1"/>
  <c r="C31" i="12"/>
  <c r="D31" i="12" s="1"/>
  <c r="E31" i="12"/>
  <c r="G31" i="12"/>
  <c r="H31" i="12"/>
  <c r="J31" i="12" s="1"/>
  <c r="C32" i="12"/>
  <c r="D32" i="12" s="1"/>
  <c r="E32" i="12"/>
  <c r="G32" i="12"/>
  <c r="H32" i="12"/>
  <c r="C33" i="12"/>
  <c r="D33" i="12" s="1"/>
  <c r="G33" i="12"/>
  <c r="H33" i="12"/>
  <c r="C34" i="12"/>
  <c r="D34" i="12" s="1"/>
  <c r="E34" i="12"/>
  <c r="G34" i="12"/>
  <c r="H34" i="12"/>
  <c r="I34" i="12" s="1"/>
  <c r="C35" i="12"/>
  <c r="D35" i="12" s="1"/>
  <c r="E35" i="12"/>
  <c r="G35" i="12"/>
  <c r="H35" i="12"/>
  <c r="J35" i="12" s="1"/>
  <c r="E18" i="12"/>
  <c r="C20" i="12"/>
  <c r="D20" i="12" s="1"/>
  <c r="E20" i="12"/>
  <c r="G20" i="12"/>
  <c r="H20" i="12"/>
  <c r="I20" i="12" s="1"/>
  <c r="C21" i="12"/>
  <c r="D21" i="12" s="1"/>
  <c r="E21" i="12"/>
  <c r="G21" i="12"/>
  <c r="H21" i="12"/>
  <c r="I21" i="12" s="1"/>
  <c r="E19" i="12"/>
  <c r="C7" i="12"/>
  <c r="D7" i="12" s="1"/>
  <c r="E7" i="12"/>
  <c r="F7" i="12" s="1"/>
  <c r="G7" i="12"/>
  <c r="H7" i="12"/>
  <c r="J7" i="12" s="1"/>
  <c r="C8" i="12"/>
  <c r="D8" i="12" s="1"/>
  <c r="E8" i="12"/>
  <c r="G8" i="12"/>
  <c r="H8" i="12"/>
  <c r="J8" i="12" s="1"/>
  <c r="C9" i="12"/>
  <c r="D9" i="12" s="1"/>
  <c r="E9" i="12"/>
  <c r="G9" i="12"/>
  <c r="H9" i="12"/>
  <c r="J9" i="12" s="1"/>
  <c r="C10" i="12"/>
  <c r="D10" i="12" s="1"/>
  <c r="E10" i="12"/>
  <c r="G10" i="12"/>
  <c r="H10" i="12"/>
  <c r="J10" i="12" s="1"/>
  <c r="C11" i="12"/>
  <c r="D11" i="12" s="1"/>
  <c r="E11" i="12"/>
  <c r="F11" i="12" s="1"/>
  <c r="G11" i="12"/>
  <c r="H11" i="12"/>
  <c r="C12" i="12"/>
  <c r="D12" i="12" s="1"/>
  <c r="E12" i="12"/>
  <c r="G12" i="12"/>
  <c r="H12" i="12"/>
  <c r="C13" i="12"/>
  <c r="D13" i="12" s="1"/>
  <c r="E13" i="12"/>
  <c r="G13" i="12"/>
  <c r="H13" i="12"/>
  <c r="J13" i="12" s="1"/>
  <c r="C14" i="12"/>
  <c r="D14" i="12" s="1"/>
  <c r="E14" i="12"/>
  <c r="G14" i="12"/>
  <c r="H14" i="12"/>
  <c r="C15" i="12"/>
  <c r="D15" i="12" s="1"/>
  <c r="E15" i="12"/>
  <c r="G15" i="12"/>
  <c r="H15" i="12"/>
  <c r="C16" i="12"/>
  <c r="D16" i="12" s="1"/>
  <c r="E16" i="12"/>
  <c r="G16" i="12"/>
  <c r="H16" i="12"/>
  <c r="C17" i="12"/>
  <c r="D17" i="12" s="1"/>
  <c r="E17" i="12"/>
  <c r="G17" i="12"/>
  <c r="H17" i="12"/>
  <c r="C18" i="12"/>
  <c r="D18" i="12" s="1"/>
  <c r="G18" i="12"/>
  <c r="H18" i="12"/>
  <c r="C19" i="12"/>
  <c r="D19" i="12" s="1"/>
  <c r="G19" i="12"/>
  <c r="H19" i="12"/>
  <c r="E5" i="12"/>
  <c r="G5" i="12"/>
  <c r="H5" i="12"/>
  <c r="C5" i="12"/>
  <c r="D5" i="12" s="1"/>
  <c r="E3" i="12"/>
  <c r="G3" i="12"/>
  <c r="H3" i="12"/>
  <c r="E4" i="12"/>
  <c r="G4" i="12"/>
  <c r="H4" i="12"/>
  <c r="C3" i="12"/>
  <c r="D3" i="12" s="1"/>
  <c r="C4" i="12"/>
  <c r="D4" i="12" s="1"/>
  <c r="H2" i="12"/>
  <c r="J2" i="12" s="1"/>
  <c r="G2" i="12"/>
  <c r="E2" i="12"/>
  <c r="C2" i="12"/>
  <c r="F2" i="12" s="1"/>
  <c r="F31" i="11"/>
  <c r="F32" i="11"/>
  <c r="F33" i="11"/>
  <c r="F34" i="11"/>
  <c r="F35" i="11"/>
  <c r="F36" i="11"/>
  <c r="F37" i="11"/>
  <c r="E28" i="11"/>
  <c r="E29" i="11"/>
  <c r="E30" i="11"/>
  <c r="E31" i="11"/>
  <c r="E32" i="11"/>
  <c r="E33" i="11"/>
  <c r="E34" i="11"/>
  <c r="E35" i="11"/>
  <c r="E36" i="11"/>
  <c r="E37" i="11"/>
  <c r="F27" i="11"/>
  <c r="E27" i="11"/>
  <c r="F5" i="12" l="1"/>
  <c r="F35" i="12"/>
  <c r="F31" i="12"/>
  <c r="F14" i="12"/>
  <c r="F10" i="12"/>
  <c r="F30" i="12"/>
  <c r="F26" i="12"/>
  <c r="F18" i="12"/>
  <c r="F9" i="13"/>
  <c r="F39" i="13"/>
  <c r="J39" i="14"/>
  <c r="F4" i="12"/>
  <c r="F34" i="12"/>
  <c r="F17" i="12"/>
  <c r="F13" i="12"/>
  <c r="F9" i="12"/>
  <c r="F29" i="12"/>
  <c r="F25" i="12"/>
  <c r="F21" i="12"/>
  <c r="F34" i="13"/>
  <c r="I37" i="13"/>
  <c r="I13" i="14"/>
  <c r="I12" i="14"/>
  <c r="F3" i="12"/>
  <c r="F16" i="12"/>
  <c r="F12" i="12"/>
  <c r="F8" i="12"/>
  <c r="F28" i="12"/>
  <c r="F24" i="12"/>
  <c r="F20" i="12"/>
  <c r="I18" i="13"/>
  <c r="I14" i="13"/>
  <c r="I37" i="14"/>
  <c r="I36" i="14"/>
  <c r="I34" i="14"/>
  <c r="I33" i="14"/>
  <c r="F15" i="12"/>
  <c r="F19" i="12"/>
  <c r="F37" i="13"/>
  <c r="I40" i="14"/>
  <c r="J38" i="14"/>
  <c r="J37" i="14"/>
  <c r="F37" i="14"/>
  <c r="I35" i="14"/>
  <c r="J34" i="14"/>
  <c r="F34" i="14"/>
  <c r="J33" i="14"/>
  <c r="J32" i="14"/>
  <c r="I31" i="14"/>
  <c r="I29" i="14"/>
  <c r="J28" i="14"/>
  <c r="F28" i="14"/>
  <c r="J27" i="14"/>
  <c r="I26" i="14"/>
  <c r="I25" i="14"/>
  <c r="I24" i="14"/>
  <c r="F24" i="14"/>
  <c r="I23" i="14"/>
  <c r="J23" i="14"/>
  <c r="F23" i="14"/>
  <c r="F13" i="14"/>
  <c r="I11" i="14"/>
  <c r="I10" i="14"/>
  <c r="I8" i="14"/>
  <c r="F33" i="14"/>
  <c r="F38" i="14"/>
  <c r="I5" i="14"/>
  <c r="I3" i="14"/>
  <c r="I21" i="14"/>
  <c r="I19" i="14"/>
  <c r="F14" i="14"/>
  <c r="F12" i="14"/>
  <c r="F39" i="14"/>
  <c r="F35" i="14"/>
  <c r="F31" i="14"/>
  <c r="F25" i="14"/>
  <c r="I9" i="14"/>
  <c r="J8" i="14"/>
  <c r="F8" i="14"/>
  <c r="I15" i="14"/>
  <c r="J14" i="14"/>
  <c r="J12" i="14"/>
  <c r="D23" i="14"/>
  <c r="D37" i="14"/>
  <c r="F36" i="14"/>
  <c r="D33" i="14"/>
  <c r="F32" i="14"/>
  <c r="F40" i="14"/>
  <c r="D28" i="14"/>
  <c r="J18" i="14"/>
  <c r="J17" i="14"/>
  <c r="J16" i="14"/>
  <c r="F21" i="14"/>
  <c r="J20" i="14"/>
  <c r="F20" i="14"/>
  <c r="J19" i="14"/>
  <c r="F19" i="14"/>
  <c r="F18" i="14"/>
  <c r="F17" i="14"/>
  <c r="F16" i="14"/>
  <c r="F15" i="14"/>
  <c r="I7" i="14"/>
  <c r="J9" i="14"/>
  <c r="F9" i="14"/>
  <c r="F10" i="14"/>
  <c r="J3" i="14"/>
  <c r="F3" i="14"/>
  <c r="F7" i="14"/>
  <c r="J5" i="14"/>
  <c r="F5" i="14"/>
  <c r="I4" i="14"/>
  <c r="F4" i="14"/>
  <c r="F2" i="14"/>
  <c r="I2" i="14"/>
  <c r="D2" i="14"/>
  <c r="I41" i="13"/>
  <c r="F41" i="13"/>
  <c r="F40" i="13"/>
  <c r="I40" i="13"/>
  <c r="I39" i="13"/>
  <c r="I38" i="13"/>
  <c r="F38" i="13"/>
  <c r="F35" i="13"/>
  <c r="F36" i="13"/>
  <c r="I36" i="13"/>
  <c r="I35" i="13"/>
  <c r="I34" i="13"/>
  <c r="J36" i="13"/>
  <c r="J40" i="13"/>
  <c r="J34" i="13"/>
  <c r="F33" i="13"/>
  <c r="F32" i="13"/>
  <c r="I32" i="13"/>
  <c r="I33" i="13"/>
  <c r="J32" i="13"/>
  <c r="F8" i="13"/>
  <c r="I13" i="13"/>
  <c r="I25" i="13"/>
  <c r="I22" i="13"/>
  <c r="I17" i="13"/>
  <c r="I30" i="13"/>
  <c r="F30" i="13"/>
  <c r="F29" i="13"/>
  <c r="J29" i="13"/>
  <c r="J30" i="13"/>
  <c r="I28" i="13"/>
  <c r="I27" i="13"/>
  <c r="I24" i="13"/>
  <c r="F3" i="13"/>
  <c r="J28" i="13"/>
  <c r="F26" i="13"/>
  <c r="F7" i="13"/>
  <c r="I26" i="13"/>
  <c r="F22" i="13"/>
  <c r="I16" i="13"/>
  <c r="F28" i="13"/>
  <c r="F27" i="13"/>
  <c r="J24" i="13"/>
  <c r="J23" i="13"/>
  <c r="F23" i="13"/>
  <c r="F25" i="13"/>
  <c r="F19" i="13"/>
  <c r="F20" i="13"/>
  <c r="I20" i="13"/>
  <c r="I19" i="13"/>
  <c r="F18" i="13"/>
  <c r="J17" i="13"/>
  <c r="F16" i="13"/>
  <c r="F24" i="13"/>
  <c r="F17" i="13"/>
  <c r="I10" i="13"/>
  <c r="J27" i="13"/>
  <c r="J20" i="13"/>
  <c r="F15" i="13"/>
  <c r="F14" i="13"/>
  <c r="D28" i="13"/>
  <c r="I3" i="13"/>
  <c r="J3" i="13"/>
  <c r="I15" i="13"/>
  <c r="J13" i="13"/>
  <c r="J12" i="13"/>
  <c r="F12" i="13"/>
  <c r="I9" i="13"/>
  <c r="D8" i="13"/>
  <c r="I5" i="13"/>
  <c r="J25" i="13"/>
  <c r="J22" i="13"/>
  <c r="J18" i="13"/>
  <c r="J14" i="13"/>
  <c r="F13" i="13"/>
  <c r="D9" i="13"/>
  <c r="I7" i="13"/>
  <c r="F5" i="13"/>
  <c r="F11" i="13"/>
  <c r="F10" i="13"/>
  <c r="J8" i="13"/>
  <c r="J5" i="13"/>
  <c r="I11" i="13"/>
  <c r="J10" i="13"/>
  <c r="F4" i="13"/>
  <c r="F2" i="13"/>
  <c r="I4" i="13"/>
  <c r="D2" i="13"/>
  <c r="I2" i="13"/>
  <c r="J36" i="12"/>
  <c r="I32" i="12"/>
  <c r="I19" i="12"/>
  <c r="J33" i="12"/>
  <c r="J29" i="12"/>
  <c r="J34" i="12"/>
  <c r="J28" i="12"/>
  <c r="I35" i="12"/>
  <c r="I31" i="12"/>
  <c r="I30" i="12"/>
  <c r="I12" i="12"/>
  <c r="I11" i="12"/>
  <c r="J32" i="12"/>
  <c r="J27" i="12"/>
  <c r="J26" i="12"/>
  <c r="J24" i="12"/>
  <c r="J23" i="12"/>
  <c r="J25" i="12"/>
  <c r="I9" i="12"/>
  <c r="I8" i="12"/>
  <c r="J20" i="12"/>
  <c r="J21" i="12"/>
  <c r="I17" i="12"/>
  <c r="I15" i="12"/>
  <c r="J12" i="12"/>
  <c r="I14" i="12"/>
  <c r="I13" i="12"/>
  <c r="I10" i="12"/>
  <c r="I3" i="12"/>
  <c r="I5" i="12"/>
  <c r="I16" i="12"/>
  <c r="J14" i="12"/>
  <c r="I7" i="12"/>
  <c r="J11" i="12"/>
  <c r="J19" i="12"/>
  <c r="J18" i="12"/>
  <c r="J17" i="12"/>
  <c r="J16" i="12"/>
  <c r="J15" i="12"/>
  <c r="I4" i="12"/>
  <c r="J5" i="12"/>
  <c r="J4" i="12"/>
  <c r="J3" i="12"/>
  <c r="I2" i="12"/>
  <c r="D2" i="12"/>
  <c r="C35" i="11"/>
  <c r="C34" i="11"/>
  <c r="C25" i="11"/>
  <c r="D25" i="11" s="1"/>
  <c r="E25" i="11"/>
  <c r="G25" i="11"/>
  <c r="H25" i="11"/>
  <c r="J25" i="11" s="1"/>
  <c r="C26" i="11"/>
  <c r="D26" i="11"/>
  <c r="E26" i="11"/>
  <c r="G26" i="11"/>
  <c r="H26" i="11"/>
  <c r="C27" i="11"/>
  <c r="D27" i="11" s="1"/>
  <c r="G27" i="11"/>
  <c r="H27" i="11"/>
  <c r="J27" i="11" s="1"/>
  <c r="C28" i="11"/>
  <c r="G28" i="11"/>
  <c r="H28" i="11"/>
  <c r="J28" i="11" s="1"/>
  <c r="C29" i="11"/>
  <c r="G29" i="11"/>
  <c r="H29" i="11"/>
  <c r="C31" i="11"/>
  <c r="G31" i="11"/>
  <c r="H31" i="11"/>
  <c r="J31" i="11"/>
  <c r="C32" i="11"/>
  <c r="D32" i="11" s="1"/>
  <c r="G32" i="11"/>
  <c r="H32" i="11"/>
  <c r="C33" i="11"/>
  <c r="G33" i="11"/>
  <c r="H33" i="11"/>
  <c r="G34" i="11"/>
  <c r="H34" i="11"/>
  <c r="J34" i="11" s="1"/>
  <c r="G35" i="11"/>
  <c r="H35" i="11"/>
  <c r="J35" i="11" s="1"/>
  <c r="C36" i="11"/>
  <c r="G36" i="11"/>
  <c r="H36" i="11"/>
  <c r="C37" i="11"/>
  <c r="D37" i="11" s="1"/>
  <c r="G37" i="11"/>
  <c r="H37" i="11"/>
  <c r="J37" i="11" s="1"/>
  <c r="J7" i="11"/>
  <c r="C9" i="11"/>
  <c r="D9" i="11" s="1"/>
  <c r="E9" i="11"/>
  <c r="G9" i="11"/>
  <c r="H9" i="11"/>
  <c r="J9" i="11" s="1"/>
  <c r="C10" i="11"/>
  <c r="D10" i="11" s="1"/>
  <c r="E10" i="11"/>
  <c r="G10" i="11"/>
  <c r="H10" i="11"/>
  <c r="J10" i="11" s="1"/>
  <c r="C11" i="11"/>
  <c r="D11" i="11" s="1"/>
  <c r="E11" i="11"/>
  <c r="G11" i="11"/>
  <c r="H11" i="11"/>
  <c r="C12" i="11"/>
  <c r="D12" i="11" s="1"/>
  <c r="E12" i="11"/>
  <c r="G12" i="11"/>
  <c r="H12" i="11"/>
  <c r="C13" i="11"/>
  <c r="D13" i="11" s="1"/>
  <c r="E13" i="11"/>
  <c r="G13" i="11"/>
  <c r="H13" i="11"/>
  <c r="C14" i="11"/>
  <c r="D14" i="11" s="1"/>
  <c r="E14" i="11"/>
  <c r="G14" i="11"/>
  <c r="H14" i="11"/>
  <c r="C15" i="11"/>
  <c r="E15" i="11"/>
  <c r="G15" i="11"/>
  <c r="H15" i="11"/>
  <c r="C16" i="11"/>
  <c r="D16" i="11" s="1"/>
  <c r="E16" i="11"/>
  <c r="G16" i="11"/>
  <c r="H16" i="11"/>
  <c r="C17" i="11"/>
  <c r="D17" i="11" s="1"/>
  <c r="E17" i="11"/>
  <c r="G17" i="11"/>
  <c r="H17" i="11"/>
  <c r="J17" i="11" s="1"/>
  <c r="C18" i="11"/>
  <c r="D18" i="11" s="1"/>
  <c r="E18" i="11"/>
  <c r="G18" i="11"/>
  <c r="H18" i="11"/>
  <c r="C19" i="11"/>
  <c r="D19" i="11" s="1"/>
  <c r="E19" i="11"/>
  <c r="G19" i="11"/>
  <c r="H19" i="11"/>
  <c r="C20" i="11"/>
  <c r="D20" i="11" s="1"/>
  <c r="E20" i="11"/>
  <c r="G20" i="11"/>
  <c r="H20" i="11"/>
  <c r="I20" i="11" s="1"/>
  <c r="C22" i="11"/>
  <c r="D22" i="11" s="1"/>
  <c r="E22" i="11"/>
  <c r="G22" i="11"/>
  <c r="H22" i="11"/>
  <c r="J22" i="11" s="1"/>
  <c r="C23" i="11"/>
  <c r="D23" i="11" s="1"/>
  <c r="E23" i="11"/>
  <c r="G23" i="11"/>
  <c r="H23" i="11"/>
  <c r="J23" i="11" s="1"/>
  <c r="C24" i="11"/>
  <c r="D24" i="11" s="1"/>
  <c r="E24" i="11"/>
  <c r="G24" i="11"/>
  <c r="H24" i="11"/>
  <c r="I24" i="11" s="1"/>
  <c r="C8" i="11"/>
  <c r="D8" i="11" s="1"/>
  <c r="E8" i="11"/>
  <c r="G8" i="11"/>
  <c r="H8" i="11"/>
  <c r="C3" i="11"/>
  <c r="D3" i="11" s="1"/>
  <c r="E3" i="11"/>
  <c r="G3" i="11"/>
  <c r="H3" i="11"/>
  <c r="J3" i="11" s="1"/>
  <c r="C4" i="11"/>
  <c r="D4" i="11" s="1"/>
  <c r="E4" i="11"/>
  <c r="G4" i="11"/>
  <c r="H4" i="11"/>
  <c r="J4" i="11" s="1"/>
  <c r="C5" i="11"/>
  <c r="D5" i="11" s="1"/>
  <c r="E5" i="11"/>
  <c r="G5" i="11"/>
  <c r="H5" i="11"/>
  <c r="I5" i="11" s="1"/>
  <c r="C6" i="11"/>
  <c r="D6" i="11" s="1"/>
  <c r="E6" i="11"/>
  <c r="G6" i="11"/>
  <c r="H6" i="11"/>
  <c r="I6" i="11" s="1"/>
  <c r="H2" i="11"/>
  <c r="J2" i="11" s="1"/>
  <c r="G2" i="11"/>
  <c r="E2" i="11"/>
  <c r="C2" i="11"/>
  <c r="C3" i="10"/>
  <c r="D28" i="11" l="1"/>
  <c r="F28" i="11"/>
  <c r="D29" i="11"/>
  <c r="F29" i="11"/>
  <c r="I8" i="11"/>
  <c r="D33" i="11"/>
  <c r="I35" i="11"/>
  <c r="J33" i="11"/>
  <c r="J32" i="11"/>
  <c r="I31" i="11"/>
  <c r="D31" i="11"/>
  <c r="I29" i="11"/>
  <c r="I26" i="11"/>
  <c r="F26" i="11"/>
  <c r="J29" i="11"/>
  <c r="J26" i="11"/>
  <c r="I25" i="11"/>
  <c r="F25" i="11"/>
  <c r="D36" i="11"/>
  <c r="D35" i="11"/>
  <c r="D34" i="11"/>
  <c r="I28" i="11"/>
  <c r="J36" i="11"/>
  <c r="I19" i="11"/>
  <c r="J19" i="11"/>
  <c r="F23" i="11"/>
  <c r="I18" i="11"/>
  <c r="I16" i="11"/>
  <c r="I14" i="11"/>
  <c r="I13" i="11"/>
  <c r="I12" i="11"/>
  <c r="I11" i="11"/>
  <c r="I9" i="11"/>
  <c r="J24" i="11"/>
  <c r="J18" i="11"/>
  <c r="J8" i="11"/>
  <c r="I23" i="11"/>
  <c r="F20" i="11"/>
  <c r="J11" i="11"/>
  <c r="J20" i="11"/>
  <c r="I17" i="11"/>
  <c r="J16" i="11"/>
  <c r="F16" i="11"/>
  <c r="F15" i="11"/>
  <c r="I15" i="11"/>
  <c r="J15" i="11"/>
  <c r="J12" i="11"/>
  <c r="J14" i="11"/>
  <c r="J13" i="11"/>
  <c r="F13" i="11"/>
  <c r="F11" i="11"/>
  <c r="F9" i="11"/>
  <c r="F12" i="11"/>
  <c r="I10" i="11"/>
  <c r="I22" i="11"/>
  <c r="F19" i="11"/>
  <c r="F17" i="11"/>
  <c r="D15" i="11"/>
  <c r="F22" i="11"/>
  <c r="F10" i="11"/>
  <c r="F24" i="11"/>
  <c r="F18" i="11"/>
  <c r="F14" i="11"/>
  <c r="J6" i="11"/>
  <c r="J5" i="11"/>
  <c r="F8" i="11"/>
  <c r="F6" i="11"/>
  <c r="F5" i="11"/>
  <c r="I4" i="11"/>
  <c r="I3" i="11"/>
  <c r="F3" i="11"/>
  <c r="F2" i="11"/>
  <c r="F4" i="11"/>
  <c r="I2" i="11"/>
  <c r="D2" i="11"/>
  <c r="C35" i="10"/>
  <c r="D35" i="10" s="1"/>
  <c r="E35" i="10"/>
  <c r="G35" i="10"/>
  <c r="H35" i="10"/>
  <c r="C36" i="10"/>
  <c r="D36" i="10" s="1"/>
  <c r="E36" i="10"/>
  <c r="G36" i="10"/>
  <c r="H36" i="10"/>
  <c r="C37" i="10"/>
  <c r="D37" i="10" s="1"/>
  <c r="E37" i="10"/>
  <c r="G37" i="10"/>
  <c r="H37" i="10"/>
  <c r="C38" i="10"/>
  <c r="D38" i="10" s="1"/>
  <c r="E38" i="10"/>
  <c r="G38" i="10"/>
  <c r="H38" i="10"/>
  <c r="C32" i="10"/>
  <c r="D32" i="10" s="1"/>
  <c r="E32" i="10"/>
  <c r="G32" i="10"/>
  <c r="H32" i="10"/>
  <c r="C33" i="10"/>
  <c r="D33" i="10" s="1"/>
  <c r="E33" i="10"/>
  <c r="G33" i="10"/>
  <c r="H33" i="10"/>
  <c r="C34" i="10"/>
  <c r="D34" i="10" s="1"/>
  <c r="E34" i="10"/>
  <c r="G34" i="10"/>
  <c r="H34" i="10"/>
  <c r="C20" i="10"/>
  <c r="D20" i="10" s="1"/>
  <c r="E20" i="10"/>
  <c r="G20" i="10"/>
  <c r="H20" i="10"/>
  <c r="J20" i="10" s="1"/>
  <c r="C22" i="10"/>
  <c r="D22" i="10" s="1"/>
  <c r="E22" i="10"/>
  <c r="G22" i="10"/>
  <c r="H22" i="10"/>
  <c r="J22" i="10" s="1"/>
  <c r="C23" i="10"/>
  <c r="D23" i="10" s="1"/>
  <c r="E23" i="10"/>
  <c r="G23" i="10"/>
  <c r="H23" i="10"/>
  <c r="J23" i="10" s="1"/>
  <c r="C24" i="10"/>
  <c r="D24" i="10" s="1"/>
  <c r="E24" i="10"/>
  <c r="G24" i="10"/>
  <c r="H24" i="10"/>
  <c r="J24" i="10" s="1"/>
  <c r="C25" i="10"/>
  <c r="D25" i="10" s="1"/>
  <c r="E25" i="10"/>
  <c r="G25" i="10"/>
  <c r="H25" i="10"/>
  <c r="C26" i="10"/>
  <c r="D26" i="10" s="1"/>
  <c r="E26" i="10"/>
  <c r="G26" i="10"/>
  <c r="H26" i="10"/>
  <c r="J26" i="10" s="1"/>
  <c r="C27" i="10"/>
  <c r="D27" i="10" s="1"/>
  <c r="E27" i="10"/>
  <c r="G27" i="10"/>
  <c r="H27" i="10"/>
  <c r="C28" i="10"/>
  <c r="D28" i="10" s="1"/>
  <c r="E28" i="10"/>
  <c r="G28" i="10"/>
  <c r="H28" i="10"/>
  <c r="J28" i="10" s="1"/>
  <c r="C29" i="10"/>
  <c r="D29" i="10" s="1"/>
  <c r="E29" i="10"/>
  <c r="G29" i="10"/>
  <c r="H29" i="10"/>
  <c r="C30" i="10"/>
  <c r="D30" i="10" s="1"/>
  <c r="E30" i="10"/>
  <c r="G30" i="10"/>
  <c r="H30" i="10"/>
  <c r="J30" i="10" s="1"/>
  <c r="C4" i="10"/>
  <c r="D4" i="10" s="1"/>
  <c r="E4" i="10"/>
  <c r="G4" i="10"/>
  <c r="H4" i="10"/>
  <c r="J4" i="10" s="1"/>
  <c r="C5" i="10"/>
  <c r="D5" i="10" s="1"/>
  <c r="E5" i="10"/>
  <c r="G5" i="10"/>
  <c r="H5" i="10"/>
  <c r="C7" i="10"/>
  <c r="D7" i="10" s="1"/>
  <c r="E7" i="10"/>
  <c r="G7" i="10"/>
  <c r="H7" i="10"/>
  <c r="J7" i="10" s="1"/>
  <c r="C8" i="10"/>
  <c r="D8" i="10" s="1"/>
  <c r="E8" i="10"/>
  <c r="G8" i="10"/>
  <c r="H8" i="10"/>
  <c r="C9" i="10"/>
  <c r="D9" i="10" s="1"/>
  <c r="E9" i="10"/>
  <c r="G9" i="10"/>
  <c r="H9" i="10"/>
  <c r="J9" i="10" s="1"/>
  <c r="C10" i="10"/>
  <c r="D10" i="10" s="1"/>
  <c r="E10" i="10"/>
  <c r="G10" i="10"/>
  <c r="H10" i="10"/>
  <c r="J10" i="10" s="1"/>
  <c r="C11" i="10"/>
  <c r="D11" i="10" s="1"/>
  <c r="E11" i="10"/>
  <c r="G11" i="10"/>
  <c r="H11" i="10"/>
  <c r="C12" i="10"/>
  <c r="D12" i="10" s="1"/>
  <c r="E12" i="10"/>
  <c r="G12" i="10"/>
  <c r="H12" i="10"/>
  <c r="J12" i="10" s="1"/>
  <c r="C13" i="10"/>
  <c r="D13" i="10" s="1"/>
  <c r="E13" i="10"/>
  <c r="G13" i="10"/>
  <c r="H13" i="10"/>
  <c r="J13" i="10" s="1"/>
  <c r="C14" i="10"/>
  <c r="D14" i="10" s="1"/>
  <c r="E14" i="10"/>
  <c r="G14" i="10"/>
  <c r="H14" i="10"/>
  <c r="J14" i="10" s="1"/>
  <c r="C15" i="10"/>
  <c r="D15" i="10" s="1"/>
  <c r="E15" i="10"/>
  <c r="G15" i="10"/>
  <c r="H15" i="10"/>
  <c r="J15" i="10" s="1"/>
  <c r="C16" i="10"/>
  <c r="D16" i="10" s="1"/>
  <c r="E16" i="10"/>
  <c r="G16" i="10"/>
  <c r="H16" i="10"/>
  <c r="C17" i="10"/>
  <c r="D17" i="10" s="1"/>
  <c r="E17" i="10"/>
  <c r="G17" i="10"/>
  <c r="H17" i="10"/>
  <c r="J17" i="10" s="1"/>
  <c r="C18" i="10"/>
  <c r="D18" i="10" s="1"/>
  <c r="E18" i="10"/>
  <c r="G18" i="10"/>
  <c r="H18" i="10"/>
  <c r="J18" i="10" s="1"/>
  <c r="C19" i="10"/>
  <c r="D19" i="10" s="1"/>
  <c r="E19" i="10"/>
  <c r="G19" i="10"/>
  <c r="H19" i="10"/>
  <c r="D3" i="10"/>
  <c r="E3" i="10"/>
  <c r="G3" i="10"/>
  <c r="H3" i="10"/>
  <c r="H2" i="10"/>
  <c r="J2" i="10" s="1"/>
  <c r="G2" i="10"/>
  <c r="E2" i="10"/>
  <c r="C2" i="10"/>
  <c r="E31" i="9"/>
  <c r="G31" i="9"/>
  <c r="H31" i="9"/>
  <c r="J31" i="9" s="1"/>
  <c r="E32" i="9"/>
  <c r="G32" i="9"/>
  <c r="H32" i="9"/>
  <c r="I32" i="9" s="1"/>
  <c r="E33" i="9"/>
  <c r="G33" i="9"/>
  <c r="H33" i="9"/>
  <c r="E34" i="9"/>
  <c r="G34" i="9"/>
  <c r="H34" i="9"/>
  <c r="C20" i="9"/>
  <c r="D20" i="9" s="1"/>
  <c r="E20" i="9"/>
  <c r="G20" i="9"/>
  <c r="H20" i="9"/>
  <c r="C21" i="9"/>
  <c r="D21" i="9" s="1"/>
  <c r="E21" i="9"/>
  <c r="G21" i="9"/>
  <c r="H21" i="9"/>
  <c r="C22" i="9"/>
  <c r="D22" i="9" s="1"/>
  <c r="E22" i="9"/>
  <c r="G22" i="9"/>
  <c r="H22" i="9"/>
  <c r="C23" i="9"/>
  <c r="D23" i="9" s="1"/>
  <c r="E23" i="9"/>
  <c r="F23" i="9" s="1"/>
  <c r="G23" i="9"/>
  <c r="H23" i="9"/>
  <c r="C24" i="9"/>
  <c r="D24" i="9" s="1"/>
  <c r="E24" i="9"/>
  <c r="G24" i="9"/>
  <c r="H24" i="9"/>
  <c r="C25" i="9"/>
  <c r="D25" i="9" s="1"/>
  <c r="E25" i="9"/>
  <c r="F25" i="9" s="1"/>
  <c r="G25" i="9"/>
  <c r="H25" i="9"/>
  <c r="J25" i="9" s="1"/>
  <c r="C26" i="9"/>
  <c r="D26" i="9" s="1"/>
  <c r="E26" i="9"/>
  <c r="G26" i="9"/>
  <c r="H26" i="9"/>
  <c r="C27" i="9"/>
  <c r="D27" i="9" s="1"/>
  <c r="E27" i="9"/>
  <c r="I27" i="9" s="1"/>
  <c r="G27" i="9"/>
  <c r="H27" i="9"/>
  <c r="J27" i="9" s="1"/>
  <c r="C28" i="9"/>
  <c r="D28" i="9" s="1"/>
  <c r="E28" i="9"/>
  <c r="G28" i="9"/>
  <c r="H28" i="9"/>
  <c r="J28" i="9" s="1"/>
  <c r="C29" i="9"/>
  <c r="D29" i="9" s="1"/>
  <c r="E29" i="9"/>
  <c r="G29" i="9"/>
  <c r="H29" i="9"/>
  <c r="C31" i="9"/>
  <c r="D31" i="9" s="1"/>
  <c r="C32" i="9"/>
  <c r="D32" i="9" s="1"/>
  <c r="C33" i="9"/>
  <c r="D33" i="9" s="1"/>
  <c r="C34" i="9"/>
  <c r="D34" i="9" s="1"/>
  <c r="C35" i="9"/>
  <c r="D35" i="9" s="1"/>
  <c r="E35" i="9"/>
  <c r="G35" i="9"/>
  <c r="H35" i="9"/>
  <c r="J35" i="9" s="1"/>
  <c r="C36" i="9"/>
  <c r="D36" i="9" s="1"/>
  <c r="E36" i="9"/>
  <c r="G36" i="9"/>
  <c r="H36" i="9"/>
  <c r="J36" i="9" s="1"/>
  <c r="C10" i="9"/>
  <c r="D10" i="9" s="1"/>
  <c r="E10" i="9"/>
  <c r="G10" i="9"/>
  <c r="H10" i="9"/>
  <c r="C11" i="9"/>
  <c r="D11" i="9" s="1"/>
  <c r="E11" i="9"/>
  <c r="G11" i="9"/>
  <c r="H11" i="9"/>
  <c r="C12" i="9"/>
  <c r="D12" i="9" s="1"/>
  <c r="E12" i="9"/>
  <c r="G12" i="9"/>
  <c r="H12" i="9"/>
  <c r="C13" i="9"/>
  <c r="D13" i="9" s="1"/>
  <c r="E13" i="9"/>
  <c r="G13" i="9"/>
  <c r="H13" i="9"/>
  <c r="J13" i="9" s="1"/>
  <c r="C14" i="9"/>
  <c r="D14" i="9" s="1"/>
  <c r="E14" i="9"/>
  <c r="G14" i="9"/>
  <c r="H14" i="9"/>
  <c r="C15" i="9"/>
  <c r="D15" i="9" s="1"/>
  <c r="E15" i="9"/>
  <c r="G15" i="9"/>
  <c r="H15" i="9"/>
  <c r="J15" i="9" s="1"/>
  <c r="C16" i="9"/>
  <c r="D16" i="9" s="1"/>
  <c r="E16" i="9"/>
  <c r="G16" i="9"/>
  <c r="H16" i="9"/>
  <c r="C17" i="9"/>
  <c r="D17" i="9" s="1"/>
  <c r="E17" i="9"/>
  <c r="G17" i="9"/>
  <c r="H17" i="9"/>
  <c r="C18" i="9"/>
  <c r="D18" i="9" s="1"/>
  <c r="E18" i="9"/>
  <c r="G18" i="9"/>
  <c r="H18" i="9"/>
  <c r="C19" i="9"/>
  <c r="D19" i="9" s="1"/>
  <c r="E19" i="9"/>
  <c r="G19" i="9"/>
  <c r="H19" i="9"/>
  <c r="C5" i="9"/>
  <c r="D5" i="9" s="1"/>
  <c r="E5" i="9"/>
  <c r="G5" i="9"/>
  <c r="H5" i="9"/>
  <c r="J5" i="9" s="1"/>
  <c r="C6" i="9"/>
  <c r="D6" i="9" s="1"/>
  <c r="E6" i="9"/>
  <c r="G6" i="9"/>
  <c r="H6" i="9"/>
  <c r="C7" i="9"/>
  <c r="D7" i="9" s="1"/>
  <c r="E7" i="9"/>
  <c r="G7" i="9"/>
  <c r="H7" i="9"/>
  <c r="C8" i="9"/>
  <c r="D8" i="9" s="1"/>
  <c r="E8" i="9"/>
  <c r="G8" i="9"/>
  <c r="H8" i="9"/>
  <c r="E3" i="9"/>
  <c r="G3" i="9"/>
  <c r="H3" i="9"/>
  <c r="E4" i="9"/>
  <c r="G4" i="9"/>
  <c r="H4" i="9"/>
  <c r="J4" i="9" s="1"/>
  <c r="C3" i="9"/>
  <c r="D3" i="9" s="1"/>
  <c r="C4" i="9"/>
  <c r="D4" i="9" s="1"/>
  <c r="H2" i="9"/>
  <c r="J2" i="9" s="1"/>
  <c r="G2" i="9"/>
  <c r="E2" i="9"/>
  <c r="C2" i="9"/>
  <c r="C10" i="8"/>
  <c r="D10" i="8" s="1"/>
  <c r="E10" i="8"/>
  <c r="G10" i="8"/>
  <c r="H10" i="8"/>
  <c r="C11" i="8"/>
  <c r="D11" i="8" s="1"/>
  <c r="E11" i="8"/>
  <c r="F11" i="8" s="1"/>
  <c r="G11" i="8"/>
  <c r="H11" i="8"/>
  <c r="C12" i="8"/>
  <c r="D12" i="8" s="1"/>
  <c r="E12" i="8"/>
  <c r="G12" i="8"/>
  <c r="H12" i="8"/>
  <c r="C13" i="8"/>
  <c r="D13" i="8" s="1"/>
  <c r="E13" i="8"/>
  <c r="G13" i="8"/>
  <c r="H13" i="8"/>
  <c r="C14" i="8"/>
  <c r="D14" i="8" s="1"/>
  <c r="E14" i="8"/>
  <c r="G14" i="8"/>
  <c r="H14" i="8"/>
  <c r="C15" i="8"/>
  <c r="D15" i="8" s="1"/>
  <c r="E15" i="8"/>
  <c r="G15" i="8"/>
  <c r="H15" i="8"/>
  <c r="C16" i="8"/>
  <c r="D16" i="8" s="1"/>
  <c r="E16" i="8"/>
  <c r="G16" i="8"/>
  <c r="H16" i="8"/>
  <c r="C17" i="8"/>
  <c r="D17" i="8" s="1"/>
  <c r="E17" i="8"/>
  <c r="G17" i="8"/>
  <c r="H17" i="8"/>
  <c r="C18" i="8"/>
  <c r="D18" i="8" s="1"/>
  <c r="E18" i="8"/>
  <c r="G18" i="8"/>
  <c r="H18" i="8"/>
  <c r="C19" i="8"/>
  <c r="D19" i="8" s="1"/>
  <c r="E19" i="8"/>
  <c r="G19" i="8"/>
  <c r="H19" i="8"/>
  <c r="C20" i="8"/>
  <c r="D20" i="8" s="1"/>
  <c r="E20" i="8"/>
  <c r="G20" i="8"/>
  <c r="H20" i="8"/>
  <c r="C21" i="8"/>
  <c r="D21" i="8" s="1"/>
  <c r="E21" i="8"/>
  <c r="G21" i="8"/>
  <c r="H21" i="8"/>
  <c r="C22" i="8"/>
  <c r="D22" i="8" s="1"/>
  <c r="E22" i="8"/>
  <c r="G22" i="8"/>
  <c r="H22" i="8"/>
  <c r="J22" i="8" s="1"/>
  <c r="C23" i="8"/>
  <c r="D23" i="8" s="1"/>
  <c r="E23" i="8"/>
  <c r="G23" i="8"/>
  <c r="H23" i="8"/>
  <c r="C24" i="8"/>
  <c r="D24" i="8" s="1"/>
  <c r="E24" i="8"/>
  <c r="G24" i="8"/>
  <c r="H24" i="8"/>
  <c r="J24" i="8" s="1"/>
  <c r="C25" i="8"/>
  <c r="D25" i="8" s="1"/>
  <c r="E25" i="8"/>
  <c r="G25" i="8"/>
  <c r="H25" i="8"/>
  <c r="J25" i="8" s="1"/>
  <c r="C26" i="8"/>
  <c r="D26" i="8" s="1"/>
  <c r="E26" i="8"/>
  <c r="G26" i="8"/>
  <c r="H26" i="8"/>
  <c r="J26" i="8" s="1"/>
  <c r="C27" i="8"/>
  <c r="D27" i="8" s="1"/>
  <c r="E27" i="8"/>
  <c r="I27" i="8" s="1"/>
  <c r="G27" i="8"/>
  <c r="H27" i="8"/>
  <c r="J27" i="8" s="1"/>
  <c r="C28" i="8"/>
  <c r="D28" i="8" s="1"/>
  <c r="E28" i="8"/>
  <c r="I28" i="8" s="1"/>
  <c r="G28" i="8"/>
  <c r="H28" i="8"/>
  <c r="J28" i="8" s="1"/>
  <c r="C29" i="8"/>
  <c r="D29" i="8" s="1"/>
  <c r="E29" i="8"/>
  <c r="I29" i="8" s="1"/>
  <c r="G29" i="8"/>
  <c r="H29" i="8"/>
  <c r="J29" i="8" s="1"/>
  <c r="C30" i="8"/>
  <c r="D30" i="8" s="1"/>
  <c r="E30" i="8"/>
  <c r="F30" i="8" s="1"/>
  <c r="G30" i="8"/>
  <c r="H30" i="8"/>
  <c r="C31" i="8"/>
  <c r="D31" i="8" s="1"/>
  <c r="E31" i="8"/>
  <c r="F31" i="8" s="1"/>
  <c r="G31" i="8"/>
  <c r="H31" i="8"/>
  <c r="I31" i="8" s="1"/>
  <c r="C33" i="8"/>
  <c r="D33" i="8" s="1"/>
  <c r="E33" i="8"/>
  <c r="G33" i="8"/>
  <c r="H33" i="8"/>
  <c r="C34" i="8"/>
  <c r="D34" i="8" s="1"/>
  <c r="E34" i="8"/>
  <c r="G34" i="8"/>
  <c r="H34" i="8"/>
  <c r="J34" i="8" s="1"/>
  <c r="C35" i="8"/>
  <c r="D35" i="8" s="1"/>
  <c r="E35" i="8"/>
  <c r="G35" i="8"/>
  <c r="H35" i="8"/>
  <c r="J35" i="8" s="1"/>
  <c r="C36" i="8"/>
  <c r="D36" i="8" s="1"/>
  <c r="E36" i="8"/>
  <c r="F36" i="8"/>
  <c r="G36" i="8"/>
  <c r="H36" i="8"/>
  <c r="C37" i="8"/>
  <c r="D37" i="8" s="1"/>
  <c r="E37" i="8"/>
  <c r="G37" i="8"/>
  <c r="H37" i="8"/>
  <c r="C38" i="8"/>
  <c r="D38" i="8" s="1"/>
  <c r="E38" i="8"/>
  <c r="G38" i="8"/>
  <c r="H38" i="8"/>
  <c r="J38" i="8" s="1"/>
  <c r="C40" i="8"/>
  <c r="D40" i="8" s="1"/>
  <c r="E40" i="8"/>
  <c r="G40" i="8"/>
  <c r="H40" i="8"/>
  <c r="J40" i="8" s="1"/>
  <c r="C41" i="8"/>
  <c r="D41" i="8" s="1"/>
  <c r="E41" i="8"/>
  <c r="I41" i="8" s="1"/>
  <c r="G41" i="8"/>
  <c r="H41" i="8"/>
  <c r="J41" i="8" s="1"/>
  <c r="C42" i="8"/>
  <c r="D42" i="8" s="1"/>
  <c r="E42" i="8"/>
  <c r="G42" i="8"/>
  <c r="H42" i="8"/>
  <c r="J42" i="8" s="1"/>
  <c r="H10" i="4"/>
  <c r="H11" i="4"/>
  <c r="H12" i="4"/>
  <c r="J12" i="4" s="1"/>
  <c r="H13" i="4"/>
  <c r="J7" i="4"/>
  <c r="C19" i="4"/>
  <c r="I36" i="8" l="1"/>
  <c r="I33" i="9"/>
  <c r="F42" i="8"/>
  <c r="I38" i="8"/>
  <c r="F37" i="8"/>
  <c r="I33" i="8"/>
  <c r="I30" i="8"/>
  <c r="I23" i="8"/>
  <c r="I21" i="8"/>
  <c r="I20" i="8"/>
  <c r="I19" i="8"/>
  <c r="I18" i="8"/>
  <c r="I17" i="8"/>
  <c r="I16" i="8"/>
  <c r="I14" i="8"/>
  <c r="I13" i="8"/>
  <c r="I12" i="8"/>
  <c r="I11" i="8"/>
  <c r="I10" i="8"/>
  <c r="I8" i="9"/>
  <c r="I19" i="9"/>
  <c r="I18" i="9"/>
  <c r="I16" i="9"/>
  <c r="I12" i="9"/>
  <c r="I11" i="9"/>
  <c r="I34" i="9"/>
  <c r="I27" i="10"/>
  <c r="I25" i="10"/>
  <c r="I38" i="10"/>
  <c r="I37" i="10"/>
  <c r="I36" i="10"/>
  <c r="I35" i="10"/>
  <c r="I37" i="8"/>
  <c r="J38" i="10"/>
  <c r="I34" i="10"/>
  <c r="I33" i="10"/>
  <c r="I32" i="10"/>
  <c r="I29" i="10"/>
  <c r="I23" i="10"/>
  <c r="I18" i="10"/>
  <c r="I30" i="10"/>
  <c r="I20" i="10"/>
  <c r="J27" i="10"/>
  <c r="I3" i="10"/>
  <c r="I19" i="10"/>
  <c r="I22" i="10"/>
  <c r="J36" i="10"/>
  <c r="J33" i="10"/>
  <c r="I17" i="10"/>
  <c r="J37" i="10"/>
  <c r="J35" i="10"/>
  <c r="I16" i="10"/>
  <c r="I8" i="10"/>
  <c r="I5" i="10"/>
  <c r="J25" i="10"/>
  <c r="I15" i="10"/>
  <c r="I10" i="10"/>
  <c r="I13" i="10"/>
  <c r="I12" i="10"/>
  <c r="I11" i="10"/>
  <c r="I9" i="10"/>
  <c r="I7" i="10"/>
  <c r="J32" i="10"/>
  <c r="F7" i="10"/>
  <c r="J34" i="10"/>
  <c r="F4" i="10"/>
  <c r="F23" i="10"/>
  <c r="F15" i="10"/>
  <c r="F32" i="10"/>
  <c r="F18" i="10"/>
  <c r="F10" i="10"/>
  <c r="J29" i="10"/>
  <c r="F29" i="10"/>
  <c r="F26" i="10"/>
  <c r="I24" i="10"/>
  <c r="F33" i="10"/>
  <c r="F13" i="10"/>
  <c r="I28" i="10"/>
  <c r="I26" i="10"/>
  <c r="I4" i="10"/>
  <c r="F24" i="10"/>
  <c r="F20" i="10"/>
  <c r="F38" i="10"/>
  <c r="F35" i="10"/>
  <c r="J19" i="10"/>
  <c r="J16" i="10"/>
  <c r="F16" i="10"/>
  <c r="F14" i="10"/>
  <c r="J11" i="10"/>
  <c r="F11" i="10"/>
  <c r="J8" i="10"/>
  <c r="F8" i="10"/>
  <c r="J5" i="10"/>
  <c r="F5" i="10"/>
  <c r="F27" i="10"/>
  <c r="F36" i="10"/>
  <c r="F17" i="10"/>
  <c r="I14" i="10"/>
  <c r="F12" i="10"/>
  <c r="F9" i="10"/>
  <c r="F30" i="10"/>
  <c r="F28" i="10"/>
  <c r="F25" i="10"/>
  <c r="F22" i="10"/>
  <c r="F34" i="10"/>
  <c r="F37" i="10"/>
  <c r="F19" i="10"/>
  <c r="F3" i="10"/>
  <c r="J3" i="10"/>
  <c r="F2" i="10"/>
  <c r="I2" i="10"/>
  <c r="D2" i="10"/>
  <c r="I36" i="9"/>
  <c r="F34" i="9"/>
  <c r="J33" i="9"/>
  <c r="F33" i="9"/>
  <c r="F32" i="9"/>
  <c r="I31" i="9"/>
  <c r="F31" i="9"/>
  <c r="I29" i="9"/>
  <c r="I28" i="9"/>
  <c r="I26" i="9"/>
  <c r="I25" i="9"/>
  <c r="I24" i="9"/>
  <c r="I23" i="9"/>
  <c r="I22" i="9"/>
  <c r="I21" i="9"/>
  <c r="I20" i="9"/>
  <c r="I14" i="9"/>
  <c r="I10" i="9"/>
  <c r="I6" i="9"/>
  <c r="J34" i="9"/>
  <c r="J32" i="9"/>
  <c r="F5" i="9"/>
  <c r="I35" i="9"/>
  <c r="I7" i="9"/>
  <c r="I5" i="9"/>
  <c r="F15" i="9"/>
  <c r="F11" i="9"/>
  <c r="J23" i="9"/>
  <c r="F20" i="9"/>
  <c r="J24" i="9"/>
  <c r="F24" i="9"/>
  <c r="J22" i="9"/>
  <c r="F36" i="9"/>
  <c r="F28" i="9"/>
  <c r="F10" i="9"/>
  <c r="J29" i="9"/>
  <c r="F29" i="9"/>
  <c r="J26" i="9"/>
  <c r="F26" i="9"/>
  <c r="J20" i="9"/>
  <c r="F35" i="9"/>
  <c r="F27" i="9"/>
  <c r="F22" i="9"/>
  <c r="J21" i="9"/>
  <c r="F21" i="9"/>
  <c r="J8" i="9"/>
  <c r="J11" i="9"/>
  <c r="I3" i="9"/>
  <c r="I17" i="9"/>
  <c r="F13" i="9"/>
  <c r="F12" i="9"/>
  <c r="J6" i="9"/>
  <c r="F6" i="9"/>
  <c r="I15" i="9"/>
  <c r="F14" i="9"/>
  <c r="I13" i="9"/>
  <c r="F4" i="9"/>
  <c r="J7" i="9"/>
  <c r="F7" i="9"/>
  <c r="J14" i="9"/>
  <c r="J12" i="9"/>
  <c r="J10" i="9"/>
  <c r="J3" i="9"/>
  <c r="J17" i="9"/>
  <c r="F16" i="9"/>
  <c r="J16" i="9"/>
  <c r="J19" i="9"/>
  <c r="F19" i="9"/>
  <c r="J18" i="9"/>
  <c r="F18" i="9"/>
  <c r="F17" i="9"/>
  <c r="F8" i="9"/>
  <c r="I4" i="9"/>
  <c r="F3" i="9"/>
  <c r="F2" i="9"/>
  <c r="I2" i="9"/>
  <c r="D2" i="9"/>
  <c r="I42" i="8"/>
  <c r="F41" i="8"/>
  <c r="I40" i="8"/>
  <c r="F40" i="8"/>
  <c r="F38" i="8"/>
  <c r="J37" i="8"/>
  <c r="J36" i="8"/>
  <c r="F35" i="8"/>
  <c r="I35" i="8"/>
  <c r="F34" i="8"/>
  <c r="I34" i="8"/>
  <c r="J33" i="8"/>
  <c r="F33" i="8"/>
  <c r="F29" i="8"/>
  <c r="F28" i="8"/>
  <c r="F27" i="8"/>
  <c r="I26" i="8"/>
  <c r="F26" i="8"/>
  <c r="F25" i="8"/>
  <c r="I25" i="8"/>
  <c r="F24" i="8"/>
  <c r="I24" i="8"/>
  <c r="J23" i="8"/>
  <c r="F23" i="8"/>
  <c r="F22" i="8"/>
  <c r="I22" i="8"/>
  <c r="J21" i="8"/>
  <c r="F21" i="8"/>
  <c r="J20" i="8"/>
  <c r="F20" i="8"/>
  <c r="J19" i="8"/>
  <c r="F19" i="8"/>
  <c r="J18" i="8"/>
  <c r="F18" i="8"/>
  <c r="J17" i="8"/>
  <c r="F17" i="8"/>
  <c r="J16" i="8"/>
  <c r="F16" i="8"/>
  <c r="I15" i="8"/>
  <c r="J15" i="8"/>
  <c r="F15" i="8"/>
  <c r="J14" i="8"/>
  <c r="F14" i="8"/>
  <c r="J13" i="8"/>
  <c r="F13" i="8"/>
  <c r="J12" i="8"/>
  <c r="F12" i="8"/>
  <c r="J11" i="8"/>
  <c r="F10" i="8"/>
  <c r="J10" i="8"/>
  <c r="J31" i="8"/>
  <c r="J30" i="8"/>
  <c r="J13" i="4"/>
  <c r="J10" i="4"/>
  <c r="J11" i="4"/>
  <c r="G3" i="8"/>
  <c r="H3" i="8"/>
  <c r="J3" i="8" s="1"/>
  <c r="G4" i="8"/>
  <c r="H4" i="8"/>
  <c r="G5" i="8"/>
  <c r="H5" i="8"/>
  <c r="G6" i="8"/>
  <c r="H6" i="8"/>
  <c r="G7" i="8"/>
  <c r="H7" i="8"/>
  <c r="J7" i="8" s="1"/>
  <c r="G8" i="8"/>
  <c r="H8" i="8"/>
  <c r="I8" i="8" s="1"/>
  <c r="E3" i="8"/>
  <c r="E4" i="8"/>
  <c r="E5" i="8"/>
  <c r="E6" i="8"/>
  <c r="E7" i="8"/>
  <c r="E8" i="8"/>
  <c r="D4" i="8"/>
  <c r="H2" i="8"/>
  <c r="J2" i="8" s="1"/>
  <c r="G2" i="8"/>
  <c r="E2" i="8"/>
  <c r="C2" i="8"/>
  <c r="F2" i="8" s="1"/>
  <c r="C4" i="8"/>
  <c r="F4" i="8" s="1"/>
  <c r="C5" i="8"/>
  <c r="D5" i="8" s="1"/>
  <c r="C6" i="8"/>
  <c r="C7" i="8"/>
  <c r="C8" i="8"/>
  <c r="F8" i="8" s="1"/>
  <c r="C3" i="8"/>
  <c r="D3" i="8" s="1"/>
  <c r="I4" i="8" l="1"/>
  <c r="I6" i="8"/>
  <c r="I5" i="8"/>
  <c r="F3" i="8"/>
  <c r="F7" i="8"/>
  <c r="D7" i="8"/>
  <c r="D8" i="8"/>
  <c r="I7" i="8"/>
  <c r="F6" i="8"/>
  <c r="J6" i="8"/>
  <c r="D6" i="8"/>
  <c r="F5" i="8"/>
  <c r="J5" i="8"/>
  <c r="I3" i="8"/>
  <c r="J4" i="8"/>
  <c r="J8" i="8"/>
  <c r="D2" i="8"/>
  <c r="I2" i="8"/>
  <c r="H10" i="7"/>
  <c r="J10" i="7" s="1"/>
  <c r="E7" i="7"/>
  <c r="E6" i="7"/>
  <c r="C4" i="7"/>
  <c r="D4" i="7" s="1"/>
  <c r="E4" i="7"/>
  <c r="G4" i="7"/>
  <c r="H4" i="7"/>
  <c r="I4" i="7" s="1"/>
  <c r="C5" i="7"/>
  <c r="D5" i="7" s="1"/>
  <c r="E5" i="7"/>
  <c r="G5" i="7"/>
  <c r="H5" i="7"/>
  <c r="C6" i="7"/>
  <c r="D6" i="7" s="1"/>
  <c r="G6" i="7"/>
  <c r="H6" i="7"/>
  <c r="J6" i="7" s="1"/>
  <c r="C7" i="7"/>
  <c r="D7" i="7" s="1"/>
  <c r="G7" i="7"/>
  <c r="H7" i="7"/>
  <c r="J7" i="7" s="1"/>
  <c r="C9" i="7"/>
  <c r="D9" i="7" s="1"/>
  <c r="E9" i="7"/>
  <c r="G9" i="7"/>
  <c r="H9" i="7"/>
  <c r="J9" i="7" s="1"/>
  <c r="C10" i="7"/>
  <c r="D10" i="7" s="1"/>
  <c r="E10" i="7"/>
  <c r="G10" i="7"/>
  <c r="C11" i="7"/>
  <c r="D11" i="7" s="1"/>
  <c r="E11" i="7"/>
  <c r="G11" i="7"/>
  <c r="H11" i="7"/>
  <c r="C12" i="7"/>
  <c r="D12" i="7" s="1"/>
  <c r="E12" i="7"/>
  <c r="G12" i="7"/>
  <c r="H12" i="7"/>
  <c r="J12" i="7" s="1"/>
  <c r="C13" i="7"/>
  <c r="D13" i="7" s="1"/>
  <c r="E13" i="7"/>
  <c r="G13" i="7"/>
  <c r="H13" i="7"/>
  <c r="C15" i="7"/>
  <c r="D15" i="7" s="1"/>
  <c r="E15" i="7"/>
  <c r="G15" i="7"/>
  <c r="H15" i="7"/>
  <c r="C16" i="7"/>
  <c r="D16" i="7" s="1"/>
  <c r="E16" i="7"/>
  <c r="G16" i="7"/>
  <c r="H16" i="7"/>
  <c r="J16" i="7" s="1"/>
  <c r="C17" i="7"/>
  <c r="D17" i="7" s="1"/>
  <c r="E17" i="7"/>
  <c r="G17" i="7"/>
  <c r="H17" i="7"/>
  <c r="J17" i="7" s="1"/>
  <c r="C18" i="7"/>
  <c r="D18" i="7" s="1"/>
  <c r="E18" i="7"/>
  <c r="G18" i="7"/>
  <c r="H18" i="7"/>
  <c r="J18" i="7" s="1"/>
  <c r="C19" i="7"/>
  <c r="D19" i="7" s="1"/>
  <c r="E19" i="7"/>
  <c r="G19" i="7"/>
  <c r="H19" i="7"/>
  <c r="C3" i="7"/>
  <c r="D3" i="7" s="1"/>
  <c r="E3" i="7"/>
  <c r="G3" i="7"/>
  <c r="H3" i="7"/>
  <c r="H2" i="7"/>
  <c r="J2" i="7" s="1"/>
  <c r="G2" i="7"/>
  <c r="E2" i="7"/>
  <c r="C2" i="7"/>
  <c r="F2" i="7" s="1"/>
  <c r="E36" i="6"/>
  <c r="E35" i="6"/>
  <c r="E27" i="6"/>
  <c r="E24" i="6"/>
  <c r="F24" i="6" s="1"/>
  <c r="C19" i="6"/>
  <c r="D19" i="6" s="1"/>
  <c r="E19" i="6"/>
  <c r="G19" i="6"/>
  <c r="H19" i="6"/>
  <c r="I19" i="6" s="1"/>
  <c r="C20" i="6"/>
  <c r="D20" i="6" s="1"/>
  <c r="E20" i="6"/>
  <c r="G20" i="6"/>
  <c r="H20" i="6"/>
  <c r="I20" i="6" s="1"/>
  <c r="C21" i="6"/>
  <c r="D21" i="6" s="1"/>
  <c r="E21" i="6"/>
  <c r="G21" i="6"/>
  <c r="H21" i="6"/>
  <c r="I21" i="6" s="1"/>
  <c r="C22" i="6"/>
  <c r="D22" i="6" s="1"/>
  <c r="E22" i="6"/>
  <c r="G22" i="6"/>
  <c r="H22" i="6"/>
  <c r="I22" i="6" s="1"/>
  <c r="C23" i="6"/>
  <c r="D23" i="6" s="1"/>
  <c r="E23" i="6"/>
  <c r="G23" i="6"/>
  <c r="H23" i="6"/>
  <c r="I23" i="6" s="1"/>
  <c r="C24" i="6"/>
  <c r="D24" i="6" s="1"/>
  <c r="G24" i="6"/>
  <c r="H24" i="6"/>
  <c r="J24" i="6" s="1"/>
  <c r="C25" i="6"/>
  <c r="D25" i="6" s="1"/>
  <c r="E25" i="6"/>
  <c r="G25" i="6"/>
  <c r="H25" i="6"/>
  <c r="J25" i="6"/>
  <c r="C26" i="6"/>
  <c r="D26" i="6" s="1"/>
  <c r="E26" i="6"/>
  <c r="G26" i="6"/>
  <c r="H26" i="6"/>
  <c r="J26" i="6" s="1"/>
  <c r="C27" i="6"/>
  <c r="D27" i="6" s="1"/>
  <c r="G27" i="6"/>
  <c r="H27" i="6"/>
  <c r="J27" i="6" s="1"/>
  <c r="C28" i="6"/>
  <c r="D28" i="6" s="1"/>
  <c r="E28" i="6"/>
  <c r="G28" i="6"/>
  <c r="H28" i="6"/>
  <c r="I28" i="6" s="1"/>
  <c r="C29" i="6"/>
  <c r="D29" i="6" s="1"/>
  <c r="E29" i="6"/>
  <c r="G29" i="6"/>
  <c r="H29" i="6"/>
  <c r="J29" i="6" s="1"/>
  <c r="C30" i="6"/>
  <c r="D30" i="6" s="1"/>
  <c r="E30" i="6"/>
  <c r="G30" i="6"/>
  <c r="H30" i="6"/>
  <c r="C31" i="6"/>
  <c r="D31" i="6" s="1"/>
  <c r="E31" i="6"/>
  <c r="G31" i="6"/>
  <c r="H31" i="6"/>
  <c r="C32" i="6"/>
  <c r="D32" i="6" s="1"/>
  <c r="E32" i="6"/>
  <c r="G32" i="6"/>
  <c r="H32" i="6"/>
  <c r="J32" i="6" s="1"/>
  <c r="C33" i="6"/>
  <c r="D33" i="6" s="1"/>
  <c r="E33" i="6"/>
  <c r="G33" i="6"/>
  <c r="H33" i="6"/>
  <c r="J33" i="6" s="1"/>
  <c r="C34" i="6"/>
  <c r="D34" i="6" s="1"/>
  <c r="E34" i="6"/>
  <c r="G34" i="6"/>
  <c r="H34" i="6"/>
  <c r="J34" i="6" s="1"/>
  <c r="C35" i="6"/>
  <c r="D35" i="6" s="1"/>
  <c r="G35" i="6"/>
  <c r="H35" i="6"/>
  <c r="J35" i="6" s="1"/>
  <c r="C36" i="6"/>
  <c r="D36" i="6" s="1"/>
  <c r="G36" i="6"/>
  <c r="H36" i="6"/>
  <c r="C37" i="6"/>
  <c r="D37" i="6" s="1"/>
  <c r="E37" i="6"/>
  <c r="G37" i="6"/>
  <c r="H37" i="6"/>
  <c r="C38" i="6"/>
  <c r="D38" i="6" s="1"/>
  <c r="E38" i="6"/>
  <c r="G38" i="6"/>
  <c r="H38" i="6"/>
  <c r="C13" i="6"/>
  <c r="D13" i="6" s="1"/>
  <c r="E13" i="6"/>
  <c r="G13" i="6"/>
  <c r="H13" i="6"/>
  <c r="C14" i="6"/>
  <c r="D14" i="6" s="1"/>
  <c r="E14" i="6"/>
  <c r="G14" i="6"/>
  <c r="H14" i="6"/>
  <c r="J14" i="6" s="1"/>
  <c r="C15" i="6"/>
  <c r="D15" i="6" s="1"/>
  <c r="E15" i="6"/>
  <c r="G15" i="6"/>
  <c r="H15" i="6"/>
  <c r="C16" i="6"/>
  <c r="D16" i="6" s="1"/>
  <c r="E16" i="6"/>
  <c r="G16" i="6"/>
  <c r="H16" i="6"/>
  <c r="J16" i="6" s="1"/>
  <c r="C17" i="6"/>
  <c r="D17" i="6" s="1"/>
  <c r="E17" i="6"/>
  <c r="G17" i="6"/>
  <c r="H17" i="6"/>
  <c r="J17" i="6" s="1"/>
  <c r="C8" i="6"/>
  <c r="D8" i="6" s="1"/>
  <c r="C9" i="6"/>
  <c r="D9" i="6" s="1"/>
  <c r="C10" i="6"/>
  <c r="D10" i="6" s="1"/>
  <c r="C11" i="6"/>
  <c r="D11" i="6" s="1"/>
  <c r="C12" i="6"/>
  <c r="D12" i="6" s="1"/>
  <c r="C3" i="6"/>
  <c r="D3" i="6" s="1"/>
  <c r="C4" i="6"/>
  <c r="C5" i="6"/>
  <c r="C6" i="6"/>
  <c r="D6" i="6" s="1"/>
  <c r="C2" i="6"/>
  <c r="E2" i="5"/>
  <c r="D5" i="6"/>
  <c r="E5" i="6"/>
  <c r="G5" i="6"/>
  <c r="H5" i="6"/>
  <c r="E6" i="6"/>
  <c r="G6" i="6"/>
  <c r="H6" i="6"/>
  <c r="E8" i="6"/>
  <c r="G8" i="6"/>
  <c r="H8" i="6"/>
  <c r="E9" i="6"/>
  <c r="G9" i="6"/>
  <c r="H9" i="6"/>
  <c r="E10" i="6"/>
  <c r="G10" i="6"/>
  <c r="H10" i="6"/>
  <c r="E11" i="6"/>
  <c r="G11" i="6"/>
  <c r="H11" i="6"/>
  <c r="E12" i="6"/>
  <c r="G12" i="6"/>
  <c r="H12" i="6"/>
  <c r="E3" i="6"/>
  <c r="G3" i="6"/>
  <c r="H3" i="6"/>
  <c r="D4" i="6"/>
  <c r="E4" i="6"/>
  <c r="G4" i="6"/>
  <c r="H4" i="6"/>
  <c r="E2" i="6"/>
  <c r="H2" i="6"/>
  <c r="J2" i="6" s="1"/>
  <c r="G2" i="6"/>
  <c r="C29" i="5"/>
  <c r="C30" i="5"/>
  <c r="C31" i="5"/>
  <c r="D31" i="5" s="1"/>
  <c r="C32" i="5"/>
  <c r="C33" i="5"/>
  <c r="C34" i="5"/>
  <c r="C35" i="5"/>
  <c r="D35" i="5" s="1"/>
  <c r="C37" i="5"/>
  <c r="D37" i="5" s="1"/>
  <c r="C38" i="5"/>
  <c r="C8" i="5"/>
  <c r="C9" i="5"/>
  <c r="C10" i="5"/>
  <c r="D10" i="5" s="1"/>
  <c r="C11" i="5"/>
  <c r="D11" i="5" s="1"/>
  <c r="C12" i="5"/>
  <c r="C13" i="5"/>
  <c r="C14" i="5"/>
  <c r="C15" i="5"/>
  <c r="C16" i="5"/>
  <c r="C17" i="5"/>
  <c r="D17" i="5" s="1"/>
  <c r="C18" i="5"/>
  <c r="D18" i="5" s="1"/>
  <c r="C19" i="5"/>
  <c r="D19" i="5" s="1"/>
  <c r="C20" i="5"/>
  <c r="D20" i="5" s="1"/>
  <c r="C21" i="5"/>
  <c r="C22" i="5"/>
  <c r="C23" i="5"/>
  <c r="D23" i="5" s="1"/>
  <c r="C24" i="5"/>
  <c r="C25" i="5"/>
  <c r="C26" i="5"/>
  <c r="D26" i="5" s="1"/>
  <c r="C27" i="5"/>
  <c r="D27" i="5" s="1"/>
  <c r="C7" i="5"/>
  <c r="D7" i="5" s="1"/>
  <c r="C3" i="5"/>
  <c r="D3" i="5" s="1"/>
  <c r="C4" i="5"/>
  <c r="D4" i="5" s="1"/>
  <c r="C5" i="5"/>
  <c r="C2" i="5"/>
  <c r="E5" i="5"/>
  <c r="D25" i="5"/>
  <c r="E25" i="5"/>
  <c r="G25" i="5"/>
  <c r="H25" i="5"/>
  <c r="J25" i="5" s="1"/>
  <c r="E26" i="5"/>
  <c r="G26" i="5"/>
  <c r="H26" i="5"/>
  <c r="E27" i="5"/>
  <c r="G27" i="5"/>
  <c r="H27" i="5"/>
  <c r="D34" i="5"/>
  <c r="E34" i="5"/>
  <c r="G34" i="5"/>
  <c r="H34" i="5"/>
  <c r="E35" i="5"/>
  <c r="G35" i="5"/>
  <c r="H35" i="5"/>
  <c r="I35" i="5" s="1"/>
  <c r="E37" i="5"/>
  <c r="G37" i="5"/>
  <c r="H37" i="5"/>
  <c r="D38" i="5"/>
  <c r="E38" i="5"/>
  <c r="G38" i="5"/>
  <c r="H38" i="5"/>
  <c r="J38" i="5" s="1"/>
  <c r="E13" i="5"/>
  <c r="E18" i="5"/>
  <c r="G18" i="5"/>
  <c r="H18" i="5"/>
  <c r="E19" i="5"/>
  <c r="G19" i="5"/>
  <c r="H19" i="5"/>
  <c r="I19" i="5" s="1"/>
  <c r="E20" i="5"/>
  <c r="G20" i="5"/>
  <c r="H20" i="5"/>
  <c r="I20" i="5" s="1"/>
  <c r="D21" i="5"/>
  <c r="E21" i="5"/>
  <c r="G21" i="5"/>
  <c r="H21" i="5"/>
  <c r="D22" i="5"/>
  <c r="E22" i="5"/>
  <c r="G22" i="5"/>
  <c r="H22" i="5"/>
  <c r="J22" i="5"/>
  <c r="E23" i="5"/>
  <c r="G23" i="5"/>
  <c r="H23" i="5"/>
  <c r="I23" i="5" s="1"/>
  <c r="D24" i="5"/>
  <c r="E24" i="5"/>
  <c r="G24" i="5"/>
  <c r="H24" i="5"/>
  <c r="J24" i="5" s="1"/>
  <c r="D29" i="5"/>
  <c r="E29" i="5"/>
  <c r="G29" i="5"/>
  <c r="H29" i="5"/>
  <c r="J29" i="5" s="1"/>
  <c r="D30" i="5"/>
  <c r="E30" i="5"/>
  <c r="G30" i="5"/>
  <c r="H30" i="5"/>
  <c r="J30" i="5" s="1"/>
  <c r="I30" i="5"/>
  <c r="E31" i="5"/>
  <c r="G31" i="5"/>
  <c r="H31" i="5"/>
  <c r="D32" i="5"/>
  <c r="E32" i="5"/>
  <c r="G32" i="5"/>
  <c r="H32" i="5"/>
  <c r="D33" i="5"/>
  <c r="E33" i="5"/>
  <c r="G33" i="5"/>
  <c r="H33" i="5"/>
  <c r="J33" i="5" s="1"/>
  <c r="E12" i="5"/>
  <c r="E17" i="5"/>
  <c r="G17" i="5"/>
  <c r="H17" i="5"/>
  <c r="J17" i="5" s="1"/>
  <c r="F8" i="5"/>
  <c r="E8" i="5"/>
  <c r="G8" i="5"/>
  <c r="H8" i="5"/>
  <c r="J8" i="5" s="1"/>
  <c r="E9" i="5"/>
  <c r="G9" i="5"/>
  <c r="H9" i="5"/>
  <c r="J9" i="5" s="1"/>
  <c r="E10" i="5"/>
  <c r="G10" i="5"/>
  <c r="H10" i="5"/>
  <c r="J10" i="5" s="1"/>
  <c r="E11" i="5"/>
  <c r="G11" i="5"/>
  <c r="H11" i="5"/>
  <c r="D12" i="5"/>
  <c r="G12" i="5"/>
  <c r="H12" i="5"/>
  <c r="J12" i="5" s="1"/>
  <c r="D13" i="5"/>
  <c r="G13" i="5"/>
  <c r="H13" i="5"/>
  <c r="D14" i="5"/>
  <c r="E14" i="5"/>
  <c r="G14" i="5"/>
  <c r="H14" i="5"/>
  <c r="I14" i="5" s="1"/>
  <c r="D15" i="5"/>
  <c r="E15" i="5"/>
  <c r="G15" i="5"/>
  <c r="H15" i="5"/>
  <c r="J15" i="5" s="1"/>
  <c r="F16" i="5"/>
  <c r="E16" i="5"/>
  <c r="G16" i="5"/>
  <c r="H16" i="5"/>
  <c r="J16" i="5" s="1"/>
  <c r="E3" i="5"/>
  <c r="G3" i="5"/>
  <c r="H3" i="5"/>
  <c r="E4" i="5"/>
  <c r="G4" i="5"/>
  <c r="H4" i="5"/>
  <c r="J4" i="5" s="1"/>
  <c r="G5" i="5"/>
  <c r="H5" i="5"/>
  <c r="E7" i="5"/>
  <c r="G7" i="5"/>
  <c r="H7" i="5"/>
  <c r="H2" i="5"/>
  <c r="J2" i="5" s="1"/>
  <c r="G2" i="5"/>
  <c r="C3" i="4"/>
  <c r="C4" i="4"/>
  <c r="C5" i="4"/>
  <c r="C6" i="4"/>
  <c r="E8" i="4"/>
  <c r="E9" i="4"/>
  <c r="E10" i="4"/>
  <c r="I10" i="4" s="1"/>
  <c r="E11" i="4"/>
  <c r="I11" i="4" s="1"/>
  <c r="E12" i="4"/>
  <c r="I12" i="4" s="1"/>
  <c r="E13" i="4"/>
  <c r="I13" i="4" s="1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2" i="4"/>
  <c r="E43" i="4"/>
  <c r="E3" i="4"/>
  <c r="E4" i="4"/>
  <c r="E5" i="4"/>
  <c r="E6" i="4"/>
  <c r="E2" i="4"/>
  <c r="G36" i="4"/>
  <c r="G35" i="4"/>
  <c r="C8" i="4"/>
  <c r="C9" i="4"/>
  <c r="C10" i="4"/>
  <c r="C11" i="4"/>
  <c r="C12" i="4"/>
  <c r="C13" i="4"/>
  <c r="C14" i="4"/>
  <c r="C15" i="4"/>
  <c r="C16" i="4"/>
  <c r="C17" i="4"/>
  <c r="C18" i="4"/>
  <c r="C20" i="4"/>
  <c r="C21" i="4"/>
  <c r="C22" i="4"/>
  <c r="C23" i="4"/>
  <c r="C24" i="4"/>
  <c r="C25" i="4"/>
  <c r="C26" i="4"/>
  <c r="C27" i="4"/>
  <c r="C28" i="4"/>
  <c r="C29" i="4"/>
  <c r="D29" i="4" s="1"/>
  <c r="C30" i="4"/>
  <c r="C32" i="4"/>
  <c r="C33" i="4"/>
  <c r="C34" i="4"/>
  <c r="C2" i="4"/>
  <c r="H3" i="4"/>
  <c r="J3" i="4" s="1"/>
  <c r="I3" i="5" l="1"/>
  <c r="I11" i="5"/>
  <c r="I34" i="5"/>
  <c r="I27" i="5"/>
  <c r="F16" i="6"/>
  <c r="F25" i="6"/>
  <c r="F12" i="7"/>
  <c r="F27" i="6"/>
  <c r="I26" i="5"/>
  <c r="I13" i="6"/>
  <c r="F28" i="6"/>
  <c r="I18" i="7"/>
  <c r="F13" i="7"/>
  <c r="F9" i="7"/>
  <c r="J19" i="7"/>
  <c r="I15" i="7"/>
  <c r="J13" i="7"/>
  <c r="J3" i="7"/>
  <c r="I16" i="7"/>
  <c r="I13" i="7"/>
  <c r="F5" i="7"/>
  <c r="F4" i="7"/>
  <c r="I11" i="7"/>
  <c r="F10" i="7"/>
  <c r="I10" i="7"/>
  <c r="F11" i="7"/>
  <c r="I5" i="7"/>
  <c r="I12" i="7"/>
  <c r="I17" i="7"/>
  <c r="J15" i="7"/>
  <c r="F15" i="7"/>
  <c r="J11" i="7"/>
  <c r="I9" i="7"/>
  <c r="I19" i="7"/>
  <c r="F16" i="7"/>
  <c r="I6" i="7"/>
  <c r="I7" i="7"/>
  <c r="F7" i="7"/>
  <c r="J4" i="7"/>
  <c r="J5" i="7"/>
  <c r="F6" i="7"/>
  <c r="F19" i="7"/>
  <c r="F17" i="7"/>
  <c r="F18" i="7"/>
  <c r="I3" i="7"/>
  <c r="F3" i="7"/>
  <c r="I2" i="7"/>
  <c r="D2" i="7"/>
  <c r="I38" i="6"/>
  <c r="I37" i="6"/>
  <c r="I36" i="6"/>
  <c r="I35" i="6"/>
  <c r="I34" i="6"/>
  <c r="I33" i="6"/>
  <c r="I32" i="6"/>
  <c r="I31" i="6"/>
  <c r="J31" i="6"/>
  <c r="F31" i="6"/>
  <c r="I30" i="6"/>
  <c r="J30" i="6"/>
  <c r="F30" i="6"/>
  <c r="I29" i="6"/>
  <c r="F29" i="6"/>
  <c r="J28" i="6"/>
  <c r="I27" i="6"/>
  <c r="I26" i="6"/>
  <c r="F26" i="6"/>
  <c r="I25" i="6"/>
  <c r="I24" i="6"/>
  <c r="F23" i="6"/>
  <c r="J23" i="6"/>
  <c r="F22" i="6"/>
  <c r="J22" i="6"/>
  <c r="F21" i="6"/>
  <c r="J21" i="6"/>
  <c r="F20" i="6"/>
  <c r="J20" i="6"/>
  <c r="F19" i="6"/>
  <c r="J19" i="6"/>
  <c r="I15" i="6"/>
  <c r="J38" i="6"/>
  <c r="F38" i="6"/>
  <c r="J37" i="6"/>
  <c r="F37" i="6"/>
  <c r="J36" i="6"/>
  <c r="F36" i="6"/>
  <c r="F35" i="6"/>
  <c r="F34" i="6"/>
  <c r="F33" i="6"/>
  <c r="F32" i="6"/>
  <c r="I5" i="6"/>
  <c r="I6" i="6"/>
  <c r="I16" i="6"/>
  <c r="F17" i="6"/>
  <c r="J15" i="6"/>
  <c r="F15" i="6"/>
  <c r="J13" i="6"/>
  <c r="F13" i="6"/>
  <c r="I17" i="6"/>
  <c r="F14" i="6"/>
  <c r="I14" i="6"/>
  <c r="I10" i="6"/>
  <c r="I9" i="6"/>
  <c r="I8" i="6"/>
  <c r="F9" i="6"/>
  <c r="F8" i="6"/>
  <c r="F6" i="6"/>
  <c r="F5" i="6"/>
  <c r="I3" i="6"/>
  <c r="I12" i="6"/>
  <c r="I11" i="6"/>
  <c r="J10" i="6"/>
  <c r="J8" i="6"/>
  <c r="J6" i="6"/>
  <c r="J5" i="6"/>
  <c r="J9" i="6"/>
  <c r="J12" i="6"/>
  <c r="F12" i="6"/>
  <c r="J11" i="6"/>
  <c r="F11" i="6"/>
  <c r="F10" i="6"/>
  <c r="F3" i="6"/>
  <c r="J3" i="6"/>
  <c r="I4" i="6"/>
  <c r="J4" i="6"/>
  <c r="F4" i="6"/>
  <c r="F2" i="6"/>
  <c r="I2" i="6"/>
  <c r="D2" i="6"/>
  <c r="F23" i="5"/>
  <c r="F13" i="5"/>
  <c r="J27" i="5"/>
  <c r="J26" i="5"/>
  <c r="I25" i="5"/>
  <c r="I21" i="5"/>
  <c r="I18" i="5"/>
  <c r="F26" i="5"/>
  <c r="I31" i="5"/>
  <c r="I24" i="5"/>
  <c r="F25" i="5"/>
  <c r="I32" i="5"/>
  <c r="F27" i="5"/>
  <c r="F35" i="5"/>
  <c r="I37" i="5"/>
  <c r="J37" i="5"/>
  <c r="J35" i="5"/>
  <c r="F20" i="5"/>
  <c r="I38" i="5"/>
  <c r="F37" i="5"/>
  <c r="F34" i="5"/>
  <c r="J34" i="5"/>
  <c r="F38" i="5"/>
  <c r="I33" i="5"/>
  <c r="J32" i="5"/>
  <c r="J31" i="5"/>
  <c r="I29" i="5"/>
  <c r="F19" i="5"/>
  <c r="I13" i="5"/>
  <c r="F24" i="5"/>
  <c r="J23" i="5"/>
  <c r="F22" i="5"/>
  <c r="I22" i="5"/>
  <c r="J21" i="5"/>
  <c r="F21" i="5"/>
  <c r="J20" i="5"/>
  <c r="J19" i="5"/>
  <c r="F18" i="5"/>
  <c r="J18" i="5"/>
  <c r="F33" i="5"/>
  <c r="F31" i="5"/>
  <c r="F29" i="5"/>
  <c r="F32" i="5"/>
  <c r="F30" i="5"/>
  <c r="I7" i="5"/>
  <c r="I5" i="5"/>
  <c r="J13" i="5"/>
  <c r="F14" i="5"/>
  <c r="I8" i="5"/>
  <c r="I12" i="5"/>
  <c r="F17" i="5"/>
  <c r="D16" i="5"/>
  <c r="I17" i="5"/>
  <c r="I16" i="5"/>
  <c r="F15" i="5"/>
  <c r="I15" i="5"/>
  <c r="J14" i="5"/>
  <c r="F12" i="5"/>
  <c r="J11" i="5"/>
  <c r="F11" i="5"/>
  <c r="F10" i="5"/>
  <c r="I10" i="5"/>
  <c r="I9" i="5"/>
  <c r="F9" i="5"/>
  <c r="D9" i="5"/>
  <c r="D8" i="5"/>
  <c r="J5" i="5"/>
  <c r="F3" i="5"/>
  <c r="F2" i="5"/>
  <c r="I4" i="5"/>
  <c r="J3" i="5"/>
  <c r="F4" i="5"/>
  <c r="J7" i="5"/>
  <c r="F7" i="5"/>
  <c r="D2" i="5"/>
  <c r="I2" i="5"/>
  <c r="D34" i="4"/>
  <c r="G34" i="4"/>
  <c r="H34" i="4"/>
  <c r="I34" i="4" s="1"/>
  <c r="H35" i="4"/>
  <c r="I35" i="4" s="1"/>
  <c r="C36" i="4"/>
  <c r="H36" i="4"/>
  <c r="J36" i="4" s="1"/>
  <c r="C37" i="4"/>
  <c r="D37" i="4" s="1"/>
  <c r="G37" i="4"/>
  <c r="H37" i="4"/>
  <c r="I37" i="4" s="1"/>
  <c r="C38" i="4"/>
  <c r="D38" i="4" s="1"/>
  <c r="G38" i="4"/>
  <c r="H38" i="4"/>
  <c r="I38" i="4" s="1"/>
  <c r="C39" i="4"/>
  <c r="D39" i="4" s="1"/>
  <c r="G39" i="4"/>
  <c r="H39" i="4"/>
  <c r="J39" i="4" s="1"/>
  <c r="C40" i="4"/>
  <c r="D40" i="4" s="1"/>
  <c r="G40" i="4"/>
  <c r="H40" i="4"/>
  <c r="I40" i="4" s="1"/>
  <c r="C42" i="4"/>
  <c r="D42" i="4" s="1"/>
  <c r="G42" i="4"/>
  <c r="H42" i="4"/>
  <c r="J42" i="4" s="1"/>
  <c r="C43" i="4"/>
  <c r="D43" i="4" s="1"/>
  <c r="G43" i="4"/>
  <c r="H43" i="4"/>
  <c r="I43" i="4" s="1"/>
  <c r="D17" i="4"/>
  <c r="G17" i="4"/>
  <c r="H17" i="4"/>
  <c r="I17" i="4" s="1"/>
  <c r="D18" i="4"/>
  <c r="G18" i="4"/>
  <c r="H18" i="4"/>
  <c r="D19" i="4"/>
  <c r="F19" i="4"/>
  <c r="G19" i="4"/>
  <c r="H19" i="4"/>
  <c r="I19" i="4" s="1"/>
  <c r="D20" i="4"/>
  <c r="F20" i="4"/>
  <c r="G20" i="4"/>
  <c r="H20" i="4"/>
  <c r="I20" i="4" s="1"/>
  <c r="D21" i="4"/>
  <c r="G21" i="4"/>
  <c r="H21" i="4"/>
  <c r="I21" i="4" s="1"/>
  <c r="D22" i="4"/>
  <c r="G22" i="4"/>
  <c r="H22" i="4"/>
  <c r="I22" i="4" s="1"/>
  <c r="D23" i="4"/>
  <c r="G23" i="4"/>
  <c r="H23" i="4"/>
  <c r="I23" i="4" s="1"/>
  <c r="D24" i="4"/>
  <c r="G24" i="4"/>
  <c r="H24" i="4"/>
  <c r="J24" i="4" s="1"/>
  <c r="D25" i="4"/>
  <c r="G25" i="4"/>
  <c r="H25" i="4"/>
  <c r="I25" i="4" s="1"/>
  <c r="D26" i="4"/>
  <c r="G26" i="4"/>
  <c r="H26" i="4"/>
  <c r="D27" i="4"/>
  <c r="G27" i="4"/>
  <c r="H27" i="4"/>
  <c r="I27" i="4" s="1"/>
  <c r="D28" i="4"/>
  <c r="G28" i="4"/>
  <c r="H28" i="4"/>
  <c r="G29" i="4"/>
  <c r="H29" i="4"/>
  <c r="I29" i="4" s="1"/>
  <c r="D30" i="4"/>
  <c r="G30" i="4"/>
  <c r="H30" i="4"/>
  <c r="I30" i="4" s="1"/>
  <c r="D32" i="4"/>
  <c r="G32" i="4"/>
  <c r="H32" i="4"/>
  <c r="D33" i="4"/>
  <c r="G33" i="4"/>
  <c r="H33" i="4"/>
  <c r="I33" i="4" s="1"/>
  <c r="D4" i="4"/>
  <c r="G4" i="4"/>
  <c r="H4" i="4"/>
  <c r="D5" i="4"/>
  <c r="G5" i="4"/>
  <c r="H5" i="4"/>
  <c r="D6" i="4"/>
  <c r="G6" i="4"/>
  <c r="H6" i="4"/>
  <c r="J6" i="4" s="1"/>
  <c r="G8" i="4"/>
  <c r="H8" i="4"/>
  <c r="D9" i="4"/>
  <c r="G9" i="4"/>
  <c r="H9" i="4"/>
  <c r="D10" i="4"/>
  <c r="G10" i="4"/>
  <c r="D11" i="4"/>
  <c r="G11" i="4"/>
  <c r="D12" i="4"/>
  <c r="G12" i="4"/>
  <c r="D13" i="4"/>
  <c r="G13" i="4"/>
  <c r="F14" i="4"/>
  <c r="G14" i="4"/>
  <c r="H14" i="4"/>
  <c r="I14" i="4" s="1"/>
  <c r="F15" i="4"/>
  <c r="G15" i="4"/>
  <c r="H15" i="4"/>
  <c r="I15" i="4" s="1"/>
  <c r="D16" i="4"/>
  <c r="G16" i="4"/>
  <c r="H16" i="4"/>
  <c r="I16" i="4" s="1"/>
  <c r="H2" i="4"/>
  <c r="D3" i="4"/>
  <c r="G3" i="4"/>
  <c r="G2" i="4"/>
  <c r="H8" i="3"/>
  <c r="H9" i="3"/>
  <c r="J9" i="3" s="1"/>
  <c r="H10" i="3"/>
  <c r="H11" i="3"/>
  <c r="J11" i="3" s="1"/>
  <c r="H12" i="3"/>
  <c r="H13" i="3"/>
  <c r="J13" i="3" s="1"/>
  <c r="H14" i="3"/>
  <c r="H15" i="3"/>
  <c r="J15" i="3" s="1"/>
  <c r="H16" i="3"/>
  <c r="J16" i="3" s="1"/>
  <c r="H17" i="3"/>
  <c r="J17" i="3" s="1"/>
  <c r="H18" i="3"/>
  <c r="H19" i="3"/>
  <c r="J19" i="3" s="1"/>
  <c r="H20" i="3"/>
  <c r="J20" i="3" s="1"/>
  <c r="H21" i="3"/>
  <c r="J21" i="3" s="1"/>
  <c r="H22" i="3"/>
  <c r="J22" i="3" s="1"/>
  <c r="H23" i="3"/>
  <c r="J23" i="3" s="1"/>
  <c r="H24" i="3"/>
  <c r="H25" i="3"/>
  <c r="J25" i="3" s="1"/>
  <c r="H26" i="3"/>
  <c r="J26" i="3" s="1"/>
  <c r="H27" i="3"/>
  <c r="H28" i="3"/>
  <c r="H29" i="3"/>
  <c r="H30" i="3"/>
  <c r="H31" i="3"/>
  <c r="H32" i="3"/>
  <c r="H7" i="3"/>
  <c r="J7" i="3" s="1"/>
  <c r="G7" i="3"/>
  <c r="G6" i="3"/>
  <c r="E7" i="3"/>
  <c r="C15" i="3"/>
  <c r="D15" i="3" s="1"/>
  <c r="E15" i="3"/>
  <c r="G15" i="3"/>
  <c r="C16" i="3"/>
  <c r="D16" i="3" s="1"/>
  <c r="E16" i="3"/>
  <c r="F16" i="3" s="1"/>
  <c r="G16" i="3"/>
  <c r="C17" i="3"/>
  <c r="D17" i="3" s="1"/>
  <c r="E17" i="3"/>
  <c r="G17" i="3"/>
  <c r="C18" i="3"/>
  <c r="D18" i="3" s="1"/>
  <c r="E18" i="3"/>
  <c r="F18" i="3" s="1"/>
  <c r="G18" i="3"/>
  <c r="J18" i="3"/>
  <c r="C19" i="3"/>
  <c r="D19" i="3" s="1"/>
  <c r="E19" i="3"/>
  <c r="G19" i="3"/>
  <c r="C20" i="3"/>
  <c r="D20" i="3" s="1"/>
  <c r="E20" i="3"/>
  <c r="F20" i="3" s="1"/>
  <c r="G20" i="3"/>
  <c r="C21" i="3"/>
  <c r="D21" i="3" s="1"/>
  <c r="E21" i="3"/>
  <c r="G21" i="3"/>
  <c r="C22" i="3"/>
  <c r="D22" i="3" s="1"/>
  <c r="E22" i="3"/>
  <c r="F22" i="3" s="1"/>
  <c r="G22" i="3"/>
  <c r="C23" i="3"/>
  <c r="D23" i="3" s="1"/>
  <c r="E23" i="3"/>
  <c r="G23" i="3"/>
  <c r="C24" i="3"/>
  <c r="D24" i="3" s="1"/>
  <c r="E24" i="3"/>
  <c r="G24" i="3"/>
  <c r="C25" i="3"/>
  <c r="D25" i="3" s="1"/>
  <c r="E25" i="3"/>
  <c r="G25" i="3"/>
  <c r="C26" i="3"/>
  <c r="D26" i="3" s="1"/>
  <c r="E26" i="3"/>
  <c r="G26" i="3"/>
  <c r="C27" i="3"/>
  <c r="D27" i="3" s="1"/>
  <c r="E27" i="3"/>
  <c r="G27" i="3"/>
  <c r="C28" i="3"/>
  <c r="D28" i="3" s="1"/>
  <c r="E28" i="3"/>
  <c r="G28" i="3"/>
  <c r="C29" i="3"/>
  <c r="D29" i="3" s="1"/>
  <c r="E29" i="3"/>
  <c r="G29" i="3"/>
  <c r="C30" i="3"/>
  <c r="D30" i="3" s="1"/>
  <c r="E30" i="3"/>
  <c r="G30" i="3"/>
  <c r="C31" i="3"/>
  <c r="D31" i="3" s="1"/>
  <c r="E31" i="3"/>
  <c r="G31" i="3"/>
  <c r="C32" i="3"/>
  <c r="D32" i="3" s="1"/>
  <c r="E32" i="3"/>
  <c r="G32" i="3"/>
  <c r="J12" i="3"/>
  <c r="J8" i="3"/>
  <c r="J10" i="3"/>
  <c r="H6" i="3"/>
  <c r="E9" i="3"/>
  <c r="E10" i="3"/>
  <c r="E11" i="3"/>
  <c r="E12" i="3"/>
  <c r="E13" i="3"/>
  <c r="G9" i="3"/>
  <c r="G10" i="3"/>
  <c r="G11" i="3"/>
  <c r="G12" i="3"/>
  <c r="G13" i="3"/>
  <c r="C11" i="3"/>
  <c r="D11" i="3" s="1"/>
  <c r="C12" i="3"/>
  <c r="D12" i="3" s="1"/>
  <c r="C13" i="3"/>
  <c r="D13" i="3" s="1"/>
  <c r="C9" i="3"/>
  <c r="D9" i="3" s="1"/>
  <c r="C10" i="3"/>
  <c r="D10" i="3" s="1"/>
  <c r="I27" i="3" l="1"/>
  <c r="I8" i="4"/>
  <c r="J8" i="4"/>
  <c r="I24" i="3"/>
  <c r="I42" i="4"/>
  <c r="I9" i="4"/>
  <c r="J9" i="4"/>
  <c r="F38" i="4"/>
  <c r="I6" i="4"/>
  <c r="F43" i="4"/>
  <c r="J20" i="4"/>
  <c r="I5" i="4"/>
  <c r="J5" i="4"/>
  <c r="J4" i="4"/>
  <c r="I4" i="4"/>
  <c r="F40" i="4"/>
  <c r="D36" i="4"/>
  <c r="F36" i="4"/>
  <c r="I28" i="4"/>
  <c r="I26" i="4"/>
  <c r="F22" i="4"/>
  <c r="J40" i="4"/>
  <c r="J38" i="4"/>
  <c r="J37" i="4"/>
  <c r="F37" i="4"/>
  <c r="J35" i="4"/>
  <c r="J43" i="4"/>
  <c r="F8" i="4"/>
  <c r="J2" i="4"/>
  <c r="I2" i="4"/>
  <c r="I3" i="4"/>
  <c r="F3" i="4"/>
  <c r="I18" i="4"/>
  <c r="D8" i="4"/>
  <c r="I36" i="4"/>
  <c r="J34" i="4"/>
  <c r="F34" i="4"/>
  <c r="I39" i="4"/>
  <c r="F39" i="4"/>
  <c r="F42" i="4"/>
  <c r="D15" i="4"/>
  <c r="F9" i="4"/>
  <c r="I24" i="4"/>
  <c r="J23" i="4"/>
  <c r="J22" i="4"/>
  <c r="J19" i="4"/>
  <c r="I32" i="4"/>
  <c r="J28" i="4"/>
  <c r="J25" i="4"/>
  <c r="J27" i="4"/>
  <c r="J26" i="4"/>
  <c r="F21" i="4"/>
  <c r="J21" i="4"/>
  <c r="F18" i="4"/>
  <c r="J18" i="4"/>
  <c r="F16" i="4"/>
  <c r="F17" i="4"/>
  <c r="J17" i="4"/>
  <c r="J33" i="4"/>
  <c r="F33" i="4"/>
  <c r="J32" i="4"/>
  <c r="F32" i="4"/>
  <c r="J30" i="4"/>
  <c r="F30" i="4"/>
  <c r="J29" i="4"/>
  <c r="F29" i="4"/>
  <c r="F28" i="4"/>
  <c r="F27" i="4"/>
  <c r="F26" i="4"/>
  <c r="F25" i="4"/>
  <c r="F24" i="4"/>
  <c r="F23" i="4"/>
  <c r="F13" i="4"/>
  <c r="F12" i="4"/>
  <c r="F11" i="4"/>
  <c r="F10" i="4"/>
  <c r="F6" i="4"/>
  <c r="F5" i="4"/>
  <c r="F4" i="4"/>
  <c r="D14" i="4"/>
  <c r="J16" i="4"/>
  <c r="J15" i="4"/>
  <c r="J14" i="4"/>
  <c r="F2" i="4"/>
  <c r="D2" i="4"/>
  <c r="F13" i="3"/>
  <c r="I26" i="3"/>
  <c r="I11" i="3"/>
  <c r="F10" i="3"/>
  <c r="F12" i="3"/>
  <c r="I23" i="3"/>
  <c r="I21" i="3"/>
  <c r="I19" i="3"/>
  <c r="I17" i="3"/>
  <c r="I15" i="3"/>
  <c r="F11" i="3"/>
  <c r="J6" i="3"/>
  <c r="I10" i="3"/>
  <c r="I32" i="3"/>
  <c r="I31" i="3"/>
  <c r="I30" i="3"/>
  <c r="I29" i="3"/>
  <c r="I28" i="3"/>
  <c r="J27" i="3"/>
  <c r="I25" i="3"/>
  <c r="J24" i="3"/>
  <c r="F23" i="3"/>
  <c r="I22" i="3"/>
  <c r="F21" i="3"/>
  <c r="I20" i="3"/>
  <c r="F19" i="3"/>
  <c r="I18" i="3"/>
  <c r="F17" i="3"/>
  <c r="I16" i="3"/>
  <c r="F15" i="3"/>
  <c r="J32" i="3"/>
  <c r="F32" i="3"/>
  <c r="J31" i="3"/>
  <c r="F31" i="3"/>
  <c r="J30" i="3"/>
  <c r="F30" i="3"/>
  <c r="J29" i="3"/>
  <c r="F29" i="3"/>
  <c r="J28" i="3"/>
  <c r="F28" i="3"/>
  <c r="F27" i="3"/>
  <c r="F26" i="3"/>
  <c r="F25" i="3"/>
  <c r="F24" i="3"/>
  <c r="I13" i="3"/>
  <c r="F9" i="3"/>
  <c r="I9" i="3"/>
  <c r="I7" i="3"/>
  <c r="I12" i="3"/>
  <c r="E6" i="3"/>
  <c r="I6" i="3" s="1"/>
  <c r="H3" i="3"/>
  <c r="H4" i="3"/>
  <c r="J4" i="3" s="1"/>
  <c r="H5" i="3"/>
  <c r="H2" i="3"/>
  <c r="J2" i="3" s="1"/>
  <c r="E3" i="3"/>
  <c r="E4" i="3"/>
  <c r="E5" i="3"/>
  <c r="E2" i="3"/>
  <c r="C3" i="3"/>
  <c r="D3" i="3" s="1"/>
  <c r="C2" i="3"/>
  <c r="D2" i="3" s="1"/>
  <c r="G3" i="3"/>
  <c r="C4" i="3"/>
  <c r="G4" i="3"/>
  <c r="C5" i="3"/>
  <c r="D5" i="3" s="1"/>
  <c r="G5" i="3"/>
  <c r="C6" i="3"/>
  <c r="C7" i="3"/>
  <c r="D7" i="3" s="1"/>
  <c r="G2" i="3"/>
  <c r="I3" i="3" l="1"/>
  <c r="I2" i="3"/>
  <c r="I5" i="3"/>
  <c r="I4" i="3"/>
  <c r="J3" i="3"/>
  <c r="F4" i="3"/>
  <c r="J5" i="3"/>
  <c r="F6" i="3"/>
  <c r="F3" i="3"/>
  <c r="F7" i="3"/>
  <c r="D6" i="3"/>
  <c r="F5" i="3"/>
  <c r="D4" i="3"/>
  <c r="H26" i="2"/>
  <c r="H27" i="2"/>
  <c r="H28" i="2"/>
  <c r="H29" i="2"/>
  <c r="H30" i="2"/>
  <c r="H31" i="2"/>
  <c r="D26" i="2"/>
  <c r="E26" i="2" s="1"/>
  <c r="F26" i="2"/>
  <c r="I26" i="2" s="1"/>
  <c r="D27" i="2"/>
  <c r="E27" i="2" s="1"/>
  <c r="F27" i="2"/>
  <c r="D28" i="2"/>
  <c r="E28" i="2"/>
  <c r="F28" i="2"/>
  <c r="I28" i="2" s="1"/>
  <c r="D29" i="2"/>
  <c r="G29" i="2" s="1"/>
  <c r="F29" i="2"/>
  <c r="I29" i="2" s="1"/>
  <c r="D30" i="2"/>
  <c r="E30" i="2" s="1"/>
  <c r="F30" i="2"/>
  <c r="I30" i="2" s="1"/>
  <c r="D31" i="2"/>
  <c r="E31" i="2" s="1"/>
  <c r="F31" i="2"/>
  <c r="I31" i="2" s="1"/>
  <c r="I27" i="2" l="1"/>
  <c r="G31" i="2"/>
  <c r="E29" i="2"/>
  <c r="G28" i="2"/>
  <c r="G27" i="2"/>
  <c r="G30" i="2"/>
  <c r="G26" i="2"/>
  <c r="F10" i="2"/>
  <c r="I10" i="2" s="1"/>
  <c r="F11" i="2"/>
  <c r="I11" i="2" s="1"/>
  <c r="F12" i="2"/>
  <c r="F13" i="2"/>
  <c r="I13" i="2" s="1"/>
  <c r="F14" i="2"/>
  <c r="F15" i="2"/>
  <c r="I15" i="2" s="1"/>
  <c r="F16" i="2"/>
  <c r="I16" i="2" s="1"/>
  <c r="F17" i="2"/>
  <c r="F18" i="2"/>
  <c r="I18" i="2" s="1"/>
  <c r="F19" i="2"/>
  <c r="I19" i="2" s="1"/>
  <c r="F9" i="2"/>
  <c r="H10" i="2"/>
  <c r="H11" i="2"/>
  <c r="I12" i="2"/>
  <c r="H12" i="2"/>
  <c r="I14" i="2"/>
  <c r="H14" i="2"/>
  <c r="H15" i="2"/>
  <c r="H16" i="2"/>
  <c r="H17" i="2"/>
  <c r="H18" i="2"/>
  <c r="H19" i="2"/>
  <c r="F20" i="2"/>
  <c r="I20" i="2" s="1"/>
  <c r="H20" i="2"/>
  <c r="F21" i="2"/>
  <c r="H21" i="2"/>
  <c r="F22" i="2"/>
  <c r="H22" i="2"/>
  <c r="F23" i="2"/>
  <c r="I23" i="2" s="1"/>
  <c r="H23" i="2"/>
  <c r="F24" i="2"/>
  <c r="H24" i="2"/>
  <c r="F25" i="2"/>
  <c r="H25" i="2"/>
  <c r="D10" i="2"/>
  <c r="E10" i="2" s="1"/>
  <c r="D11" i="2"/>
  <c r="E11" i="2" s="1"/>
  <c r="D12" i="2"/>
  <c r="E12" i="2" s="1"/>
  <c r="D14" i="2"/>
  <c r="D15" i="2"/>
  <c r="E15" i="2" s="1"/>
  <c r="D16" i="2"/>
  <c r="E16" i="2" s="1"/>
  <c r="D17" i="2"/>
  <c r="E17" i="2" s="1"/>
  <c r="D18" i="2"/>
  <c r="E18" i="2" s="1"/>
  <c r="D19" i="2"/>
  <c r="E19" i="2" s="1"/>
  <c r="D20" i="2"/>
  <c r="D21" i="2"/>
  <c r="E21" i="2" s="1"/>
  <c r="D22" i="2"/>
  <c r="E22" i="2" s="1"/>
  <c r="D23" i="2"/>
  <c r="E23" i="2" s="1"/>
  <c r="D24" i="2"/>
  <c r="E24" i="2" s="1"/>
  <c r="D25" i="2"/>
  <c r="G25" i="2" s="1"/>
  <c r="H3" i="2"/>
  <c r="H4" i="2"/>
  <c r="H5" i="2"/>
  <c r="H8" i="2"/>
  <c r="H9" i="2"/>
  <c r="H2" i="2"/>
  <c r="F8" i="2"/>
  <c r="I8" i="2" s="1"/>
  <c r="D8" i="2"/>
  <c r="E8" i="2" s="1"/>
  <c r="D9" i="2"/>
  <c r="E9" i="2" s="1"/>
  <c r="F5" i="2"/>
  <c r="F3" i="2"/>
  <c r="F4" i="2"/>
  <c r="I4" i="2" s="1"/>
  <c r="D3" i="2"/>
  <c r="E3" i="2" s="1"/>
  <c r="D4" i="2"/>
  <c r="E4" i="2" s="1"/>
  <c r="D5" i="2"/>
  <c r="E5" i="2" s="1"/>
  <c r="F2" i="2"/>
  <c r="I2" i="2" s="1"/>
  <c r="D2" i="2"/>
  <c r="E14" i="1"/>
  <c r="G14" i="1" s="1"/>
  <c r="E15" i="1"/>
  <c r="G15" i="1" s="1"/>
  <c r="E16" i="1"/>
  <c r="G16" i="1" s="1"/>
  <c r="E17" i="1"/>
  <c r="F17" i="1" s="1"/>
  <c r="E18" i="1"/>
  <c r="G18" i="1" s="1"/>
  <c r="E19" i="1"/>
  <c r="G19" i="1"/>
  <c r="E20" i="1"/>
  <c r="G20" i="1" s="1"/>
  <c r="E21" i="1"/>
  <c r="E22" i="1"/>
  <c r="G22" i="1" s="1"/>
  <c r="E23" i="1"/>
  <c r="G23" i="1" s="1"/>
  <c r="E24" i="1"/>
  <c r="G24" i="1" s="1"/>
  <c r="E25" i="1"/>
  <c r="F25" i="1" s="1"/>
  <c r="E26" i="1"/>
  <c r="G26" i="1" s="1"/>
  <c r="E27" i="1"/>
  <c r="G27" i="1"/>
  <c r="E28" i="1"/>
  <c r="G28" i="1" s="1"/>
  <c r="C22" i="1"/>
  <c r="D22" i="1" s="1"/>
  <c r="D13" i="1"/>
  <c r="C14" i="1"/>
  <c r="D14" i="1" s="1"/>
  <c r="C15" i="1"/>
  <c r="F15" i="1" s="1"/>
  <c r="D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/>
  <c r="C23" i="1"/>
  <c r="F23" i="1" s="1"/>
  <c r="D23" i="1"/>
  <c r="C24" i="1"/>
  <c r="D24" i="1" s="1"/>
  <c r="C25" i="1"/>
  <c r="D25" i="1" s="1"/>
  <c r="C26" i="1"/>
  <c r="D26" i="1" s="1"/>
  <c r="C27" i="1"/>
  <c r="D27" i="1" s="1"/>
  <c r="C28" i="1"/>
  <c r="D28" i="1" s="1"/>
  <c r="E3" i="1"/>
  <c r="G3" i="1" s="1"/>
  <c r="E4" i="1"/>
  <c r="G4" i="1" s="1"/>
  <c r="E5" i="1"/>
  <c r="G5" i="1" s="1"/>
  <c r="E8" i="1"/>
  <c r="E9" i="1"/>
  <c r="F9" i="1" s="1"/>
  <c r="E10" i="1"/>
  <c r="G10" i="1" s="1"/>
  <c r="E11" i="1"/>
  <c r="F11" i="1" s="1"/>
  <c r="G8" i="1"/>
  <c r="F3" i="1"/>
  <c r="F4" i="1"/>
  <c r="E2" i="1"/>
  <c r="G2" i="1" s="1"/>
  <c r="D3" i="1"/>
  <c r="D6" i="1"/>
  <c r="D7" i="1"/>
  <c r="C3" i="1"/>
  <c r="C4" i="1"/>
  <c r="C5" i="1"/>
  <c r="D5" i="1" s="1"/>
  <c r="C8" i="1"/>
  <c r="D8" i="1" s="1"/>
  <c r="C9" i="1"/>
  <c r="D9" i="1" s="1"/>
  <c r="C10" i="1"/>
  <c r="F10" i="1" s="1"/>
  <c r="C11" i="1"/>
  <c r="D11" i="1" s="1"/>
  <c r="C2" i="1"/>
  <c r="D2" i="1" s="1"/>
  <c r="F2" i="1" l="1"/>
  <c r="G11" i="1"/>
  <c r="F8" i="1"/>
  <c r="F27" i="1"/>
  <c r="F19" i="1"/>
  <c r="G14" i="2"/>
  <c r="D10" i="1"/>
  <c r="F28" i="1"/>
  <c r="F26" i="1"/>
  <c r="F21" i="1"/>
  <c r="F18" i="1"/>
  <c r="F16" i="1"/>
  <c r="I9" i="2"/>
  <c r="G24" i="2"/>
  <c r="I17" i="2"/>
  <c r="I3" i="2"/>
  <c r="I5" i="2"/>
  <c r="G20" i="2"/>
  <c r="I21" i="2"/>
  <c r="I22" i="2" s="1"/>
  <c r="G4" i="2"/>
  <c r="E25" i="2"/>
  <c r="G21" i="2"/>
  <c r="G15" i="2"/>
  <c r="I24" i="2"/>
  <c r="I25" i="2" s="1"/>
  <c r="G23" i="2"/>
  <c r="G22" i="2"/>
  <c r="E20" i="2"/>
  <c r="G18" i="2"/>
  <c r="G17" i="2"/>
  <c r="G16" i="2"/>
  <c r="E14" i="2"/>
  <c r="G10" i="2"/>
  <c r="G11" i="2"/>
  <c r="G8" i="2"/>
  <c r="G19" i="2"/>
  <c r="G12" i="2"/>
  <c r="G9" i="2"/>
  <c r="G3" i="2"/>
  <c r="G5" i="2"/>
  <c r="G2" i="2"/>
  <c r="E2" i="2"/>
  <c r="F20" i="1"/>
  <c r="F14" i="1"/>
  <c r="F24" i="1"/>
  <c r="F22" i="1"/>
  <c r="G25" i="1"/>
  <c r="G21" i="1"/>
  <c r="G17" i="1"/>
  <c r="G9" i="1"/>
  <c r="F5" i="1"/>
  <c r="D4" i="1"/>
  <c r="F2" i="3"/>
  <c r="F5" i="5"/>
  <c r="D5" i="5" l="1"/>
  <c r="C35" i="4"/>
  <c r="D35" i="4" s="1"/>
  <c r="F35" i="4" l="1"/>
  <c r="C31" i="4"/>
</calcChain>
</file>

<file path=xl/sharedStrings.xml><?xml version="1.0" encoding="utf-8"?>
<sst xmlns="http://schemas.openxmlformats.org/spreadsheetml/2006/main" count="1829" uniqueCount="1481">
  <si>
    <t>4. Neveléstan; csütörtökön, pénteken, szombaton, d. e. 10—11 óráig. Felméri Lajos ny. r. tanár.</t>
  </si>
  <si>
    <t>2.  A régi philosophia története; szerdán, csütörtökön, pénteken, szombaton, d. u. ő—ti óráig. Szász Béla ny. r. tanár.</t>
  </si>
  <si>
    <t>1. Bevezetés a philosophiába; héttőn, kedden, d. u. 5 — ti óráig. Szász Béla ny. r. tanár.</t>
  </si>
  <si>
    <t>I.Bölcsészeti előadások.</t>
  </si>
  <si>
    <t>II. Történelmi előadások.</t>
  </si>
  <si>
    <t>1. A középkori államok alakulása és a népek politikai, társadalmi és szellemi fejlődése; hétfőn, kedden, csütörtökön, szombaton d. e. 11—12 óráig. Ladányi Gedeon ny. r. lanár.</t>
  </si>
  <si>
    <t>2.Európa főbb államai, a XVI. században; szerdán, pénteken, d. e. 11—12 óráig. Ladányi Gedeon ny. r. lanár.</t>
  </si>
  <si>
    <t>3.A magyar vezérek és íázt. István kora, különös tekintettel a mivelödés történetére a források bírálati (ismertetésével; hétfőn, kedden, szerdán, csütörtökön, pénteken, szombaton, d. u. 4—5 óráig. Szabó Károly ny. r. tanár.</t>
  </si>
  <si>
    <t>;</t>
  </si>
  <si>
    <t>4. Általános mennyiségtani és csillagászati berezetés az időszámításba és ennek alapján az egyptomiak, babyloniak. görögök és rómaiak időszámítása Caesarig; szombat kivételével mindennap, d. e. 8—9 óráig. Finály H. Lajos ny. r. tanár.</t>
  </si>
  <si>
    <t>A tárgy neve</t>
  </si>
  <si>
    <t>időpontja</t>
  </si>
  <si>
    <t>tanár</t>
  </si>
  <si>
    <t>"óráig."</t>
  </si>
  <si>
    <t>3. Fsychologia; (bevezetésül a neveléstanbaj; hétfőn, kedden, szerdán, d. e. 10—1 I óráig. Felméri Lajos ny. r. tanár.</t>
  </si>
  <si>
    <t>2.    A magyar nyelő története; csütörtökön, pénteken, szombaton, d. e. 10—11 óráig. Imre Sándor ny. r. tanár.</t>
  </si>
  <si>
    <t>3.        A római irodalom története; hétfőn, szerdán, pénteken d. e. 9—10 óráig. Szamosi János ny. r. tanár.</t>
  </si>
  <si>
    <t>*13. Homer Iliasának magyarázata (philologiai gyakorlat), tekintettel a közóptanodai tanárjelöltekre; szerdán, d. n. 4—5 óráig. Szamosi János ny. r. tanár.</t>
  </si>
  <si>
    <t>16.    Flautus Psendulusának értelmezése; kedden, szombaton, d. e. 9 —10 óráig. Homan Ottó ny. r. tanár.</t>
  </si>
  <si>
    <t>* 18. Görög irály - gyakorlatok ; tekintette] a, közóptanodai tanárjelöltekre, pénteken, d. U. 4—5 Óráig. Homan Ottó ny. r. tanár</t>
  </si>
  <si>
    <t>20.    Német irodalmi conversatorium; kedden, pénteken, d. e. 11 — 12 óráig. Dr. Meltzl Hugó ny. r. tanár.</t>
  </si>
  <si>
    <t>22.    A román irodalom története a XVIII század kezdetéig; minden csütörtökön d. e. 8—9 óráig. Dr. Szilassy Gergely ny. r. tanár.</t>
  </si>
  <si>
    <t>23.    33. A román nyelő eredete s történelmi fejlődéséről; minden pén- ken d. e. 8—9 óráig. Dr. Szilassy Gergely ny. r. tanár.</t>
  </si>
  <si>
    <t>14.    Latin irály gyakorlatok, tekintettel a közóptanodai tanárjelöltekre; szombaton, d. u. 4—5 óráig. Szamosi János ny. r. tanár.</t>
  </si>
  <si>
    <t>21.    Román nyelvtan, a román nyelv elemei, névszerint annak hangtana, szólejtése és szószánnaztatása; Hétfőn, kedden, szerdán d. e. 8—9 óráig. Dr. Szilassy Gergely ny. r. tanár.</t>
  </si>
  <si>
    <t>*17. Cicero aratorának magyarázata: tekintettel a közóptanodai tanárjelöltekre; kedden, d. n. 4—5 óráig. Homan Ottó ny. r. tanár</t>
  </si>
  <si>
    <t>19.    A német irodalom története, Opitzon kezdve; hétfőn, szerdán d. e. 11 — 12 óráig. Dr. Meltzl Hugó ny. r. tanár.</t>
  </si>
  <si>
    <t>1.    A magyar irodalom története a XVI. században; hétfőn, kedden, szerdán, d. e. 10— lt óráig. Imre Sándor ny. r. tanár.</t>
  </si>
  <si>
    <t>15.    Görög Syntaxis; hétfőn, szerdán, pénteken, II —12 óráig. d. e. Dr. Homan Ottó ny. r. tanár.</t>
  </si>
  <si>
    <t>4.        Demosthenes III. Philippikájának magyarázata; kedden, csütörtökön, szombaton, 11—12 óráig. d. e. Szamosi János ny. r. tanár.</t>
  </si>
  <si>
    <t>I.Nyelvészeti előadások.</t>
  </si>
  <si>
    <t>24. Megjegyzés. A földrajz tanszéke betöltetlen.</t>
  </si>
  <si>
    <t>Tanszékek</t>
  </si>
  <si>
    <t>2.     A régi philosophia története; (folytatólag) hétfőn 9—10 óráig, csütörtökön és szombaton 5-6 óráig. Ugyanazon tanár.</t>
  </si>
  <si>
    <t>3.     Neveléstan; (ll-ik rész: Oktatástan), csütörtökön, pénteken és szombaton 11—12 óráig. Felméri Lajos ny. r. tanár.</t>
  </si>
  <si>
    <t>1.     Erkölcstan; hétfőn, kedden, szerdán, pénteken délután 5—6-óráig. Szász Béla ny. r. tanár.</t>
  </si>
  <si>
    <t>4.      A fajkeletkezés elmélete (Darwinismus) és az Anthropologia érintkező pontjai; hétfőn, kedden 11 —12-óráig. Ugyanazon tanár.</t>
  </si>
  <si>
    <t>* 6. Gyakorlati órák a tanár-képezdében; (hetenként két órán) a nap és óra utólagosan fog meghatároztatni. Ugyanazon tanár.</t>
  </si>
  <si>
    <t>1.     A franczia forradalom története; hétfő, kedd, szerda, péntek és szombat 11 — 12 óráig. Ladányi Gedeon ny. r. tanár.</t>
  </si>
  <si>
    <t>ugyanazon tanár</t>
  </si>
  <si>
    <t>3.      A rómaiak és a keresztyén népek időszámitása a legújabb időkig, eshetöleg a keleti népek időszámitása ; minden nap reggel 8—9 óráig. Finály Henrik ny. r. tanár.</t>
  </si>
  <si>
    <t>111. Nyelvészeti előadások.</t>
  </si>
  <si>
    <t>4.        Magyar irodalom története a XVIII. század végétől kezdve; hétfőn, kedden, szerdán d. e. 10 -11 óráig. Imre Sándor ny. r. tanár.</t>
  </si>
  <si>
    <t>7.        Horatius válogatott dalainak magyarázata; hétfőn, szerdán és pénteken 9—10 óráig. Ugyanazon tanár.</t>
  </si>
  <si>
    <t>9.        Herodot Eratójának (Tört. VI. k.) értelmezése; kedden és szombaton 10—11 óráig. Ugyanazon tanár.</t>
  </si>
  <si>
    <t>10.     Görög igetan; szerdán 10—11 óráig. Ugyanazon tanár.</t>
  </si>
  <si>
    <t>17.     Újabb német eposzi és drámai rém ‘.kmüvek, névszerint: Scheffel József Győző „Ekkehard" fejtegetése; héttőn, szerdán, pénteken és csütörtökön 5—6 óráig. I)r. Meltzl Hugó ny. r. tanár.</t>
  </si>
  <si>
    <t>18.     Schopenhauer Arthur élete, müvei, és helyzete a német irodalom történetében; kedden, d. u. 6—7 óráig. Ugyanazon tanár.</t>
  </si>
  <si>
    <t>1.      Magyarország története a XI dik században szt.-Istvántól Kálmán király koráig; mindennap délelőtt 9—10 óráig. Szabó Károly ny. r. tanár.</t>
  </si>
  <si>
    <t>*     19. Cicero de aratoré fejtegetése és görög irály gyakorlatok a tanárképezdében; kedden és pénteken; később meghatározandó órákban. Ugyanazon tanár.</t>
  </si>
  <si>
    <t>*     15 Plató Phaedrus czimil dialógusának magyarázata és philologiai gyakorlatok a tanárképezdében; később meghatározandó napokon és órákban. Ugyanazon tanár.</t>
  </si>
  <si>
    <t>8.        A legrégibb latin költészet Livius Andronicusig; hétfőn és pénteken 10 — 11 óráig. Dr. Hómán Ottó ny. r. t</t>
  </si>
  <si>
    <t>2.      Béla király névtelen jegyzőjének munkája, bírálati szempontból tárgyalva; a tanár-képezdében, hetenként 2 órán. Ugyanazon tanár.</t>
  </si>
  <si>
    <t>8.        A római irodalom történet folytatása, Augustusiéi 500 ig; Kr.csütörtökön 9 -10 óráig. Ugyanazon tanár.</t>
  </si>
  <si>
    <t>18.     A román nyelv- s irodalom története a XVIII. század kezdetétől korunkig; csütörtök, péntek d. e. 8—9 óráig. Ugyanazon tanár.</t>
  </si>
  <si>
    <t>23.     Franczia nyelv elemei; hetenként 3 órán, később meghatározandó időben. Duret József iu. tanító.</t>
  </si>
  <si>
    <t>24.     Franczia irodalom története; hetenként 3 órán, később meghatározandó időben. Ugyanazon tanító.</t>
  </si>
  <si>
    <t>• 27. Angol nyelv elemei; hetenként 3 órán. Kovács János m. tanító. 28. Angol irodalom, és egyes jelesebb Írok munkáinak olvasása. Ugyanazon tanító.</t>
  </si>
  <si>
    <t>Megjegyzés. A földrajz tanszéke betöltetlen.</t>
  </si>
  <si>
    <t>17.     A román nyelő szókötése és verstana; hétfőn és kedden d. o. 71/,—9 óráig. Dr. Szilasi Gergely ny. r. tanár.</t>
  </si>
  <si>
    <t>* 24. Román irodalmi conversatorium; névleg: Alosandri Baliutineanu s Alesandrescu költérek fölött, minden szerdán d. u. 3 '/a—5-ig. Ugyanazon tanár.</t>
  </si>
  <si>
    <r>
      <t>3.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tapasztalati psychologia jelene Angol- és Németországon</t>
    </r>
    <r>
      <rPr>
        <b/>
        <sz val="9.5"/>
        <color theme="1"/>
        <rFont val="Times New Roman"/>
        <family val="1"/>
        <charset val="238"/>
      </rPr>
      <t xml:space="preserve">, hetenként 2 órán, hétfőn, kedden 11—12-ig. XVI. tanterem. </t>
    </r>
    <r>
      <rPr>
        <i/>
        <sz val="10"/>
        <color rgb="FF000000"/>
        <rFont val="Times New Roman"/>
        <family val="1"/>
        <charset val="238"/>
      </rPr>
      <t>Felméri Lajos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</si>
  <si>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4.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paedagogia encyclopaediája,</t>
    </r>
    <r>
      <rPr>
        <b/>
        <sz val="9.5"/>
        <color theme="1"/>
        <rFont val="Times New Roman"/>
        <family val="1"/>
        <charset val="238"/>
      </rPr>
      <t xml:space="preserve"> hetenként 3 órán, csütörtökön, pénteken, szombaton 12—1-ig. XVI. tanterem. </t>
    </r>
    <r>
      <rPr>
        <i/>
        <sz val="10"/>
        <color rgb="FF000000"/>
        <rFont val="Times New Roman"/>
        <family val="1"/>
        <charset val="238"/>
      </rPr>
      <t>Ugyanazon tanár.</t>
    </r>
  </si>
  <si>
    <r>
      <t>5.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Eötvös Karthauzi-jának olvasása eredetiben és fejtegetése németnyelven philosophiai, aestheticai szempontból.</t>
    </r>
    <r>
      <rPr>
        <b/>
        <sz val="9.5"/>
        <color theme="1"/>
        <rFont val="Times New Roman"/>
        <family val="1"/>
        <charset val="238"/>
      </rPr>
      <t xml:space="preserve"> (Válogatott darabok olvasása folytonos tekintettel az optimismus és pessimismus fölötti modern vitakérdésekre.) Hetenként 2 órán, csötörtökön és szombaton d. u. 5—6-ig. XV. tanterem. </t>
    </r>
    <r>
      <rPr>
        <i/>
        <sz val="10"/>
        <color rgb="FF000000"/>
        <rFont val="Times New Roman"/>
        <family val="1"/>
        <charset val="238"/>
      </rPr>
      <t>Dr. Meltzl Hugó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</si>
  <si>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t>,</t>
  </si>
  <si>
    <r>
      <t>2.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Az új philosophia történetének első fele,</t>
    </r>
    <r>
      <rPr>
        <b/>
        <sz val="9.5"/>
        <color theme="1"/>
        <rFont val="Times New Roman"/>
        <family val="1"/>
        <charset val="238"/>
      </rPr>
      <t xml:space="preserve"> hetenként* 3 órán, csütörtökön, pénteken, szombaton d. u. 5—6-ig. XYI. tanterem. </t>
    </r>
    <r>
      <rPr>
        <i/>
        <sz val="10"/>
        <color rgb="FF000000"/>
        <rFont val="Times New Roman"/>
        <family val="1"/>
        <charset val="238"/>
      </rPr>
      <t>Ugyanazon tanár.</t>
    </r>
  </si>
  <si>
    <t>"ig."</t>
  </si>
  <si>
    <r>
      <t>Lélektan;</t>
    </r>
    <r>
      <rPr>
        <b/>
        <sz val="9.5"/>
        <color theme="1"/>
        <rFont val="Times New Roman"/>
        <family val="1"/>
        <charset val="238"/>
      </rPr>
      <t xml:space="preserve"> hetenként 3 órán, hétfőn, kedden, szerdán d. u. 5— 6-ig. XVI. tanterem. </t>
    </r>
    <r>
      <rPr>
        <i/>
        <sz val="10"/>
        <color rgb="FF000000"/>
        <rFont val="Times New Roman"/>
        <family val="1"/>
        <charset val="238"/>
      </rPr>
      <t>Szász Béla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</si>
  <si>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t>terem.</t>
  </si>
  <si>
    <t>teremhely</t>
  </si>
  <si>
    <r>
      <t>I.</t>
    </r>
    <r>
      <rPr>
        <b/>
        <sz val="7"/>
        <color rgb="FF000000"/>
        <rFont val="Times New Roman"/>
        <family val="1"/>
        <charset val="238"/>
      </rPr>
      <t xml:space="preserve">      </t>
    </r>
    <r>
      <rPr>
        <sz val="9.5"/>
        <color rgb="FF000000"/>
        <rFont val="Times New Roman"/>
        <family val="1"/>
        <charset val="238"/>
      </rPr>
      <t>Történelmi előadások.</t>
    </r>
  </si>
  <si>
    <r>
      <t>8.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régi Görögország történelme,</t>
    </r>
    <r>
      <rPr>
        <b/>
        <sz val="9.5"/>
        <color theme="1"/>
        <rFont val="Times New Roman"/>
        <family val="1"/>
        <charset val="238"/>
      </rPr>
      <t xml:space="preserve"> 2 óra hetenként, pénteken és szombaton d. e. 11 —12-ig.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</si>
  <si>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>9.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 xml:space="preserve">Magyarország történelme az Anjou-házbeli királyok korában, </t>
    </r>
    <r>
      <rPr>
        <b/>
        <sz val="9.5"/>
        <color theme="1"/>
        <rFont val="Times New Roman"/>
        <family val="1"/>
        <charset val="238"/>
      </rPr>
      <t>5 órán, hétfőn, kedden, szerdán, pénteken, szombaton d.'u. 3— 4-ig. VIII.' tanterem.</t>
    </r>
    <r>
      <rPr>
        <i/>
        <sz val="10"/>
        <color rgb="FF000000"/>
        <rFont val="Times New Roman"/>
        <family val="1"/>
        <charset val="238"/>
      </rPr>
      <t>*Szabó Károly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</si>
  <si>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10.</t>
    </r>
    <r>
      <rPr>
        <b/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Római magán régiségek,</t>
    </r>
    <r>
      <rPr>
        <b/>
        <sz val="9.5"/>
        <color theme="1"/>
        <rFont val="Times New Roman"/>
        <family val="1"/>
        <charset val="238"/>
      </rPr>
      <t xml:space="preserve"> II. Magán-háztartás, család, társadalom, mulatságok és játékok, nevelés s*,a mi hozzátartozik, 5 órán, szombatot kivéve naponként reggel 8—9-ig. XV. tanterem. </t>
    </r>
    <r>
      <rPr>
        <i/>
        <sz val="10"/>
        <color rgb="FF000000"/>
        <rFont val="Times New Roman"/>
        <family val="1"/>
        <charset val="238"/>
      </rPr>
      <t>Finály Henrik^</t>
    </r>
    <r>
      <rPr>
        <b/>
        <sz val="9.5"/>
        <color theme="1"/>
        <rFont val="Times New Roman"/>
        <family val="1"/>
        <charset val="238"/>
      </rPr>
      <t>ny. r. tanár.</t>
    </r>
  </si>
  <si>
    <r>
      <t>7.</t>
    </r>
    <r>
      <rPr>
        <b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Európa főbb államai a XVlII-ik században.</t>
    </r>
    <r>
      <rPr>
        <b/>
        <sz val="9.5"/>
        <color theme="1"/>
        <rFont val="Times New Roman"/>
        <family val="1"/>
        <charset val="238"/>
      </rPr>
      <t xml:space="preserve"> Hetenként 3 órán, hétfőn, kedden* és szerdán d. e. </t>
    </r>
    <r>
      <rPr>
        <sz val="9.5"/>
        <color rgb="FF000000"/>
        <rFont val="Times New Roman"/>
        <family val="1"/>
        <charset val="238"/>
      </rPr>
      <t>11-12-ig.</t>
    </r>
    <r>
      <rPr>
        <b/>
        <sz val="9.5"/>
        <color theme="1"/>
        <rFont val="Times New Roman"/>
        <family val="1"/>
        <charset val="238"/>
      </rPr>
      <t xml:space="preserve"> VIII. tanterem. </t>
    </r>
    <r>
      <rPr>
        <i/>
        <sz val="10"/>
        <color rgb="FF000000"/>
        <rFont val="Times New Roman"/>
        <family val="1"/>
        <charset val="238"/>
      </rPr>
      <t>Ladányi Gedeon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</si>
  <si>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I.</t>
    </r>
    <r>
      <rPr>
        <b/>
        <sz val="7"/>
        <color rgb="FF000000"/>
        <rFont val="Times New Roman"/>
        <family val="1"/>
        <charset val="238"/>
      </rPr>
      <t xml:space="preserve">         </t>
    </r>
    <r>
      <rPr>
        <sz val="9.5"/>
        <color rgb="FF000000"/>
        <rFont val="Times New Roman"/>
        <family val="1"/>
        <charset val="238"/>
      </rPr>
      <t>Nyelvészeti előadások.</t>
    </r>
  </si>
  <si>
    <r>
      <t>7.</t>
    </r>
    <r>
      <rPr>
        <b/>
        <sz val="7"/>
        <color rgb="FF000000"/>
        <rFont val="Times New Roman"/>
        <family val="1"/>
        <charset val="238"/>
      </rPr>
      <t xml:space="preserve">       </t>
    </r>
    <r>
      <rPr>
        <i/>
        <sz val="10"/>
        <color rgb="FF000000"/>
        <rFont val="Times New Roman"/>
        <family val="1"/>
        <charset val="238"/>
      </rPr>
      <t>A magyar lyrai költészet története,</t>
    </r>
    <r>
      <rPr>
        <b/>
        <sz val="9.5"/>
        <color theme="1"/>
        <rFont val="Times New Roman"/>
        <family val="1"/>
        <charset val="238"/>
      </rPr>
      <t xml:space="preserve"> kivált az újabb időben; 3 órán, hétfőn, kedden, szerdán d. e. 10—11-ig. XV. tanterem. </t>
    </r>
    <r>
      <rPr>
        <i/>
        <sz val="10"/>
        <color rgb="FF000000"/>
        <rFont val="Times New Roman"/>
        <family val="1"/>
        <charset val="238"/>
      </rPr>
      <t>Imre Sándor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</si>
  <si>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8.</t>
    </r>
    <r>
      <rPr>
        <b/>
        <sz val="7"/>
        <color rgb="FF000000"/>
        <rFont val="Times New Roman"/>
        <family val="1"/>
        <charset val="238"/>
      </rPr>
      <t xml:space="preserve">       </t>
    </r>
    <r>
      <rPr>
        <i/>
        <sz val="10"/>
        <color rgb="FF000000"/>
        <rFont val="Times New Roman"/>
        <family val="1"/>
        <charset val="238"/>
      </rPr>
      <t>Magyar nyelvtudomány történelmi alapon,</t>
    </r>
    <r>
      <rPr>
        <b/>
        <sz val="9.5"/>
        <color theme="1"/>
        <rFont val="Times New Roman"/>
        <family val="1"/>
        <charset val="238"/>
      </rPr>
      <t xml:space="preserve"> 3 órán, csütörtökön, pénteken, szombaton d. e. 10—U-ig.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</si>
  <si>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>9.</t>
    </r>
    <r>
      <rPr>
        <b/>
        <sz val="7"/>
        <color rgb="FF000000"/>
        <rFont val="Times New Roman"/>
        <family val="1"/>
        <charset val="238"/>
      </rPr>
      <t xml:space="preserve">       </t>
    </r>
    <r>
      <rPr>
        <i/>
        <sz val="10"/>
        <color rgb="FF000000"/>
        <rFont val="Times New Roman"/>
        <family val="1"/>
        <charset val="238"/>
      </rPr>
      <t>A görög irodalom történelme,</t>
    </r>
    <r>
      <rPr>
        <b/>
        <sz val="9.5"/>
        <color theme="1"/>
        <rFont val="Times New Roman"/>
        <family val="1"/>
        <charset val="238"/>
      </rPr>
      <t xml:space="preserve"> 4 óra, hétfőn, szerdán, csütörtökön és szombaton d. e. 9—10-ig. VIII. tanterem. </t>
    </r>
    <r>
      <rPr>
        <i/>
        <sz val="10"/>
        <color rgb="FF000000"/>
        <rFont val="Times New Roman"/>
        <family val="1"/>
        <charset val="238"/>
      </rPr>
      <t>Szamosy János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</si>
  <si>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10.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Aristoteles költészettanának magyarázata,</t>
    </r>
    <r>
      <rPr>
        <b/>
        <sz val="9.5"/>
        <color theme="1"/>
        <rFont val="Times New Roman"/>
        <family val="1"/>
        <charset val="238"/>
      </rPr>
      <t xml:space="preserve"> 2 óra, kedden és pénteken d. e. 9—10-ig.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</si>
  <si>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>11.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 xml:space="preserve">A görög dalköltészet története, bevezetéssel a görög metrikába, </t>
    </r>
    <r>
      <rPr>
        <b/>
        <sz val="9.5"/>
        <color theme="1"/>
        <rFont val="Times New Roman"/>
        <family val="1"/>
        <charset val="238"/>
      </rPr>
      <t xml:space="preserve">3 óra, hétfőn kedden és szerdán d. e. 10—11-ig. XVI. tanterem. </t>
    </r>
    <r>
      <rPr>
        <i/>
        <sz val="10"/>
        <color rgb="FF000000"/>
        <rFont val="Times New Roman"/>
        <family val="1"/>
        <charset val="238"/>
      </rPr>
      <t>Dr. Hóman Ottó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</si>
  <si>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12.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Ciceró leveleinek értelmezése, 2</t>
    </r>
    <r>
      <rPr>
        <b/>
        <sz val="9.5"/>
        <color theme="1"/>
        <rFont val="Times New Roman"/>
        <family val="1"/>
        <charset val="238"/>
      </rPr>
      <t xml:space="preserve"> óra, pénteken és szombaton d. e. 10—11-ig és szerdán 11—12-ig.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</si>
  <si>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>14.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Germán régiségek,</t>
    </r>
    <r>
      <rPr>
        <b/>
        <sz val="9.5"/>
        <color theme="1"/>
        <rFont val="Times New Roman"/>
        <family val="1"/>
        <charset val="238"/>
      </rPr>
      <t xml:space="preserve"> kapcsolatban Scheffel J. Győző „Eckhard" czi- mü próza költeményének (M. Frankfurt 1855.1 olvasása és fejtegetésével, 2 óra, hétfőn és szerdán d. e. 12—1-ig.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</si>
  <si>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>15.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román nyelvújítás története és bírálata, 2</t>
    </r>
    <r>
      <rPr>
        <b/>
        <sz val="9.5"/>
        <color theme="1"/>
        <rFont val="Times New Roman"/>
        <family val="1"/>
        <charset val="238"/>
      </rPr>
      <t xml:space="preserve"> óra, hétfőn és kedden d. e. 8—9-ig. XVI. tanterem. </t>
    </r>
    <r>
      <rPr>
        <i/>
        <sz val="10"/>
        <color rgb="FF000000"/>
        <rFont val="Times New Roman"/>
        <family val="1"/>
        <charset val="238"/>
      </rPr>
      <t>Dr. Szilasy Gergely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</si>
  <si>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17.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román irodalom története</t>
    </r>
    <r>
      <rPr>
        <b/>
        <sz val="9.5"/>
        <color theme="1"/>
        <rFont val="Times New Roman"/>
        <family val="1"/>
        <charset val="238"/>
      </rPr>
      <t xml:space="preserve"> (ó- és középkor) 3 óra pénteken és szombaton 77</t>
    </r>
    <r>
      <rPr>
        <b/>
        <vertAlign val="subscript"/>
        <sz val="9.5"/>
        <color theme="1"/>
        <rFont val="Times New Roman"/>
        <family val="1"/>
        <charset val="238"/>
      </rPr>
      <t>a</t>
    </r>
    <r>
      <rPr>
        <b/>
        <sz val="9.5"/>
        <color theme="1"/>
        <rFont val="Times New Roman"/>
        <family val="1"/>
        <charset val="238"/>
      </rPr>
      <t xml:space="preserve">—9-ig. </t>
    </r>
    <r>
      <rPr>
        <i/>
        <sz val="10"/>
        <color rgb="FF000000"/>
        <rFont val="Times New Roman"/>
        <family val="1"/>
        <charset val="238"/>
      </rPr>
      <t>Ugyanazon tanár</t>
    </r>
    <r>
      <rPr>
        <b/>
        <sz val="9.5"/>
        <color theme="1"/>
        <rFont val="Times New Roman"/>
        <family val="1"/>
        <charset val="238"/>
      </rPr>
      <t>, ugyanott.</t>
    </r>
  </si>
  <si>
    <r>
      <t xml:space="preserve">f 25. </t>
    </r>
    <r>
      <rPr>
        <i/>
        <sz val="10"/>
        <color rgb="FF000000"/>
        <rFont val="Times New Roman"/>
        <family val="1"/>
        <charset val="238"/>
      </rPr>
      <t>Franczía nyelven való társalgás</t>
    </r>
    <r>
      <rPr>
        <b/>
        <sz val="9.5"/>
        <color theme="1"/>
        <rFont val="Times New Roman"/>
        <family val="1"/>
        <charset val="238"/>
      </rPr>
      <t xml:space="preserve"> (conversation) 1 óra, pénteken, később meghatározandó órában. </t>
    </r>
    <r>
      <rPr>
        <i/>
        <sz val="10"/>
        <color rgb="FF000000"/>
        <rFont val="Times New Roman"/>
        <family val="1"/>
        <charset val="238"/>
      </rPr>
      <t>Ugyanaz,</t>
    </r>
    <r>
      <rPr>
        <b/>
        <sz val="9.5"/>
        <color theme="1"/>
        <rFont val="Times New Roman"/>
        <family val="1"/>
        <charset val="238"/>
      </rPr>
      <t xml:space="preserve"> ugyanott, f 26. </t>
    </r>
    <r>
      <rPr>
        <i/>
        <sz val="10"/>
        <color rgb="FF000000"/>
        <rFont val="Times New Roman"/>
        <family val="1"/>
        <charset val="238"/>
      </rPr>
      <t>A franczía classica irodalom, köréből</t>
    </r>
    <r>
      <rPr>
        <b/>
        <sz val="9.5"/>
        <color theme="1"/>
        <rFont val="Times New Roman"/>
        <family val="1"/>
        <charset val="238"/>
      </rPr>
      <t xml:space="preserve"> (előadva írancziául) 1 óra, szombaton, később meghatározandó órábau. </t>
    </r>
    <r>
      <rPr>
        <i/>
        <sz val="10"/>
        <color rgb="FF000000"/>
        <rFont val="Times New Roman"/>
        <family val="1"/>
        <charset val="238"/>
      </rPr>
      <t>Ugyanazon tanító,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</si>
  <si>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 xml:space="preserve">j- 27. </t>
    </r>
    <r>
      <rPr>
        <i/>
        <sz val="10"/>
        <color rgb="FF000000"/>
        <rFont val="Times New Roman"/>
        <family val="1"/>
        <charset val="238"/>
      </rPr>
      <t>Az angol nyelvtan elemei, kezdők számára,</t>
    </r>
    <r>
      <rPr>
        <b/>
        <sz val="9.5"/>
        <color theme="1"/>
        <rFont val="Times New Roman"/>
        <family val="1"/>
        <charset val="238"/>
      </rPr>
      <t xml:space="preserve"> hetenként 2 órán, később meghatározandó időben. XV. tanterem. </t>
    </r>
    <r>
      <rPr>
        <i/>
        <sz val="10"/>
        <color rgb="FF000000"/>
        <rFont val="Times New Roman"/>
        <family val="1"/>
        <charset val="238"/>
      </rPr>
      <t xml:space="preserve">Kovács János </t>
    </r>
    <r>
      <rPr>
        <b/>
        <sz val="9.5"/>
        <color theme="1"/>
        <rFont val="Times New Roman"/>
        <family val="1"/>
        <charset val="238"/>
      </rPr>
      <t>nyelvtanit ó.</t>
    </r>
  </si>
  <si>
    <r>
      <t xml:space="preserve">f 28. </t>
    </r>
    <r>
      <rPr>
        <i/>
        <sz val="10"/>
        <color rgb="FF000000"/>
        <rFont val="Times New Roman"/>
        <family val="1"/>
        <charset val="238"/>
      </rPr>
      <t>Az angol nyelvtan folytatólag</t>
    </r>
    <r>
      <rPr>
        <b/>
        <sz val="9.5"/>
        <color theme="1"/>
        <rFont val="Times New Roman"/>
        <family val="1"/>
        <charset val="238"/>
      </rPr>
      <t xml:space="preserve"> (kiejtés, nyelvtan olvasmányok és irály) hetenként 2 órán, később meghatározandó időben. </t>
    </r>
    <r>
      <rPr>
        <i/>
        <sz val="10"/>
        <color rgb="FF000000"/>
        <rFont val="Times New Roman"/>
        <family val="1"/>
        <charset val="238"/>
      </rPr>
      <t xml:space="preserve">Ugyanaz, </t>
    </r>
    <r>
      <rPr>
        <b/>
        <sz val="9.5"/>
        <color theme="1"/>
        <rFont val="Times New Roman"/>
        <family val="1"/>
        <charset val="238"/>
      </rPr>
      <t>ugyanott.</t>
    </r>
  </si>
  <si>
    <r>
      <t xml:space="preserve">j- 29. </t>
    </r>
    <r>
      <rPr>
        <i/>
        <sz val="10"/>
        <color rgb="FF000000"/>
        <rFont val="Times New Roman"/>
        <family val="1"/>
        <charset val="238"/>
      </rPr>
      <t>Az anglo-american Progressive Reader folytatása,</t>
    </r>
    <r>
      <rPr>
        <b/>
        <sz val="9.5"/>
        <color theme="1"/>
        <rFont val="Times New Roman"/>
        <family val="1"/>
        <charset val="238"/>
      </rPr>
      <t xml:space="preserve"> összekötve az angol irodalom történetének angol nyelven való előadásával, hetenként 2 órán, később meghatározandó időben. </t>
    </r>
    <r>
      <rPr>
        <i/>
        <sz val="10"/>
        <color rgb="FF000000"/>
        <rFont val="Times New Roman"/>
        <family val="1"/>
        <charset val="238"/>
      </rPr>
      <t xml:space="preserve">Ugyanaz,ugyanott. </t>
    </r>
  </si>
  <si>
    <r>
      <t xml:space="preserve">f 30. </t>
    </r>
    <r>
      <rPr>
        <i/>
        <sz val="10"/>
        <color rgb="FF000000"/>
        <rFont val="Times New Roman"/>
        <family val="1"/>
        <charset val="238"/>
      </rPr>
      <t>Gyorsirászat elemei.</t>
    </r>
    <r>
      <rPr>
        <b/>
        <sz val="9.5"/>
        <color theme="1"/>
        <rFont val="Times New Roman"/>
        <family val="1"/>
        <charset val="238"/>
      </rPr>
      <t xml:space="preserve"> 2 órán, gyakorlatok 1 órán és vitairás 2 órán hetenként. K. m. h. ó. </t>
    </r>
    <r>
      <rPr>
        <i/>
        <sz val="10"/>
        <color rgb="FF000000"/>
        <rFont val="Times New Roman"/>
        <family val="1"/>
        <charset val="238"/>
      </rPr>
      <t>Putnoki Miklós</t>
    </r>
    <r>
      <rPr>
        <b/>
        <sz val="9.5"/>
        <color theme="1"/>
        <rFont val="Times New Roman"/>
        <family val="1"/>
        <charset val="238"/>
      </rPr>
      <t xml:space="preserve"> m t.</t>
    </r>
  </si>
  <si>
    <r>
      <t xml:space="preserve">f 6. </t>
    </r>
    <r>
      <rPr>
        <i/>
        <sz val="10"/>
        <color rgb="FF000000"/>
        <rFont val="Times New Roman"/>
        <family val="1"/>
        <charset val="238"/>
      </rPr>
      <t>Az általános vitázás</t>
    </r>
    <r>
      <rPr>
        <b/>
        <sz val="9.5"/>
        <color theme="1"/>
        <rFont val="Times New Roman"/>
        <family val="1"/>
        <charset val="238"/>
      </rPr>
      <t xml:space="preserve"> (dialectica; eristica) </t>
    </r>
    <r>
      <rPr>
        <i/>
        <sz val="10"/>
        <color rgb="FF000000"/>
        <rFont val="Times New Roman"/>
        <family val="1"/>
        <charset val="238"/>
      </rPr>
      <t>elmélete;</t>
    </r>
    <r>
      <rPr>
        <b/>
        <sz val="9.5"/>
        <color theme="1"/>
        <rFont val="Times New Roman"/>
        <family val="1"/>
        <charset val="238"/>
      </rPr>
      <t xml:space="preserve"> különös tekintettel Dem csak a divatosabb sophisticai fogásokra; hanem egyáltalán a mostanság uralkodó; névszerint német eszmékre (Herbart bölcsészeti és paedagogiai elvei; Strausz „új hite" stb.), Hetenként 1 órán, szombaton, később meghatározandó órában.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</si>
  <si>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>11.</t>
    </r>
    <r>
      <rPr>
        <b/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Hazai érmészet'Ji</t>
    </r>
    <r>
      <rPr>
        <b/>
        <sz val="9.5"/>
        <color theme="1"/>
        <rFont val="Times New Roman"/>
        <family val="1"/>
        <charset val="238"/>
      </rPr>
      <t xml:space="preserve"> órán, hétfőn, szerdán és pénteken d. e. 9— 10-ig., az éremtár helyiségében. </t>
    </r>
    <r>
      <rPr>
        <i/>
        <sz val="10"/>
        <color rgb="FF000000"/>
        <rFont val="Times New Roman"/>
        <family val="1"/>
        <charset val="238"/>
      </rPr>
      <t>Ugyanazon tanár.</t>
    </r>
    <r>
      <rPr>
        <b/>
        <sz val="9.5"/>
        <color theme="1"/>
        <rFont val="Times New Roman"/>
        <family val="1"/>
        <charset val="238"/>
      </rPr>
      <t xml:space="preserve"> ~</t>
    </r>
  </si>
  <si>
    <r>
      <t>13.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német irodalom kritikai története, Schwabe von dér Heyde reform törekvésein kezdve</t>
    </r>
    <r>
      <rPr>
        <b/>
        <sz val="9.5"/>
        <color theme="1"/>
        <rFont val="Times New Roman"/>
        <family val="1"/>
        <charset val="238"/>
      </rPr>
      <t xml:space="preserve"> (új kor.) 4 óra, hétfőn, szerdán, pénteken és szombaton d. u. 3—4-ig. XV. tanterem. </t>
    </r>
    <r>
      <rPr>
        <i/>
        <sz val="10"/>
        <color rgb="FF000000"/>
        <rFont val="Times New Roman"/>
        <family val="1"/>
        <charset val="238"/>
      </rPr>
      <t>Dr. Meltzl Hugó</t>
    </r>
    <r>
      <rPr>
        <b/>
        <sz val="9.5"/>
        <color theme="1"/>
        <rFont val="Times New Roman"/>
        <family val="1"/>
        <charset val="238"/>
      </rPr>
      <t xml:space="preserve"> ny. r. tanár.</t>
    </r>
  </si>
  <si>
    <r>
      <t>16.</t>
    </r>
    <r>
      <rPr>
        <b/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Dáciái román mythologia és régiségek,</t>
    </r>
    <r>
      <rPr>
        <b/>
        <sz val="9.5"/>
        <color theme="1"/>
        <rFont val="Times New Roman"/>
        <family val="1"/>
        <charset val="238"/>
      </rPr>
      <t xml:space="preserve"> tekintettel a román nyelv fejlődésére, 2 óra, szerdán és csütörtökön d. e. 8—9-ig., </t>
    </r>
    <r>
      <rPr>
        <i/>
        <sz val="10"/>
        <color rgb="FF000000"/>
        <rFont val="Times New Roman"/>
        <family val="1"/>
        <charset val="238"/>
      </rPr>
      <t>Ugyanazon tanár,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</si>
  <si>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 xml:space="preserve">t 23. </t>
    </r>
    <r>
      <rPr>
        <i/>
        <sz val="10"/>
        <color rgb="FF000000"/>
        <rFont val="Times New Roman"/>
        <family val="1"/>
        <charset val="238"/>
      </rPr>
      <t>A franczia nyelv elemei; kezdők számára, 2</t>
    </r>
    <r>
      <rPr>
        <b/>
        <sz val="9.5"/>
        <color theme="1"/>
        <rFont val="Times New Roman"/>
        <family val="1"/>
        <charset val="238"/>
      </rPr>
      <t xml:space="preserve"> óra, hétfőn és szerdán később meghatározandó órában. VIII. tanterem. </t>
    </r>
    <r>
      <rPr>
        <i/>
        <sz val="10"/>
        <color rgb="FF000000"/>
        <rFont val="Times New Roman"/>
        <family val="1"/>
        <charset val="238"/>
      </rPr>
      <t>Duret József</t>
    </r>
    <r>
      <rPr>
        <b/>
        <sz val="9.5"/>
        <color theme="1"/>
        <rFont val="Times New Roman"/>
        <family val="1"/>
        <charset val="238"/>
      </rPr>
      <t xml:space="preserve"> nyelvtanitó.</t>
    </r>
  </si>
  <si>
    <r>
      <t xml:space="preserve">24. </t>
    </r>
    <r>
      <rPr>
        <i/>
        <sz val="10"/>
        <color rgb="FF000000"/>
        <rFont val="Times New Roman"/>
        <family val="1"/>
        <charset val="238"/>
      </rPr>
      <t>A franczia nyelvtan folytatva, 2</t>
    </r>
    <r>
      <rPr>
        <b/>
        <sz val="9.5"/>
        <color theme="1"/>
        <rFont val="Times New Roman"/>
        <family val="1"/>
        <charset val="238"/>
      </rPr>
      <t xml:space="preserve"> óra, kedden és csőtörtökön később meghatározandó órában. </t>
    </r>
    <r>
      <rPr>
        <i/>
        <sz val="10"/>
        <color rgb="FF000000"/>
        <rFont val="Times New Roman"/>
        <family val="1"/>
        <charset val="238"/>
      </rPr>
      <t>Ugyanaz,</t>
    </r>
    <r>
      <rPr>
        <b/>
        <sz val="9.5"/>
        <color theme="1"/>
        <rFont val="Times New Roman"/>
        <family val="1"/>
        <charset val="238"/>
      </rPr>
      <t xml:space="preserve"> ugyanott.</t>
    </r>
  </si>
  <si>
    <r>
      <t xml:space="preserve">II. </t>
    </r>
    <r>
      <rPr>
        <sz val="10"/>
        <color rgb="FF000000"/>
        <rFont val="Times New Roman"/>
        <family val="1"/>
        <charset val="238"/>
      </rPr>
      <t>Nyelvészeti előadások.</t>
    </r>
  </si>
  <si>
    <r>
      <t>III.</t>
    </r>
    <r>
      <rPr>
        <sz val="7"/>
        <color rgb="FF000000"/>
        <rFont val="Times New Roman"/>
        <family val="1"/>
        <charset val="238"/>
      </rPr>
      <t xml:space="preserve">     </t>
    </r>
    <r>
      <rPr>
        <sz val="10"/>
        <color rgb="FF000000"/>
        <rFont val="Times New Roman"/>
        <family val="1"/>
        <charset val="238"/>
      </rPr>
      <t>Történelmi és földrajzi előadások.</t>
    </r>
  </si>
  <si>
    <r>
      <t>III.</t>
    </r>
    <r>
      <rPr>
        <sz val="7"/>
        <color rgb="FF000000"/>
        <rFont val="Times New Roman"/>
        <family val="1"/>
        <charset val="238"/>
      </rPr>
      <t xml:space="preserve">     </t>
    </r>
    <r>
      <rPr>
        <sz val="10"/>
        <color theme="1"/>
        <rFont val="Times New Roman"/>
        <family val="1"/>
        <charset val="238"/>
      </rPr>
      <t>G y o r s i r á s.</t>
    </r>
  </si>
  <si>
    <r>
      <t xml:space="preserve">38. </t>
    </r>
    <r>
      <rPr>
        <i/>
        <sz val="10"/>
        <color rgb="FF000000"/>
        <rFont val="Times New Roman"/>
        <family val="1"/>
        <charset val="238"/>
      </rPr>
      <t>Levelezési gyorsírás.</t>
    </r>
    <r>
      <rPr>
        <sz val="10"/>
        <color theme="1"/>
        <rFont val="Times New Roman"/>
        <family val="1"/>
        <charset val="238"/>
      </rPr>
      <t xml:space="preserve"> Gabelsberger elvei szerint. Márkovits tankönyve alapján; kezdők számára, </t>
    </r>
    <r>
      <rPr>
        <sz val="10.5"/>
        <color rgb="FF000000"/>
        <rFont val="Times New Roman"/>
        <family val="1"/>
        <charset val="238"/>
      </rPr>
      <t>2</t>
    </r>
    <r>
      <rPr>
        <sz val="10"/>
        <color theme="1"/>
        <rFont val="Times New Roman"/>
        <family val="1"/>
        <charset val="238"/>
      </rPr>
      <t xml:space="preserve"> óra hetenként s 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theme="1"/>
        <rFont val="Times New Roman"/>
        <family val="1"/>
        <charset val="238"/>
      </rPr>
      <t xml:space="preserve"> órán ide vágó gyakorlatok később meghatározandó időben. XVI. tanterem. </t>
    </r>
    <r>
      <rPr>
        <i/>
        <sz val="10"/>
        <color rgb="FF000000"/>
        <rFont val="Times New Roman"/>
        <family val="1"/>
        <charset val="238"/>
      </rPr>
      <t>Putnoky Miklós</t>
    </r>
    <r>
      <rPr>
        <sz val="10"/>
        <color theme="1"/>
        <rFont val="Times New Roman"/>
        <family val="1"/>
        <charset val="238"/>
      </rPr>
      <t xml:space="preserve"> m. tanító. </t>
    </r>
  </si>
  <si>
    <r>
      <t xml:space="preserve">**•(22. </t>
    </r>
    <r>
      <rPr>
        <i/>
        <sz val="10"/>
        <color rgb="FF000000"/>
        <rFont val="Times New Roman"/>
        <family val="1"/>
        <charset val="238"/>
      </rPr>
      <t>A franczia nyelv elemei,</t>
    </r>
    <r>
      <rPr>
        <sz val="10"/>
        <color theme="1"/>
        <rFont val="Times New Roman"/>
        <family val="1"/>
        <charset val="238"/>
      </rPr>
      <t xml:space="preserve"> kezdők számára. 2 óra; hétfőn és szerdán d. u.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theme="1"/>
        <rFont val="Times New Roman"/>
        <family val="1"/>
        <charset val="238"/>
      </rPr>
      <t xml:space="preserve">-ig. X. tanterem. </t>
    </r>
    <r>
      <rPr>
        <i/>
        <sz val="10"/>
        <color rgb="FF000000"/>
        <rFont val="Times New Roman"/>
        <family val="1"/>
        <charset val="238"/>
      </rPr>
      <t>Duret József</t>
    </r>
    <r>
      <rPr>
        <sz val="10"/>
        <color theme="1"/>
        <rFont val="Times New Roman"/>
        <family val="1"/>
        <charset val="238"/>
      </rPr>
      <t xml:space="preserve"> m. tanító. </t>
    </r>
  </si>
  <si>
    <r>
      <t xml:space="preserve">|39. </t>
    </r>
    <r>
      <rPr>
        <i/>
        <sz val="10"/>
        <color rgb="FF000000"/>
        <rFont val="Times New Roman"/>
        <family val="1"/>
        <charset val="238"/>
      </rPr>
      <t>Vitagyorsirási elvek,</t>
    </r>
    <r>
      <rPr>
        <sz val="10"/>
        <color theme="1"/>
        <rFont val="Times New Roman"/>
        <family val="1"/>
        <charset val="238"/>
      </rPr>
      <t xml:space="preserve"> különös tekintettel a joghallgatókra (törvényszéki, végtárgyalási és országgyűlési kifejezések tekintetbevételével, haladók számára, </t>
    </r>
    <r>
      <rPr>
        <i/>
        <sz val="10"/>
        <color rgb="FF000000"/>
        <rFont val="Times New Roman"/>
        <family val="1"/>
        <charset val="238"/>
      </rPr>
      <t>2</t>
    </r>
    <r>
      <rPr>
        <sz val="10"/>
        <color theme="1"/>
        <rFont val="Times New Roman"/>
        <family val="1"/>
        <charset val="238"/>
      </rPr>
      <t xml:space="preserve"> óra hetenként később meghatározandó időben. </t>
    </r>
    <r>
      <rPr>
        <i/>
        <sz val="10"/>
        <color rgb="FF000000"/>
        <rFont val="Times New Roman"/>
        <family val="1"/>
        <charset val="238"/>
      </rPr>
      <t>XVI. tanterem. Putnoky Miklós m. tanító.</t>
    </r>
  </si>
  <si>
    <r>
      <t>28.</t>
    </r>
    <r>
      <rPr>
        <i/>
        <sz val="10"/>
        <color rgb="FF000000"/>
        <rFont val="Times New Roman"/>
        <family val="1"/>
        <charset val="238"/>
      </rPr>
      <t>Bevezetés az ókori érmészethez,</t>
    </r>
    <r>
      <rPr>
        <sz val="10"/>
        <color theme="1"/>
        <rFont val="Times New Roman"/>
        <family val="1"/>
        <charset val="238"/>
      </rPr>
      <t xml:space="preserve"> 5 óra; szombat kivételével mindennap r. </t>
    </r>
    <r>
      <rPr>
        <sz val="10.5"/>
        <color rgb="FF000000"/>
        <rFont val="Times New Roman"/>
        <family val="1"/>
        <charset val="238"/>
      </rPr>
      <t>8</t>
    </r>
    <r>
      <rPr>
        <sz val="10"/>
        <color theme="1"/>
        <rFont val="Times New Roman"/>
        <family val="1"/>
        <charset val="238"/>
      </rPr>
      <t xml:space="preserve">—9-ig. XV. tanterem. </t>
    </r>
    <r>
      <rPr>
        <i/>
        <sz val="10"/>
        <color rgb="FF000000"/>
        <rFont val="Times New Roman"/>
        <family val="1"/>
        <charset val="238"/>
      </rPr>
      <t>Finály Henrik</t>
    </r>
    <r>
      <rPr>
        <sz val="10"/>
        <color theme="1"/>
        <rFont val="Times New Roman"/>
        <family val="1"/>
        <charset val="238"/>
      </rPr>
      <t xml:space="preserve"> ny. r. tanár, </t>
    </r>
  </si>
  <si>
    <r>
      <t>7.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0"/>
        <color rgb="FF000000"/>
        <rFont val="Times New Roman"/>
        <family val="1"/>
        <charset val="238"/>
      </rPr>
      <t>Nyelvészeti előadások.</t>
    </r>
  </si>
  <si>
    <r>
      <t xml:space="preserve">1 </t>
    </r>
    <r>
      <rPr>
        <i/>
        <sz val="10"/>
        <color rgb="FF000000"/>
        <rFont val="Times New Roman"/>
        <family val="1"/>
        <charset val="238"/>
      </rPr>
      <t>A régiphilosophia történetének első fele,',</t>
    </r>
    <r>
      <rPr>
        <sz val="10"/>
        <color theme="1"/>
        <rFont val="Times New Roman"/>
        <family val="1"/>
        <charset val="238"/>
      </rPr>
      <t xml:space="preserve"> szerda, csütörtök, péntek, szombat d. u. 5—6-ig. XVI. tanterem. </t>
    </r>
    <r>
      <rPr>
        <i/>
        <sz val="10"/>
        <color rgb="FF000000"/>
        <rFont val="Times New Roman"/>
        <family val="1"/>
        <charset val="238"/>
      </rPr>
      <t>Szász Béla,</t>
    </r>
    <r>
      <rPr>
        <sz val="10"/>
        <color theme="1"/>
        <rFont val="Times New Roman"/>
        <family val="1"/>
        <charset val="238"/>
      </rPr>
      <t xml:space="preserve"> ny. r. tauár </t>
    </r>
  </si>
  <si>
    <r>
      <t>1.</t>
    </r>
    <r>
      <rPr>
        <i/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theme="1"/>
        <rFont val="Times New Roman"/>
        <family val="1"/>
        <charset val="238"/>
      </rPr>
      <t>Bevezetés a philosophiába</t>
    </r>
    <r>
      <rPr>
        <sz val="10"/>
        <color rgb="FF000000"/>
        <rFont val="Times New Roman"/>
        <family val="1"/>
        <charset val="238"/>
      </rPr>
      <t xml:space="preserve">; hétfő, kedd d. u. 5—6-ig. </t>
    </r>
    <r>
      <rPr>
        <i/>
        <sz val="10"/>
        <color theme="1"/>
        <rFont val="Times New Roman"/>
        <family val="1"/>
        <charset val="238"/>
      </rPr>
      <t>XVI. tanterem. Szász Béla, ny. r. tauár</t>
    </r>
  </si>
  <si>
    <r>
      <t>.‘5.</t>
    </r>
    <r>
      <rPr>
        <sz val="10"/>
        <color theme="1"/>
        <rFont val="Times New Roman"/>
        <family val="1"/>
        <charset val="238"/>
      </rPr>
      <t xml:space="preserve"> </t>
    </r>
    <r>
      <rPr>
        <i/>
        <sz val="10"/>
        <color rgb="FF000000"/>
        <rFont val="Times New Roman"/>
        <family val="1"/>
        <charset val="238"/>
      </rPr>
      <t>Neveléstan;</t>
    </r>
    <r>
      <rPr>
        <sz val="10"/>
        <color theme="1"/>
        <rFont val="Times New Roman"/>
        <family val="1"/>
        <charset val="238"/>
      </rPr>
      <t xml:space="preserve"> kedd, csütörtök, szombat d. </t>
    </r>
    <r>
      <rPr>
        <i/>
        <sz val="10"/>
        <color rgb="FF000000"/>
        <rFont val="Times New Roman"/>
        <family val="1"/>
        <charset val="238"/>
      </rPr>
      <t>12</t>
    </r>
    <r>
      <rPr>
        <sz val="10"/>
        <color theme="1"/>
        <rFont val="Times New Roman"/>
        <family val="1"/>
        <charset val="238"/>
      </rPr>
      <t xml:space="preserve">—1-ig. VIII. tanterem. </t>
    </r>
    <r>
      <rPr>
        <i/>
        <sz val="10"/>
        <color rgb="FF000000"/>
        <rFont val="Times New Roman"/>
        <family val="1"/>
        <charset val="238"/>
      </rPr>
      <t>Felméri Lajos,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</si>
  <si>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 xml:space="preserve">ő. </t>
    </r>
    <r>
      <rPr>
        <i/>
        <sz val="10"/>
        <color rgb="FF000000"/>
        <rFont val="Times New Roman"/>
        <family val="1"/>
        <charset val="238"/>
      </rPr>
      <t>A középkori magyar irodalom;</t>
    </r>
    <r>
      <rPr>
        <sz val="10"/>
        <color theme="1"/>
        <rFont val="Times New Roman"/>
        <family val="1"/>
        <charset val="238"/>
      </rPr>
      <t xml:space="preserve"> hétfő, kedd, szerda d. e. 10—10-ig. XV. tanterem. Imre Sándor, ny. r. tanár. </t>
    </r>
  </si>
  <si>
    <r>
      <t>4.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theme="1"/>
        <rFont val="Times New Roman"/>
        <family val="1"/>
        <charset val="238"/>
      </rPr>
      <t>A magyar nyelv történelme a XVI. századig;</t>
    </r>
    <r>
      <rPr>
        <sz val="10"/>
        <color rgb="FF000000"/>
        <rFont val="Times New Roman"/>
        <family val="1"/>
        <charset val="238"/>
      </rPr>
      <t xml:space="preserve"> csütörtök, péntek d. e. </t>
    </r>
    <r>
      <rPr>
        <sz val="12"/>
        <color rgb="FF000000"/>
        <rFont val="Candara"/>
        <family val="2"/>
        <charset val="238"/>
      </rPr>
      <t>10</t>
    </r>
    <r>
      <rPr>
        <sz val="10"/>
        <color rgb="FF000000"/>
        <rFont val="Times New Roman"/>
        <family val="1"/>
        <charset val="238"/>
      </rPr>
      <t xml:space="preserve">—11-ig. </t>
    </r>
    <r>
      <rPr>
        <i/>
        <sz val="10"/>
        <color theme="1"/>
        <rFont val="Times New Roman"/>
        <family val="1"/>
        <charset val="238"/>
      </rPr>
      <t>XV. tanterem. Imre Sándor, ny. r. tanár.</t>
    </r>
  </si>
  <si>
    <r>
      <t>5.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római irodalom történelme 500-ig Kr. után :</t>
    </r>
    <r>
      <rPr>
        <sz val="10"/>
        <color theme="1"/>
        <rFont val="Times New Roman"/>
        <family val="1"/>
        <charset val="238"/>
      </rPr>
      <t xml:space="preserve"> hétfő, szerda, csütörtök és szombat d. e. 9—10-ig. IX. tanterem. </t>
    </r>
    <r>
      <rPr>
        <i/>
        <sz val="10"/>
        <color rgb="FF000000"/>
        <rFont val="Times New Roman"/>
        <family val="1"/>
        <charset val="238"/>
      </rPr>
      <t>Szamosi János,</t>
    </r>
    <r>
      <rPr>
        <sz val="10"/>
        <color theme="1"/>
        <rFont val="Times New Roman"/>
        <family val="1"/>
        <charset val="238"/>
      </rPr>
      <t xml:space="preserve"> nyilv. rendes tanár. </t>
    </r>
  </si>
  <si>
    <r>
      <t>6.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Demosthenes harmadik Philippikájának magyarázása ;</t>
    </r>
    <r>
      <rPr>
        <sz val="10"/>
        <color theme="1"/>
        <rFont val="Times New Roman"/>
        <family val="1"/>
        <charset val="238"/>
      </rPr>
      <t xml:space="preserve"> kedden és pénteken d. e. 9—10-ig, szombaton d. o. 10—11-ig. </t>
    </r>
    <r>
      <rPr>
        <i/>
        <sz val="10"/>
        <color rgb="FF000000"/>
        <rFont val="Times New Roman"/>
        <family val="1"/>
        <charset val="238"/>
      </rPr>
      <t xml:space="preserve"> IX. tanterem. Szamosi János, nyilv. rendes tanár.</t>
    </r>
  </si>
  <si>
    <r>
      <t>7.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Tudományos görög syntaxis;</t>
    </r>
    <r>
      <rPr>
        <sz val="10"/>
        <color theme="1"/>
        <rFont val="Times New Roman"/>
        <family val="1"/>
        <charset val="238"/>
      </rPr>
      <t xml:space="preserve"> hétfő, kedd, szerda, péntek d. e. 10—ll-ig. XVI. tanterem. </t>
    </r>
    <r>
      <rPr>
        <i/>
        <sz val="10"/>
        <color rgb="FF000000"/>
        <rFont val="Times New Roman"/>
        <family val="1"/>
        <charset val="238"/>
      </rPr>
      <t>Dr. Ilóman Ottó,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</si>
  <si>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8.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i/>
        <sz val="10"/>
        <color rgb="FF000000"/>
        <rFont val="Times New Roman"/>
        <family val="1"/>
        <charset val="238"/>
      </rPr>
      <t>Plauttis Pseudulusának értelmezése;</t>
    </r>
    <r>
      <rPr>
        <sz val="10"/>
        <color theme="1"/>
        <rFont val="Times New Roman"/>
        <family val="1"/>
        <charset val="238"/>
      </rPr>
      <t xml:space="preserve"> hétfőn, szerdán, pénteken, később meghatározandó órákban. </t>
    </r>
    <r>
      <rPr>
        <i/>
        <sz val="10"/>
        <color rgb="FF000000"/>
        <rFont val="Times New Roman"/>
        <family val="1"/>
        <charset val="238"/>
      </rPr>
      <t>XVI. tanterem. Dr. Ilóman Ottó, ny. r. tanár.</t>
    </r>
  </si>
  <si>
    <r>
      <t>8.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i/>
        <sz val="10"/>
        <color rgb="FF000000"/>
        <rFont val="Times New Roman"/>
        <family val="1"/>
        <charset val="238"/>
      </rPr>
      <t>Német etymoloyia,</t>
    </r>
    <r>
      <rPr>
        <sz val="10"/>
        <color theme="1"/>
        <rFont val="Times New Roman"/>
        <family val="1"/>
        <charset val="238"/>
      </rPr>
      <t xml:space="preserve"> szombaton d. e. 11—12-ig. </t>
    </r>
    <r>
      <rPr>
        <i/>
        <sz val="10"/>
        <color rgb="FF000000"/>
        <rFont val="Times New Roman"/>
        <family val="1"/>
        <charset val="238"/>
      </rPr>
      <t xml:space="preserve">XV. tanterem. Dr. Meltzl Hugó, ny. rendes tanár. </t>
    </r>
  </si>
  <si>
    <r>
      <t>I.</t>
    </r>
    <r>
      <rPr>
        <sz val="7"/>
        <color rgb="FF000000"/>
        <rFont val="Times New Roman"/>
        <family val="1"/>
        <charset val="238"/>
      </rPr>
      <t xml:space="preserve">          </t>
    </r>
    <r>
      <rPr>
        <sz val="10"/>
        <color rgb="FF000000"/>
        <rFont val="Times New Roman"/>
        <family val="1"/>
        <charset val="238"/>
      </rPr>
      <t>Történelmi és földrajzi előadások.</t>
    </r>
  </si>
  <si>
    <r>
      <t>9.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i/>
        <sz val="10"/>
        <color theme="1"/>
        <rFont val="Times New Roman"/>
        <family val="1"/>
        <charset val="238"/>
      </rPr>
      <t>Német müforditástan gyakorlatilag tárgyalva, kiváló tekintettel Minckwitz Johannes elveire.</t>
    </r>
    <r>
      <rPr>
        <sz val="10"/>
        <color rgb="FF000000"/>
        <rFont val="Times New Roman"/>
        <family val="1"/>
        <charset val="238"/>
      </rPr>
      <t xml:space="preserve"> (Csak a német nyelvben teljesen jártus hallgatóknak) kedden és szombaton d. 11. 5—6-ig. XV. tanterem. Dr. Meltzl Hugó, ny. rendes tanár.</t>
    </r>
  </si>
  <si>
    <r>
      <t>8.</t>
    </r>
    <r>
      <rPr>
        <sz val="7"/>
        <color rgb="FF000000"/>
        <rFont val="Times New Roman"/>
        <family val="1"/>
        <charset val="238"/>
      </rPr>
      <t xml:space="preserve">        </t>
    </r>
    <r>
      <rPr>
        <sz val="10"/>
        <color theme="1"/>
        <rFont val="Times New Roman"/>
        <family val="1"/>
        <charset val="238"/>
      </rPr>
      <t xml:space="preserve"> </t>
    </r>
    <r>
      <rPr>
        <i/>
        <sz val="10"/>
        <color rgb="FF000000"/>
        <rFont val="Times New Roman"/>
        <family val="1"/>
        <charset val="238"/>
      </rPr>
      <t>A román irodalom és nyelv története az ó- és középkorban</t>
    </r>
    <r>
      <rPr>
        <sz val="10"/>
        <color theme="1"/>
        <rFont val="Times New Roman"/>
        <family val="1"/>
        <charset val="238"/>
      </rPr>
      <t xml:space="preserve">; hétfő, kedd és szerda d. n. 4—5-ig. XVI. tanterem. </t>
    </r>
    <r>
      <rPr>
        <i/>
        <sz val="10"/>
        <color rgb="FF000000"/>
        <rFont val="Times New Roman"/>
        <family val="1"/>
        <charset val="238"/>
      </rPr>
      <t>Dr. Szilasi Gergely,</t>
    </r>
    <r>
      <rPr>
        <sz val="10"/>
        <color theme="1"/>
        <rFont val="Times New Roman"/>
        <family val="1"/>
        <charset val="238"/>
      </rPr>
      <t xml:space="preserve"> ny. rendes tanár. </t>
    </r>
  </si>
  <si>
    <r>
      <t xml:space="preserve">10. </t>
    </r>
    <r>
      <rPr>
        <i/>
        <sz val="10"/>
        <color rgb="FF000000"/>
        <rFont val="Times New Roman"/>
        <family val="1"/>
        <charset val="238"/>
      </rPr>
      <t>A franczia nyelv elemei, kezdők számára;</t>
    </r>
    <r>
      <rPr>
        <sz val="10"/>
        <color theme="1"/>
        <rFont val="Times New Roman"/>
        <family val="1"/>
        <charset val="238"/>
      </rPr>
      <t xml:space="preserve"> hetenként 2 óra, később meghatározandó időben. X. tanterem. </t>
    </r>
    <r>
      <rPr>
        <i/>
        <sz val="10"/>
        <color rgb="FF000000"/>
        <rFont val="Times New Roman"/>
        <family val="1"/>
        <charset val="238"/>
      </rPr>
      <t>Búrét József,</t>
    </r>
    <r>
      <rPr>
        <sz val="10"/>
        <color theme="1"/>
        <rFont val="Times New Roman"/>
        <family val="1"/>
        <charset val="238"/>
      </rPr>
      <t xml:space="preserve"> m. tanító. </t>
    </r>
  </si>
  <si>
    <r>
      <t>20.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franczia nyelvtan folytatása haladottak számára,</t>
    </r>
    <r>
      <rPr>
        <sz val="10"/>
        <color theme="1"/>
        <rFont val="Times New Roman"/>
        <family val="1"/>
        <charset val="238"/>
      </rPr>
      <t xml:space="preserve"> hetenként 2-szer, később meghatározandó időben. </t>
    </r>
    <r>
      <rPr>
        <i/>
        <sz val="10"/>
        <color rgb="FF000000"/>
        <rFont val="Times New Roman"/>
        <family val="1"/>
        <charset val="238"/>
      </rPr>
      <t>X. tanterem. Búrét József, m. tanító.</t>
    </r>
  </si>
  <si>
    <r>
      <t>21.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Seribe „Le vérré d'eau</t>
    </r>
    <r>
      <rPr>
        <sz val="10"/>
        <color rgb="FF000000"/>
        <rFont val="Times New Roman"/>
        <family val="1"/>
        <charset val="238"/>
      </rPr>
      <t xml:space="preserve">“ </t>
    </r>
    <r>
      <rPr>
        <i/>
        <sz val="10"/>
        <color theme="1"/>
        <rFont val="Times New Roman"/>
        <family val="1"/>
        <charset val="238"/>
      </rPr>
      <t>czimil darabjának olvasása, egybekötve a franczia szinköltészet fölötti conversátoriummal</t>
    </r>
    <r>
      <rPr>
        <sz val="10"/>
        <color rgb="FF000000"/>
        <rFont val="Times New Roman"/>
        <family val="1"/>
        <charset val="238"/>
      </rPr>
      <t xml:space="preserve">; hetenként 2 óra, később meghatározandó időben. </t>
    </r>
    <r>
      <rPr>
        <i/>
        <sz val="10"/>
        <color theme="1"/>
        <rFont val="Times New Roman"/>
        <family val="1"/>
        <charset val="238"/>
      </rPr>
      <t>X. tanterem. Búrét József, m. tanító.</t>
    </r>
  </si>
  <si>
    <r>
      <t>22.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franczia eláss, irodalom köréből</t>
    </r>
    <r>
      <rPr>
        <sz val="10"/>
        <color theme="1"/>
        <rFont val="Times New Roman"/>
        <family val="1"/>
        <charset val="238"/>
      </rPr>
      <t xml:space="preserve"> </t>
    </r>
    <r>
      <rPr>
        <sz val="10"/>
        <color rgb="FF000000"/>
        <rFont val="Times New Roman"/>
        <family val="1"/>
        <charset val="238"/>
      </rPr>
      <t>(XVIII.</t>
    </r>
    <r>
      <rPr>
        <sz val="10"/>
        <color theme="1"/>
        <rFont val="Times New Roman"/>
        <family val="1"/>
        <charset val="238"/>
      </rPr>
      <t xml:space="preserve"> század), hetenként l-szor, később meghatározandó időben. </t>
    </r>
    <r>
      <rPr>
        <i/>
        <sz val="10"/>
        <color rgb="FF000000"/>
        <rFont val="Times New Roman"/>
        <family val="1"/>
        <charset val="238"/>
      </rPr>
      <t>X. tanterem. Búrét József, m. tanító.</t>
    </r>
  </si>
  <si>
    <r>
      <t xml:space="preserve">20. </t>
    </r>
    <r>
      <rPr>
        <i/>
        <sz val="10"/>
        <color rgb="FF000000"/>
        <rFont val="Times New Roman"/>
        <family val="1"/>
        <charset val="238"/>
      </rPr>
      <t>A középkor történelme, különös tekintettel a jogfejlődésre;</t>
    </r>
    <r>
      <rPr>
        <sz val="10"/>
        <color theme="1"/>
        <rFont val="Times New Roman"/>
        <family val="1"/>
        <charset val="238"/>
      </rPr>
      <t xml:space="preserve"> héttő, kedd, szerda d. 12--1-ig. VIII. tanterem. </t>
    </r>
    <r>
      <rPr>
        <i/>
        <sz val="10"/>
        <color rgb="FF000000"/>
        <rFont val="Times New Roman"/>
        <family val="1"/>
        <charset val="238"/>
      </rPr>
      <t>Ladányi Gedeon,</t>
    </r>
    <r>
      <rPr>
        <sz val="10"/>
        <color theme="1"/>
        <rFont val="Times New Roman"/>
        <family val="1"/>
        <charset val="238"/>
      </rPr>
      <t xml:space="preserve"> nyilv. rendes tanár. </t>
    </r>
    <r>
      <rPr>
        <sz val="10"/>
        <color rgb="FF000000"/>
        <rFont val="Times New Roman"/>
        <family val="1"/>
        <charset val="238"/>
      </rPr>
      <t/>
    </r>
  </si>
  <si>
    <r>
      <t>19.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Egyetemes miveltségtörténet;</t>
    </r>
    <r>
      <rPr>
        <sz val="10"/>
        <color rgb="FF000000"/>
        <rFont val="Times New Roman"/>
        <family val="1"/>
        <charset val="238"/>
      </rPr>
      <t xml:space="preserve"> péntek, szombat d. 12—l-ig. </t>
    </r>
    <r>
      <rPr>
        <i/>
        <sz val="10"/>
        <color theme="1"/>
        <rFont val="Times New Roman"/>
        <family val="1"/>
        <charset val="238"/>
      </rPr>
      <t>VIII. tanterem. Ladányi Gedeon, nyilv. rendes tanár.</t>
    </r>
  </si>
  <si>
    <r>
      <t>20.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magyar vezérek kora</t>
    </r>
    <r>
      <rPr>
        <sz val="10"/>
        <color theme="1"/>
        <rFont val="Times New Roman"/>
        <family val="1"/>
        <charset val="238"/>
      </rPr>
      <t xml:space="preserve"> (884—1000); hétfő, kedd, szerda, péntek d. e. 9—10-ig. VIII. tanterem. </t>
    </r>
    <r>
      <rPr>
        <i/>
        <sz val="10"/>
        <color rgb="FF000000"/>
        <rFont val="Times New Roman"/>
        <family val="1"/>
        <charset val="238"/>
      </rPr>
      <t>Szabó Károly,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</si>
  <si>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21.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Hunyadi János és kora;</t>
    </r>
    <r>
      <rPr>
        <sz val="10"/>
        <color theme="1"/>
        <rFont val="Times New Roman"/>
        <family val="1"/>
        <charset val="238"/>
      </rPr>
      <t xml:space="preserve"> héttő, kedd. csütörtök d. u. 4—5-ig. </t>
    </r>
    <r>
      <rPr>
        <i/>
        <sz val="10"/>
        <color rgb="FF000000"/>
        <rFont val="Times New Roman"/>
        <family val="1"/>
        <charset val="238"/>
      </rPr>
      <t>VIII. tanterem. Szabó Károly, ny. r. tanár.</t>
    </r>
  </si>
  <si>
    <r>
      <t>I.</t>
    </r>
    <r>
      <rPr>
        <sz val="7"/>
        <color rgb="FF000000"/>
        <rFont val="Times New Roman"/>
        <family val="1"/>
        <charset val="238"/>
      </rPr>
      <t xml:space="preserve">           </t>
    </r>
    <r>
      <rPr>
        <sz val="10"/>
        <color rgb="FF000000"/>
        <rFont val="Times New Roman"/>
        <family val="1"/>
        <charset val="238"/>
      </rPr>
      <t>Gyorsírás.</t>
    </r>
  </si>
  <si>
    <r>
      <t>22.</t>
    </r>
    <r>
      <rPr>
        <sz val="7"/>
        <color rgb="FFFF0000"/>
        <rFont val="Times New Roman"/>
        <family val="1"/>
        <charset val="238"/>
      </rPr>
      <t xml:space="preserve">    </t>
    </r>
    <r>
      <rPr>
        <i/>
        <sz val="10"/>
        <color rgb="FFFF0000"/>
        <rFont val="Times New Roman"/>
        <family val="1"/>
        <charset val="238"/>
      </rPr>
      <t>Ókori érmészel</t>
    </r>
    <r>
      <rPr>
        <sz val="10"/>
        <color rgb="FFFF0000"/>
        <rFont val="Times New Roman"/>
        <family val="1"/>
        <charset val="238"/>
      </rPr>
      <t xml:space="preserve">; hétfőn, szerdán és pénteken reggel 8—9-ig. XV. tanterem. Finály Henrik </t>
    </r>
    <r>
      <rPr>
        <i/>
        <sz val="10"/>
        <color rgb="FFFF0000"/>
        <rFont val="Times New Roman"/>
        <family val="1"/>
        <charset val="238"/>
      </rPr>
      <t>Kínáig Henrik,</t>
    </r>
    <r>
      <rPr>
        <sz val="10"/>
        <color rgb="FFFF0000"/>
        <rFont val="Times New Roman"/>
        <family val="1"/>
        <charset val="238"/>
      </rPr>
      <t xml:space="preserve"> ny. r. tanár. </t>
    </r>
  </si>
  <si>
    <r>
      <t>21.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Levelezési gyorsírás Gabelsberger-Markovics elvei szerint, kezdők számára</t>
    </r>
    <r>
      <rPr>
        <sz val="10"/>
        <color rgb="FF000000"/>
        <rFont val="Times New Roman"/>
        <family val="1"/>
        <charset val="238"/>
      </rPr>
      <t xml:space="preserve">; 3 óra hetenként, később meghatározandó időben. XVI. tanterem. </t>
    </r>
    <r>
      <rPr>
        <i/>
        <sz val="10"/>
        <color theme="1"/>
        <rFont val="Times New Roman"/>
        <family val="1"/>
        <charset val="238"/>
      </rPr>
      <t>Pútnoki Miklós,</t>
    </r>
    <r>
      <rPr>
        <sz val="10"/>
        <color rgb="FF000000"/>
        <rFont val="Times New Roman"/>
        <family val="1"/>
        <charset val="238"/>
      </rPr>
      <t xml:space="preserve"> m. tanító. </t>
    </r>
  </si>
  <si>
    <r>
      <t>20.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Európa államainak földrajza -,</t>
    </r>
    <r>
      <rPr>
        <sz val="10"/>
        <color theme="1"/>
        <rFont val="Times New Roman"/>
        <family val="1"/>
        <charset val="238"/>
      </rPr>
      <t xml:space="preserve"> csütörtök kivételével naponként d. e. 10—11-ig. VIII. tanterem. </t>
    </r>
    <r>
      <rPr>
        <i/>
        <sz val="10"/>
        <color rgb="FF000000"/>
        <rFont val="Times New Roman"/>
        <family val="1"/>
        <charset val="238"/>
      </rPr>
      <t>Terner Adolf,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</si>
  <si>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22.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Vitagyorsirási elvek, folytonos gyakorlatokkal egybekötne, haladók számára;</t>
    </r>
    <r>
      <rPr>
        <sz val="10"/>
        <color rgb="FF000000"/>
        <rFont val="Times New Roman"/>
        <family val="1"/>
        <charset val="238"/>
      </rPr>
      <t xml:space="preserve"> 3 óra hetenként, később meghatározandó időben. </t>
    </r>
    <r>
      <rPr>
        <i/>
        <sz val="10"/>
        <color theme="1"/>
        <rFont val="Times New Roman"/>
        <family val="1"/>
        <charset val="238"/>
      </rPr>
      <t>XVI. tanterem. Pútnoki Miklós, m. tanító.</t>
    </r>
  </si>
  <si>
    <r>
      <t>23.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Az angol nyelv elméletileg és gyakorlatilag előadva, kezdők számára;</t>
    </r>
    <r>
      <rPr>
        <sz val="10"/>
        <color rgb="FF000000"/>
        <rFont val="Times New Roman"/>
        <family val="1"/>
        <charset val="238"/>
      </rPr>
      <t xml:space="preserve"> 3 óra hetenként, később meghatározandó időben. XV. tanterem. </t>
    </r>
    <r>
      <rPr>
        <i/>
        <sz val="10"/>
        <color theme="1"/>
        <rFont val="Times New Roman"/>
        <family val="1"/>
        <charset val="238"/>
      </rPr>
      <t>Kovács János,</t>
    </r>
    <r>
      <rPr>
        <sz val="10"/>
        <color rgb="FF000000"/>
        <rFont val="Times New Roman"/>
        <family val="1"/>
        <charset val="238"/>
      </rPr>
      <t xml:space="preserve"> m. tanító. </t>
    </r>
  </si>
  <si>
    <r>
      <t>24.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Az angol irodalomtörténet s a jelesebb müvek fordítása.</t>
    </r>
    <r>
      <rPr>
        <sz val="10"/>
        <color rgb="FF000000"/>
        <rFont val="Times New Roman"/>
        <family val="1"/>
        <charset val="238"/>
      </rPr>
      <t xml:space="preserve"> 2'óra hetenként, később meghatározandó időben.XV. tanterem. Kovács János, m. tanító. </t>
    </r>
  </si>
  <si>
    <r>
      <t>25.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Angol nyelven való társalgás;</t>
    </r>
    <r>
      <rPr>
        <sz val="10"/>
        <color theme="1"/>
        <rFont val="Times New Roman"/>
        <family val="1"/>
        <charset val="238"/>
      </rPr>
      <t xml:space="preserve"> 1 óra hetenként, később meghatározandó időben. </t>
    </r>
    <r>
      <rPr>
        <i/>
        <sz val="10"/>
        <color rgb="FF000000"/>
        <rFont val="Times New Roman"/>
        <family val="1"/>
        <charset val="238"/>
      </rPr>
      <t xml:space="preserve">XV. tanterem. Kovács János, m. tanító. </t>
    </r>
  </si>
  <si>
    <r>
      <t>1.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theme="1"/>
        <rFont val="Times New Roman"/>
        <family val="1"/>
        <charset val="238"/>
      </rPr>
      <t>Az angol paedagogiai irodalom,</t>
    </r>
    <r>
      <rPr>
        <sz val="10"/>
        <color rgb="FF000000"/>
        <rFont val="Times New Roman"/>
        <family val="1"/>
        <charset val="238"/>
      </rPr>
      <t xml:space="preserve"> hétfőn d. e. 10—12-ig. XV. tanterem. Felméri Lajos, ny. r. tanár.</t>
    </r>
  </si>
  <si>
    <r>
      <t xml:space="preserve">I I. </t>
    </r>
    <r>
      <rPr>
        <i/>
        <sz val="10"/>
        <color rgb="FF000000"/>
        <rFont val="Times New Roman"/>
        <family val="1"/>
        <charset val="238"/>
      </rPr>
      <t>Gaius fordítása és nyelvészeti értelmezése,</t>
    </r>
    <r>
      <rPr>
        <sz val="10"/>
        <color theme="1"/>
        <rFont val="Times New Roman"/>
        <family val="1"/>
        <charset val="238"/>
      </rPr>
      <t xml:space="preserve"> Később meghatározandó időben. XV. tanterem. </t>
    </r>
    <r>
      <rPr>
        <i/>
        <sz val="10"/>
        <color rgb="FF000000"/>
        <rFont val="Times New Roman"/>
        <family val="1"/>
        <charset val="238"/>
      </rPr>
      <t>Finály Henrik</t>
    </r>
    <r>
      <rPr>
        <sz val="10"/>
        <color theme="1"/>
        <rFont val="Times New Roman"/>
        <family val="1"/>
        <charset val="238"/>
      </rPr>
      <t xml:space="preserve">, ny. r. tanár. </t>
    </r>
  </si>
  <si>
    <r>
      <t xml:space="preserve">i;i. </t>
    </r>
    <r>
      <rPr>
        <i/>
        <sz val="10"/>
        <color theme="1"/>
        <rFont val="Times New Roman"/>
        <family val="1"/>
        <charset val="238"/>
      </rPr>
      <t xml:space="preserve">Gát nyelvtan és Ulfilas: Aivaggeljo thairh Matthaiu olvasása, </t>
    </r>
    <r>
      <rPr>
        <sz val="10"/>
        <color rgb="FF000000"/>
        <rFont val="Times New Roman"/>
        <family val="1"/>
        <charset val="238"/>
      </rPr>
      <t xml:space="preserve">szerdán 12—1-ig. </t>
    </r>
    <r>
      <rPr>
        <i/>
        <sz val="10"/>
        <color theme="1"/>
        <rFont val="Times New Roman"/>
        <family val="1"/>
        <charset val="238"/>
      </rPr>
      <t xml:space="preserve">XV. tanterem. Dr. Meltzl Hugó, ny. rendes tanár. </t>
    </r>
  </si>
  <si>
    <r>
      <t xml:space="preserve">Iá. </t>
    </r>
    <r>
      <rPr>
        <i/>
        <sz val="10"/>
        <color rgb="FF000000"/>
        <rFont val="Times New Roman"/>
        <family val="1"/>
        <charset val="238"/>
      </rPr>
      <t>A német irodalom kritikai története Schwabe von dér Ileyde reform törekvéseitől máig</t>
    </r>
    <r>
      <rPr>
        <sz val="10"/>
        <color theme="1"/>
        <rFont val="Times New Roman"/>
        <family val="1"/>
        <charset val="238"/>
      </rPr>
      <t xml:space="preserve"> (uj kor) (A kritikai irodalom történet fogalmáról" Bécs 1875 czimii füzetének alapján), hétfő, kedd, szerda, </t>
    </r>
    <r>
      <rPr>
        <b/>
        <sz val="9.5"/>
        <color rgb="FF000000"/>
        <rFont val="Times New Roman"/>
        <family val="1"/>
        <charset val="238"/>
      </rPr>
      <t xml:space="preserve">csütörtök </t>
    </r>
    <r>
      <rPr>
        <sz val="10"/>
        <color theme="1"/>
        <rFont val="Times New Roman"/>
        <family val="1"/>
        <charset val="238"/>
      </rPr>
      <t xml:space="preserve">és péntek d. e 11—12-ig. XV. tanterem. </t>
    </r>
    <r>
      <rPr>
        <i/>
        <sz val="10"/>
        <color rgb="FF000000"/>
        <rFont val="Times New Roman"/>
        <family val="1"/>
        <charset val="238"/>
      </rPr>
      <t>Dr. Meltzl Hugó,</t>
    </r>
    <r>
      <rPr>
        <sz val="10"/>
        <color theme="1"/>
        <rFont val="Times New Roman"/>
        <family val="1"/>
        <charset val="238"/>
      </rPr>
      <t xml:space="preserve"> ny. rendes tanár. </t>
    </r>
  </si>
  <si>
    <r>
      <t>9.</t>
    </r>
    <r>
      <rPr>
        <sz val="7"/>
        <color rgb="FF000000"/>
        <rFont val="Times New Roman"/>
        <family val="1"/>
        <charset val="238"/>
      </rPr>
      <t xml:space="preserve">        </t>
    </r>
    <r>
      <rPr>
        <i/>
        <sz val="10"/>
        <color rgb="FF000000"/>
        <rFont val="Times New Roman"/>
        <family val="1"/>
        <charset val="238"/>
      </rPr>
      <t>A szóképzés a román nyelvben,</t>
    </r>
    <r>
      <rPr>
        <sz val="10"/>
        <color theme="1"/>
        <rFont val="Times New Roman"/>
        <family val="1"/>
        <charset val="238"/>
      </rPr>
      <t xml:space="preserve"> csütörtök és péntek d. u. 4— 5- ig. </t>
    </r>
    <r>
      <rPr>
        <i/>
        <sz val="10"/>
        <color rgb="FF000000"/>
        <rFont val="Times New Roman"/>
        <family val="1"/>
        <charset val="238"/>
      </rPr>
      <t>XVI. tanterem. Dr. Szilasi Gergely, ny. rendes tanár.</t>
    </r>
  </si>
  <si>
    <r>
      <t>10.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theme="1"/>
        <rFont val="Times New Roman"/>
        <family val="1"/>
        <charset val="238"/>
      </rPr>
      <t>A román lyrai költészet kezdetei és fejlődése,</t>
    </r>
    <r>
      <rPr>
        <sz val="10"/>
        <color rgb="FF000000"/>
        <rFont val="Times New Roman"/>
        <family val="1"/>
        <charset val="238"/>
      </rPr>
      <t xml:space="preserve"> szombaton d. u. 4—5-ig. </t>
    </r>
    <r>
      <rPr>
        <i/>
        <sz val="10"/>
        <color theme="1"/>
        <rFont val="Times New Roman"/>
        <family val="1"/>
        <charset val="238"/>
      </rPr>
      <t>XVI. tanterem. Dr. Szilasi Gergely, ny. rendes tanár.</t>
    </r>
  </si>
  <si>
    <r>
      <t>19.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Általános czimertan,</t>
    </r>
    <r>
      <rPr>
        <sz val="10"/>
        <color theme="1"/>
        <rFont val="Times New Roman"/>
        <family val="1"/>
        <charset val="238"/>
      </rPr>
      <t xml:space="preserve"> kedden és csütörtökön reggel 8-9-ig. XV. tanterem.</t>
    </r>
    <r>
      <rPr>
        <i/>
        <sz val="10"/>
        <color rgb="FF000000"/>
        <rFont val="Times New Roman"/>
        <family val="1"/>
        <charset val="238"/>
      </rPr>
      <t>Finály Henrik</t>
    </r>
    <r>
      <rPr>
        <sz val="10"/>
        <color theme="1"/>
        <rFont val="Times New Roman"/>
        <family val="1"/>
        <charset val="238"/>
      </rPr>
      <t xml:space="preserve">, nyilv. rendes tanár. </t>
    </r>
  </si>
  <si>
    <r>
      <t>I.</t>
    </r>
    <r>
      <rPr>
        <sz val="7"/>
        <color rgb="FF000000"/>
        <rFont val="Times New Roman"/>
        <family val="1"/>
        <charset val="238"/>
      </rPr>
      <t xml:space="preserve">         </t>
    </r>
    <r>
      <rPr>
        <sz val="10"/>
        <color rgb="FF000000"/>
        <rFont val="Times New Roman"/>
        <family val="1"/>
        <charset val="238"/>
      </rPr>
      <t>Történelmi előadások.</t>
    </r>
  </si>
  <si>
    <t>III. Nyelvészeti előadások.</t>
  </si>
  <si>
    <r>
      <t>Megjegyzés.</t>
    </r>
    <r>
      <rPr>
        <sz val="10"/>
        <color rgb="FF000000"/>
        <rFont val="Times New Roman"/>
        <family val="1"/>
        <charset val="238"/>
      </rPr>
      <t xml:space="preserve"> A földrajz tanszéke betöltetlen.</t>
    </r>
  </si>
  <si>
    <r>
      <t>1.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Erkölcstan;</t>
    </r>
    <r>
      <rPr>
        <sz val="10"/>
        <color rgb="FF000000"/>
        <rFont val="Times New Roman"/>
        <family val="1"/>
        <charset val="238"/>
      </rPr>
      <t xml:space="preserve"> (alkalmazott új társadalmi része) hétfő, szerda, péntek, d. u. 5—6-ig. x terem.</t>
    </r>
    <r>
      <rPr>
        <i/>
        <sz val="10"/>
        <color rgb="FF000000"/>
        <rFont val="Times New Roman"/>
        <family val="1"/>
        <charset val="238"/>
      </rPr>
      <t>Szász Béla</t>
    </r>
    <r>
      <rPr>
        <sz val="10"/>
        <color rgb="FF000000"/>
        <rFont val="Times New Roman"/>
        <family val="1"/>
        <charset val="238"/>
      </rPr>
      <t xml:space="preserve"> ny. r. tanár.</t>
    </r>
  </si>
  <si>
    <t>2.   Madách Imre „Az ember tragoediájau czimű drámai költeményéről; kedden d. u. 5—6-ig.y terem. Szász Béla ny. r. tanár.</t>
  </si>
  <si>
    <t>*      3. Aristoteles és philosophiája; csütörtök, szombat d. u. 5—6-ig. y terem. Szász Béla ny. r. tanár.</t>
  </si>
  <si>
    <t>t 4. Összehasonlító paedagogia; csütörtök, péntek, szombat, d. u. 4—5-ig. y terem. Felméri Lajos ny. r. tanár.</t>
  </si>
  <si>
    <t>| 5. Berbert Spencer bölcsészeti, rendszere; hétfő, kedd, 11—12-ig. y terem. Felméri Lajos ny. r. tanár.</t>
  </si>
  <si>
    <t>6. Európa főbb államainak történetei a XVII-ik században;  hétfő, kedd, szerda d. e.11—12-ig.. y terem. Ladányi Gedeon ny. r. tanár.</t>
  </si>
  <si>
    <t>10. Magyarország történelme Kálmán király halálától II. Endre arany bullájáig (1114—1222); kedd, szerda, csütörtök, szombat, d. u. 3—4 -ig. y terem. Szabó Károly ny. r. tanár.</t>
  </si>
  <si>
    <t>11. Hazai krónikáink eredete, egymáshoz való viszonya s tartalmuk bírálati ismertetése; csütörtök és'szombat, d. e. 9—10 óráig. y terem. Szabó Károly ny. r. tanár.</t>
  </si>
  <si>
    <t>8.        A X. X/. századi byzanti ivóknak a magyar történelemre vonatkozó helyei, birálatilag tárgyalva; hétfőn és pénteken, d. u. 3—4-ig (a tanárképezdei növendékeknek). y terem. Szabó Károly ny. r. tanár.</t>
  </si>
  <si>
    <t>9.     A középkori latin írások ismertetése; (bevezetés az oklevéltanba) hétfőn, szerdán és pénteken, d. o. 12—1-ig.  y terem. Finály Henrik ny. r. tanár.</t>
  </si>
  <si>
    <t>10.     Ókori mérték és pénzrendszerek; szombat kivételével mindennap reggel 8—9-ig.  y terem. Finály Henrik ny. r. tanár.</t>
  </si>
  <si>
    <t>*15. A keleti népek időszámítása; (zsidó, persa, török, arab) kedden és csütörtökön d. e. 12—1-ig.  y terem. Finály Henrik ny. r. tanár.</t>
  </si>
  <si>
    <t>*      7. Róma alakulása, s régibb történetei, péntek, szombat, d. e. 11—12 óráig. y terem. Ladányi Gedeon ny. r. tanár.</t>
  </si>
  <si>
    <t>8.      lanárképezdei gyakorlatok ; hétfő, csütörtök 4—5-ig du.  y terem. Ladányi Gedeon ny. r. tanár.</t>
  </si>
  <si>
    <r>
      <t>13.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Magyar irodalom története a XVI—XVII században; hétfő, kedd, szerda, d. e. 10—11-ig. y terem. Imre Sándor ny. r. tanár</t>
    </r>
  </si>
  <si>
    <r>
      <t>14.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Magyarnyelv és nyelvtudomány története, kezdettől a XVIllik századig; csütörtök, péntek, d. e. 10—11-ig. y terem. Imre Sándor ny. r. tanár</t>
    </r>
  </si>
  <si>
    <t>*18. A nyelvújítás története és bírálata; szombat d. e. 10—11-ig. y terem. Imre Sándor ny. r. tanár</t>
  </si>
  <si>
    <r>
      <t>19.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Latin mondattan;</t>
    </r>
    <r>
      <rPr>
        <sz val="10"/>
        <color rgb="FF000000"/>
        <rFont val="Times New Roman"/>
        <family val="1"/>
        <charset val="238"/>
      </rPr>
      <t xml:space="preserve"> hétfő, szerda és péntek, d. e. 9—10-ig.y terem. </t>
    </r>
    <r>
      <rPr>
        <i/>
        <sz val="10"/>
        <color rgb="FF000000"/>
        <rFont val="Times New Roman"/>
        <family val="1"/>
        <charset val="238"/>
      </rPr>
      <t>Szamosi János</t>
    </r>
    <r>
      <rPr>
        <sz val="10"/>
        <color rgb="FF000000"/>
        <rFont val="Times New Roman"/>
        <family val="1"/>
        <charset val="238"/>
      </rPr>
      <t xml:space="preserve"> ny. r. tanár.</t>
    </r>
  </si>
  <si>
    <r>
      <t>20.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Sophocles Antigonéjának magyarázata; kedd, csütörtök és szombat, 9—10-ig. y terem. Szamosi János ny. r. tanár.</t>
    </r>
  </si>
  <si>
    <r>
      <t>20.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critica elmélete gyakorlati példákkal; hétfőn, szombaton, 10—11-ig. y terem. Th. Hómon Ottó ny. r. tanár.</t>
    </r>
  </si>
  <si>
    <t>9 A magyar vezérek és Szt István kora (884—1038); hétfő kedd szerda, péntek, d. e. 9 —10-ig. y terem. Szabó Károly ny. r. tanár.</t>
  </si>
  <si>
    <t>*21. Tacitus Annalesei IV könyvének magyarázata és görög irály gyakorlatok a tanárképezdében;  hetenként 2 óra, később meghatározandó időben. y terem. Szamosi János ny. r. tanár.</t>
  </si>
  <si>
    <r>
      <t>21.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Terentius Andria-jának értelmezése; kedden, szerdán, pénteken, 10—11-ig. y terem. Th. Hómon Ottó ny. r. tanár.</t>
    </r>
  </si>
  <si>
    <r>
      <t>22.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Euripides Phoenissa-inak értelmezése</t>
    </r>
    <r>
      <rPr>
        <sz val="10"/>
        <color rgb="FF000000"/>
        <rFont val="Times New Roman"/>
        <family val="1"/>
        <charset val="238"/>
      </rPr>
      <t xml:space="preserve"> és latin irálybeli gyakorlatok, a tanár-képezdében; hetenként 2-szer, később meghatározandó időben. </t>
    </r>
    <r>
      <rPr>
        <i/>
        <sz val="10"/>
        <color rgb="FF000000"/>
        <rFont val="Times New Roman"/>
        <family val="1"/>
        <charset val="238"/>
      </rPr>
      <t>y terem. Th. Hómon Ottó ny. r. tanár.</t>
    </r>
  </si>
  <si>
    <r>
      <t>23.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német irodalom criticai története Opitzon kezdve ('új kor); hétfőn és pénteken, d. u. 4—5-ig.y terem. Dr. Meltzl Hugó ny. r. tanár.</t>
    </r>
  </si>
  <si>
    <r>
      <t>20.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Újabb német eposzi és drámai remekírók,</t>
    </r>
    <r>
      <rPr>
        <sz val="10"/>
        <color rgb="FF000000"/>
        <rFont val="Times New Roman"/>
        <family val="1"/>
        <charset val="238"/>
      </rPr>
      <t xml:space="preserve"> névszerint Lessing „Náthán,, fejtegetése. (Egyszersmind a múlt félévi előadás folytatása); keddon és csütörtökön, 4—5-ig. </t>
    </r>
    <r>
      <rPr>
        <i/>
        <sz val="10"/>
        <color rgb="FF000000"/>
        <rFont val="Times New Roman"/>
        <family val="1"/>
        <charset val="238"/>
      </rPr>
      <t>y terem. Dr. Meltzl Hugó ny. r. tanár.</t>
    </r>
  </si>
  <si>
    <r>
      <t>21.</t>
    </r>
    <r>
      <rPr>
        <sz val="7"/>
        <color rgb="FF000000"/>
        <rFont val="Times New Roman"/>
        <family val="1"/>
        <charset val="238"/>
      </rPr>
      <t xml:space="preserve">          </t>
    </r>
    <r>
      <rPr>
        <sz val="10"/>
        <color rgb="FF000000"/>
        <rFont val="Times New Roman"/>
        <family val="1"/>
        <charset val="238"/>
      </rPr>
      <t xml:space="preserve"> </t>
    </r>
    <r>
      <rPr>
        <i/>
        <sz val="10"/>
        <color rgb="FF000000"/>
        <rFont val="Times New Roman"/>
        <family val="1"/>
        <charset val="238"/>
      </rPr>
      <t>Petőfi élete, müvei és helyzete a világ irodalomban,</t>
    </r>
    <r>
      <rPr>
        <sz val="10"/>
        <color rgb="FF000000"/>
        <rFont val="Times New Roman"/>
        <family val="1"/>
        <charset val="238"/>
      </rPr>
      <t xml:space="preserve"> különös tekintettel a legújabb német irodalomra (különösen német ajkú hallgatók számára); pénteken d. u. 4—5-ig. </t>
    </r>
    <r>
      <rPr>
        <i/>
        <sz val="10"/>
        <color rgb="FF000000"/>
        <rFont val="Times New Roman"/>
        <family val="1"/>
        <charset val="238"/>
      </rPr>
      <t>y terem. Dr. Meltzl Hugó ny. r. tanár.</t>
    </r>
  </si>
  <si>
    <r>
      <t xml:space="preserve">*28. </t>
    </r>
    <r>
      <rPr>
        <i/>
        <sz val="10"/>
        <color rgb="FF000000"/>
        <rFont val="Times New Roman"/>
        <family val="1"/>
        <charset val="238"/>
      </rPr>
      <t>Schopenhauer</t>
    </r>
    <r>
      <rPr>
        <sz val="10"/>
        <color rgb="FF000000"/>
        <rFont val="Times New Roman"/>
        <family val="1"/>
        <charset val="238"/>
      </rPr>
      <t xml:space="preserve"> „ÍÖelt álé üöillc nnb i'orftelíung" olvasása és fejtegetése; kedden és csütörtökön, 12—l-ig. </t>
    </r>
    <r>
      <rPr>
        <i/>
        <sz val="10"/>
        <color rgb="FF000000"/>
        <rFont val="Times New Roman"/>
        <family val="1"/>
        <charset val="238"/>
      </rPr>
      <t>y terem. Dr. Meltzl Hugó ny. r. tanár.</t>
    </r>
  </si>
  <si>
    <r>
      <t>29.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Szószármaztatás a román nyelvben; hétfőn és kedden, 8—9-ig. ür. y terem. Szilasi Gergely ny. r. tanár.</t>
    </r>
  </si>
  <si>
    <r>
      <t>30.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A macedóniai román szójárás párhuzamban a Dunán inneni román nyelvvel; szerdán és csütörtökön, d. e. 8 —9-ig y terem. Szilasi Gergely ny. r. tanár.</t>
    </r>
  </si>
  <si>
    <r>
      <t>31.</t>
    </r>
    <r>
      <rPr>
        <sz val="7"/>
        <color rgb="FF000000"/>
        <rFont val="Times New Roman"/>
        <family val="1"/>
        <charset val="238"/>
      </rPr>
      <t xml:space="preserve">  </t>
    </r>
    <r>
      <rPr>
        <i/>
        <sz val="10"/>
        <color rgb="FF000000"/>
        <rFont val="Times New Roman"/>
        <family val="1"/>
        <charset val="238"/>
      </rPr>
      <t>A román irodalom története</t>
    </r>
    <r>
      <rPr>
        <sz val="10"/>
        <color rgb="FF000000"/>
        <rFont val="Times New Roman"/>
        <family val="1"/>
        <charset val="238"/>
      </rPr>
      <t xml:space="preserve"> az újjászületés korában; pénteken és szombaton, d. e. 7'/</t>
    </r>
    <r>
      <rPr>
        <vertAlign val="subscript"/>
        <sz val="10"/>
        <color rgb="FF000000"/>
        <rFont val="Times New Roman"/>
        <family val="1"/>
        <charset val="238"/>
      </rPr>
      <t>2</t>
    </r>
    <r>
      <rPr>
        <sz val="10"/>
        <color rgb="FF000000"/>
        <rFont val="Times New Roman"/>
        <family val="1"/>
        <charset val="238"/>
      </rPr>
      <t xml:space="preserve">—9 óráig. </t>
    </r>
    <r>
      <rPr>
        <i/>
        <sz val="10"/>
        <color rgb="FF000000"/>
        <rFont val="Times New Roman"/>
        <family val="1"/>
        <charset val="238"/>
      </rPr>
      <t>y terem. Szilasi Gergely ny. r. tanár.</t>
    </r>
  </si>
  <si>
    <r>
      <t xml:space="preserve">|32. </t>
    </r>
    <r>
      <rPr>
        <i/>
        <sz val="10"/>
        <color rgb="FF000000"/>
        <rFont val="Times New Roman"/>
        <family val="1"/>
        <charset val="238"/>
      </rPr>
      <t>Franczia nyelv elemei;</t>
    </r>
    <r>
      <rPr>
        <sz val="10"/>
        <color rgb="FF000000"/>
        <rFont val="Times New Roman"/>
        <family val="1"/>
        <charset val="238"/>
      </rPr>
      <t xml:space="preserve"> hétfő, szerda, péntek, később meghatározandó órákban. y terem. </t>
    </r>
    <r>
      <rPr>
        <i/>
        <sz val="10"/>
        <color rgb="FF000000"/>
        <rFont val="Times New Roman"/>
        <family val="1"/>
        <charset val="238"/>
      </rPr>
      <t>Duret József</t>
    </r>
    <r>
      <rPr>
        <sz val="10"/>
        <color rgb="FF000000"/>
        <rFont val="Times New Roman"/>
        <family val="1"/>
        <charset val="238"/>
      </rPr>
      <t xml:space="preserve"> m. nyelvtanitó.</t>
    </r>
  </si>
  <si>
    <r>
      <t xml:space="preserve">t33. </t>
    </r>
    <r>
      <rPr>
        <i/>
        <sz val="10"/>
        <color rgb="FF000000"/>
        <rFont val="Times New Roman"/>
        <family val="1"/>
        <charset val="238"/>
      </rPr>
      <t>Franczia irodalom;</t>
    </r>
    <r>
      <rPr>
        <sz val="10"/>
        <color rgb="FF000000"/>
        <rFont val="Times New Roman"/>
        <family val="1"/>
        <charset val="238"/>
      </rPr>
      <t xml:space="preserve"> kedd, csütörtök és szombat, később meghatározandó órákban. </t>
    </r>
    <r>
      <rPr>
        <i/>
        <sz val="10"/>
        <color rgb="FF000000"/>
        <rFont val="Times New Roman"/>
        <family val="1"/>
        <charset val="238"/>
      </rPr>
      <t>y terem. Duret József m. nyelvtanitó.</t>
    </r>
  </si>
  <si>
    <r>
      <t xml:space="preserve">■jr34. </t>
    </r>
    <r>
      <rPr>
        <i/>
        <sz val="10"/>
        <color rgb="FF000000"/>
        <rFont val="Times New Roman"/>
        <family val="1"/>
        <charset val="238"/>
      </rPr>
      <t>Az angol nyelv elemei,</t>
    </r>
    <r>
      <rPr>
        <sz val="10"/>
        <color rgb="FF000000"/>
        <rFont val="Times New Roman"/>
        <family val="1"/>
        <charset val="238"/>
      </rPr>
      <t xml:space="preserve"> kezdők számára; hétfő, szerda és péntek, d. e. 12—1 óráig.y terem. </t>
    </r>
    <r>
      <rPr>
        <i/>
        <sz val="10"/>
        <color rgb="FF000000"/>
        <rFont val="Times New Roman"/>
        <family val="1"/>
        <charset val="238"/>
      </rPr>
      <t>Kovács János</t>
    </r>
    <r>
      <rPr>
        <sz val="10"/>
        <color rgb="FF000000"/>
        <rFont val="Times New Roman"/>
        <family val="1"/>
        <charset val="238"/>
      </rPr>
      <t xml:space="preserve"> m. nyelvtanitó,</t>
    </r>
  </si>
  <si>
    <r>
      <t xml:space="preserve">t35. </t>
    </r>
    <r>
      <rPr>
        <i/>
        <sz val="10"/>
        <color rgb="FF000000"/>
        <rFont val="Times New Roman"/>
        <family val="1"/>
        <charset val="238"/>
      </rPr>
      <t>Angol irodalom történet</t>
    </r>
    <r>
      <rPr>
        <sz val="10"/>
        <color rgb="FF000000"/>
        <rFont val="Times New Roman"/>
        <family val="1"/>
        <charset val="238"/>
      </rPr>
      <t xml:space="preserve"> s a classicus irók olvasása; később meghatározandó napokon, 4—5-ig. </t>
    </r>
    <r>
      <rPr>
        <i/>
        <sz val="10"/>
        <color rgb="FF000000"/>
        <rFont val="Times New Roman"/>
        <family val="1"/>
        <charset val="238"/>
      </rPr>
      <t>y terem. Kovács János m. nyelvtanitó.</t>
    </r>
  </si>
  <si>
    <r>
      <t>1.,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Logika;</t>
    </r>
    <r>
      <rPr>
        <sz val="10"/>
        <color theme="1"/>
        <rFont val="Times New Roman"/>
        <family val="1"/>
        <charset val="238"/>
      </rPr>
      <t xml:space="preserve"> hétfőn, kedden, szerdán d. u. 5—6-ig. 16. tanterem. </t>
    </r>
    <r>
      <rPr>
        <i/>
        <sz val="10"/>
        <color rgb="FF000000"/>
        <rFont val="Times New Roman"/>
        <family val="1"/>
        <charset val="238"/>
      </rPr>
      <t>Szász Béla</t>
    </r>
    <r>
      <rPr>
        <sz val="10"/>
        <color theme="1"/>
        <rFont val="Times New Roman"/>
        <family val="1"/>
        <charset val="238"/>
      </rPr>
      <t xml:space="preserve"> ny. r. tanár.</t>
    </r>
  </si>
  <si>
    <r>
      <t>2.,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theme="1"/>
        <rFont val="Times New Roman"/>
        <family val="1"/>
        <charset val="238"/>
      </rPr>
      <t>A régi philosopbia elhanyátlósának és az áj philosophia felvi- radásának története;</t>
    </r>
    <r>
      <rPr>
        <sz val="10"/>
        <color rgb="FF000000"/>
        <rFont val="Times New Roman"/>
        <family val="1"/>
        <charset val="238"/>
      </rPr>
      <t xml:space="preserve"> csütörtök, péntek és szombat d. u. 5—6-ig. 10. tanterem. Ugyanazon tanár.</t>
    </r>
  </si>
  <si>
    <r>
      <t>2.,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Összehasonlító paedagogia;</t>
    </r>
    <r>
      <rPr>
        <sz val="10"/>
        <color theme="1"/>
        <rFont val="Times New Roman"/>
        <family val="1"/>
        <charset val="238"/>
      </rPr>
      <t xml:space="preserve"> (XIX. század) csütörtök, péutok, szombat d. e. 11—12-ig. 1G. tanterem. Ugyanazon tanár.</t>
    </r>
  </si>
  <si>
    <r>
      <t xml:space="preserve">-f-5., </t>
    </r>
    <r>
      <rPr>
        <i/>
        <sz val="10"/>
        <color rgb="FF000000"/>
        <rFont val="Times New Roman"/>
        <family val="1"/>
        <charset val="238"/>
      </rPr>
      <t>Bevezetés</t>
    </r>
    <r>
      <rPr>
        <sz val="10"/>
        <color theme="1"/>
        <rFont val="Times New Roman"/>
        <family val="1"/>
        <charset val="238"/>
      </rPr>
      <t xml:space="preserve"> Kant </t>
    </r>
    <r>
      <rPr>
        <i/>
        <sz val="10"/>
        <color rgb="FF000000"/>
        <rFont val="Times New Roman"/>
        <family val="1"/>
        <charset val="238"/>
      </rPr>
      <t>transscendental aesthetikájába</t>
    </r>
    <r>
      <rPr>
        <sz val="10"/>
        <color theme="1"/>
        <rFont val="Times New Roman"/>
        <family val="1"/>
        <charset val="238"/>
      </rPr>
      <t xml:space="preserve">; hetenként 1-er, később meghatározandó időben. 15. tanterem. Dr. </t>
    </r>
    <r>
      <rPr>
        <i/>
        <sz val="10"/>
        <color rgb="FF000000"/>
        <rFont val="Times New Roman"/>
        <family val="1"/>
        <charset val="238"/>
      </rPr>
      <t xml:space="preserve">Meltzl Hugó </t>
    </r>
    <r>
      <rPr>
        <sz val="10"/>
        <color theme="1"/>
        <rFont val="Times New Roman"/>
        <family val="1"/>
        <charset val="238"/>
      </rPr>
      <t>ny. r. tanár.</t>
    </r>
  </si>
  <si>
    <r>
      <t>II.</t>
    </r>
    <r>
      <rPr>
        <b/>
        <sz val="7"/>
        <color rgb="FF000000"/>
        <rFont val="Times New Roman"/>
        <family val="1"/>
        <charset val="238"/>
      </rPr>
      <t xml:space="preserve">  </t>
    </r>
    <r>
      <rPr>
        <sz val="8.5"/>
        <color theme="1"/>
        <rFont val="Times New Roman"/>
        <family val="1"/>
        <charset val="238"/>
      </rPr>
      <t>Történelmi előadások.</t>
    </r>
  </si>
  <si>
    <r>
      <t xml:space="preserve">*11., </t>
    </r>
    <r>
      <rPr>
        <i/>
        <sz val="10"/>
        <color rgb="FF000000"/>
        <rFont val="Times New Roman"/>
        <family val="1"/>
        <charset val="238"/>
      </rPr>
      <t>Keleti népek időszámítása;</t>
    </r>
    <r>
      <rPr>
        <sz val="10"/>
        <color theme="1"/>
        <rFont val="Times New Roman"/>
        <family val="1"/>
        <charset val="238"/>
      </rPr>
      <t xml:space="preserve"> (folytatás) kedden és csütörtökön 12—1-ig, 15. tanterem. Ugyanazon tanár.</t>
    </r>
  </si>
  <si>
    <r>
      <t>III.</t>
    </r>
    <r>
      <rPr>
        <b/>
        <sz val="7"/>
        <color rgb="FF000000"/>
        <rFont val="Times New Roman"/>
        <family val="1"/>
        <charset val="238"/>
      </rPr>
      <t xml:space="preserve">          </t>
    </r>
    <r>
      <rPr>
        <sz val="8.5"/>
        <color theme="1"/>
        <rFont val="Times New Roman"/>
        <family val="1"/>
        <charset val="238"/>
      </rPr>
      <t>Nyelvészeti előadások.</t>
    </r>
  </si>
  <si>
    <r>
      <t>12.,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magyar Eposz története</t>
    </r>
    <r>
      <rPr>
        <sz val="10"/>
        <color theme="1"/>
        <rFont val="Times New Roman"/>
        <family val="1"/>
        <charset val="238"/>
      </rPr>
      <t xml:space="preserve">; hétfő, kedd d. e. 10—11-ig, 15. tanterem. </t>
    </r>
    <r>
      <rPr>
        <i/>
        <sz val="10"/>
        <color rgb="FF000000"/>
        <rFont val="Times New Roman"/>
        <family val="1"/>
        <charset val="238"/>
      </rPr>
      <t>Imre Sándor</t>
    </r>
    <r>
      <rPr>
        <sz val="10"/>
        <color theme="1"/>
        <rFont val="Times New Roman"/>
        <family val="1"/>
        <charset val="238"/>
      </rPr>
      <t xml:space="preserve"> ny. r. tanár.</t>
    </r>
  </si>
  <si>
    <r>
      <t>13.,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theme="1"/>
        <rFont val="Times New Roman"/>
        <family val="1"/>
        <charset val="238"/>
      </rPr>
      <t xml:space="preserve">A magyar nyelvtudomány a múlt század végétől mostanig; </t>
    </r>
    <r>
      <rPr>
        <b/>
        <sz val="11"/>
        <color rgb="FF000000"/>
        <rFont val="Times New Roman"/>
        <family val="1"/>
        <charset val="238"/>
      </rPr>
      <t xml:space="preserve">szerda, </t>
    </r>
    <r>
      <rPr>
        <sz val="10"/>
        <color rgb="FF000000"/>
        <rFont val="Times New Roman"/>
        <family val="1"/>
        <charset val="238"/>
      </rPr>
      <t xml:space="preserve">csütörtök, péntek </t>
    </r>
    <r>
      <rPr>
        <b/>
        <sz val="11"/>
        <color rgb="FF000000"/>
        <rFont val="Times New Roman"/>
        <family val="1"/>
        <charset val="238"/>
      </rPr>
      <t xml:space="preserve">d. </t>
    </r>
    <r>
      <rPr>
        <sz val="10"/>
        <color rgb="FF000000"/>
        <rFont val="Times New Roman"/>
        <family val="1"/>
        <charset val="238"/>
      </rPr>
      <t xml:space="preserve">e. </t>
    </r>
    <r>
      <rPr>
        <b/>
        <sz val="11"/>
        <color rgb="FF000000"/>
        <rFont val="Times New Roman"/>
        <family val="1"/>
        <charset val="238"/>
      </rPr>
      <t xml:space="preserve">10—11-ig, 15. </t>
    </r>
    <r>
      <rPr>
        <sz val="10"/>
        <color rgb="FF000000"/>
        <rFont val="Times New Roman"/>
        <family val="1"/>
        <charset val="238"/>
      </rPr>
      <t>tanterem. Ugyanazon tanár.</t>
    </r>
  </si>
  <si>
    <r>
      <t>1.,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Angol philosophiai rendszerek a XIX. században;</t>
    </r>
    <r>
      <rPr>
        <sz val="10"/>
        <color theme="1"/>
        <rFont val="Times New Roman"/>
        <family val="1"/>
        <charset val="238"/>
      </rPr>
      <t xml:space="preserve"> hétfő, kedd d. e. 11—12-ig. 16. tanterem. </t>
    </r>
    <r>
      <rPr>
        <i/>
        <sz val="10"/>
        <color rgb="FF000000"/>
        <rFont val="Times New Roman"/>
        <family val="1"/>
        <charset val="238"/>
      </rPr>
      <t>Felméry Lajos</t>
    </r>
    <r>
      <rPr>
        <sz val="10"/>
        <color theme="1"/>
        <rFont val="Times New Roman"/>
        <family val="1"/>
        <charset val="238"/>
      </rPr>
      <t xml:space="preserve"> ny. r. tanár.</t>
    </r>
  </si>
  <si>
    <r>
      <t xml:space="preserve">G., </t>
    </r>
    <r>
      <rPr>
        <i/>
        <sz val="10"/>
        <color rgb="FF000000"/>
        <rFont val="Times New Roman"/>
        <family val="1"/>
        <charset val="238"/>
      </rPr>
      <t xml:space="preserve">Lessing </t>
    </r>
    <r>
      <rPr>
        <i/>
        <vertAlign val="subscript"/>
        <sz val="10"/>
        <color rgb="FF000000"/>
        <rFont val="Times New Roman"/>
        <family val="1"/>
        <charset val="238"/>
      </rPr>
      <t>n</t>
    </r>
    <r>
      <rPr>
        <i/>
        <sz val="10"/>
        <color rgb="FF000000"/>
        <rFont val="Times New Roman"/>
        <family val="1"/>
        <charset val="238"/>
      </rPr>
      <t>Lavokon</t>
    </r>
    <r>
      <rPr>
        <i/>
        <vertAlign val="superscript"/>
        <sz val="10"/>
        <color rgb="FF000000"/>
        <rFont val="Times New Roman"/>
        <family val="1"/>
        <charset val="238"/>
      </rPr>
      <t>u</t>
    </r>
    <r>
      <rPr>
        <i/>
        <sz val="10"/>
        <color rgb="FF000000"/>
        <rFont val="Times New Roman"/>
        <family val="1"/>
        <charset val="238"/>
      </rPr>
      <t>-ának olvasása és fejtegetése;</t>
    </r>
    <r>
      <rPr>
        <sz val="10"/>
        <color theme="1"/>
        <rFont val="Times New Roman"/>
        <family val="1"/>
        <charset val="238"/>
      </rPr>
      <t xml:space="preserve"> hetenként 1-er, később meghatározandó időben. 15. tanterem. Dr. Meltzl Hugó ny. r. tanár.</t>
    </r>
  </si>
  <si>
    <r>
      <t>7.,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Európa főbb államai a XVII. században</t>
    </r>
    <r>
      <rPr>
        <sz val="10"/>
        <color theme="1"/>
        <rFont val="Times New Roman"/>
        <family val="1"/>
        <charset val="238"/>
      </rPr>
      <t xml:space="preserve">; (folytatás) hétfő, kedd, szerda d. e. 11—12-ig. 8. tanterem. </t>
    </r>
    <r>
      <rPr>
        <i/>
        <sz val="10"/>
        <color rgb="FF000000"/>
        <rFont val="Times New Roman"/>
        <family val="1"/>
        <charset val="238"/>
      </rPr>
      <t>Ladányi Gedeon</t>
    </r>
    <r>
      <rPr>
        <sz val="10"/>
        <color theme="1"/>
        <rFont val="Times New Roman"/>
        <family val="1"/>
        <charset val="238"/>
      </rPr>
      <t xml:space="preserve"> ny. r. tanár.</t>
    </r>
  </si>
  <si>
    <r>
      <t>8.,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A régi Róma történetei</t>
    </r>
    <r>
      <rPr>
        <sz val="10"/>
        <color theme="1"/>
        <rFont val="Times New Roman"/>
        <family val="1"/>
        <charset val="238"/>
      </rPr>
      <t>; (folytatás) péntek, szombat d. e. 11-től 12-ig. 8. tanterem. Ladányi Gedeon ny. r. tanár.</t>
    </r>
  </si>
  <si>
    <t>10.,     Római magánrégiségek. I. Róma városa helyrajza; szombat kivételével minden nap d. e. 8—9-ig, 15. tanterem. Finály Henrik ny. r. tanár.</t>
  </si>
  <si>
    <r>
      <t>14.,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theme="1"/>
        <rFont val="Times New Roman"/>
        <family val="1"/>
        <charset val="238"/>
      </rPr>
      <t>Az össeehasonlitó mythologia alapelvei s ennek alapján a görög és római főistenek</t>
    </r>
    <r>
      <rPr>
        <sz val="10"/>
        <color rgb="FF000000"/>
        <rFont val="Times New Roman"/>
        <family val="1"/>
        <charset val="238"/>
      </rPr>
      <t xml:space="preserve">; hétfőn, szerdán és szombaton d. e. 9-től 10-ig. 16. tanterem. Szamosy János ny. r. tanár. </t>
    </r>
  </si>
  <si>
    <r>
      <t xml:space="preserve">*15., </t>
    </r>
    <r>
      <rPr>
        <i/>
        <sz val="10"/>
        <color rgb="FF000000"/>
        <rFont val="Times New Roman"/>
        <family val="1"/>
        <charset val="238"/>
      </rPr>
      <t>A latin mondattan folytatása</t>
    </r>
    <r>
      <rPr>
        <sz val="10"/>
        <color theme="1"/>
        <rFont val="Times New Roman"/>
        <family val="1"/>
        <charset val="238"/>
      </rPr>
      <t>; (idő- és módtan) csütörtökön d. e. 9—10-ig, 16. tanterem. Szamosy János ny. r. tanár.</t>
    </r>
  </si>
  <si>
    <r>
      <t>8.,</t>
    </r>
    <r>
      <rPr>
        <sz val="7"/>
        <color rgb="FF000000"/>
        <rFont val="Times New Roman"/>
        <family val="1"/>
        <charset val="238"/>
      </rPr>
      <t xml:space="preserve">    </t>
    </r>
    <r>
      <rPr>
        <i/>
        <sz val="10"/>
        <color rgb="FF000000"/>
        <rFont val="Times New Roman"/>
        <family val="1"/>
        <charset val="238"/>
      </rPr>
      <t>Cicero de officiit első könyvének magyarázata</t>
    </r>
    <r>
      <rPr>
        <sz val="10"/>
        <color theme="1"/>
        <rFont val="Times New Roman"/>
        <family val="1"/>
        <charset val="238"/>
      </rPr>
      <t>; kedden és pénteken 9—10-ig, 16. tanterem. Szamosy János ny. r. tanár.</t>
    </r>
  </si>
  <si>
    <r>
      <t xml:space="preserve">1 </t>
    </r>
    <r>
      <rPr>
        <i/>
        <sz val="10"/>
        <color rgb="FF000000"/>
        <rFont val="Times New Roman"/>
        <family val="1"/>
        <charset val="238"/>
      </rPr>
      <t>A régiphilosophia történetének első fele,</t>
    </r>
    <r>
      <rPr>
        <sz val="10"/>
        <color theme="1"/>
        <rFont val="Times New Roman"/>
        <family val="1"/>
        <charset val="238"/>
      </rPr>
      <t xml:space="preserve"> szerda, csütörtök, péntek, szombat d. u. 5—6-ig. XVI. tanterem. </t>
    </r>
    <r>
      <rPr>
        <i/>
        <sz val="10"/>
        <color rgb="FF000000"/>
        <rFont val="Times New Roman"/>
        <family val="1"/>
        <charset val="238"/>
      </rPr>
      <t>Szász Béla,</t>
    </r>
    <r>
      <rPr>
        <sz val="10"/>
        <color theme="1"/>
        <rFont val="Times New Roman"/>
        <family val="1"/>
        <charset val="238"/>
      </rPr>
      <t xml:space="preserve"> ny. r. tanár </t>
    </r>
  </si>
  <si>
    <t xml:space="preserve">1. A régi philosophia története, (folytatás); 3 óra, hétfőn d. u. 5—7. és kedden d. u. 5—6-ig. XVI. tanterem.Szász Béla, ny. rendes tanár. </t>
  </si>
  <si>
    <t>3. Kant philosophiájának rendszere és befolyása az újabbkori philosophiára, szerdán és szombaton d. u. 6—7-ig. x terem. dr. Bartók György, m. tanár.</t>
  </si>
  <si>
    <t>2. Erkölcstan, az általános elméleti rész; 5 óra, szerda, péntek d. u. 5—7. és csütörtök 5—6-ig. XVI. tanterem.Szász Béla, ny. rendes tanár.</t>
  </si>
  <si>
    <r>
      <t>26.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Európa történelme a XIX. században 1815 után,</t>
    </r>
    <r>
      <rPr>
        <sz val="10"/>
        <color theme="1"/>
        <rFont val="Times New Roman"/>
        <family val="1"/>
        <charset val="238"/>
      </rPr>
      <t xml:space="preserve"> 3 óra; hétfő, khdd, szerda d. 12—l-ig. VIII tanterem. </t>
    </r>
    <r>
      <rPr>
        <i/>
        <sz val="10"/>
        <color rgb="FF000000"/>
        <rFont val="Times New Roman"/>
        <family val="1"/>
        <charset val="238"/>
      </rPr>
      <t>Ladányi Gedeon</t>
    </r>
    <r>
      <rPr>
        <sz val="10"/>
        <color theme="1"/>
        <rFont val="Times New Roman"/>
        <family val="1"/>
        <charset val="238"/>
      </rPr>
      <t xml:space="preserve"> ny. r. tanár, </t>
    </r>
    <r>
      <rPr>
        <sz val="10"/>
        <color rgb="FF000000"/>
        <rFont val="Times New Roman"/>
        <family val="1"/>
        <charset val="238"/>
      </rPr>
      <t/>
    </r>
  </si>
  <si>
    <r>
      <t>27.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régi keleti népek történelme,</t>
    </r>
    <r>
      <rPr>
        <sz val="10"/>
        <color theme="1"/>
        <rFont val="Times New Roman"/>
        <family val="1"/>
        <charset val="238"/>
      </rPr>
      <t xml:space="preserve"> 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theme="1"/>
        <rFont val="Times New Roman"/>
        <family val="1"/>
        <charset val="238"/>
      </rPr>
      <t xml:space="preserve"> óra; péntek, szombat, d. 12—l-ig. </t>
    </r>
    <r>
      <rPr>
        <i/>
        <sz val="10"/>
        <color rgb="FF000000"/>
        <rFont val="Times New Roman"/>
        <family val="1"/>
        <charset val="238"/>
      </rPr>
      <t>VIII tanterem. Ladányi Gedeon ny. r. tanár</t>
    </r>
  </si>
  <si>
    <r>
      <t>26.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Magyarország történelme Zsigmond király korában,</t>
    </r>
    <r>
      <rPr>
        <sz val="10"/>
        <color theme="1"/>
        <rFont val="Times New Roman"/>
        <family val="1"/>
        <charset val="238"/>
      </rPr>
      <t xml:space="preserve"> 5 óra; hétfő, kedd, szerda, péntek, szombat, d. e. 9 - 10-ig. VIII. tanterem. </t>
    </r>
    <r>
      <rPr>
        <i/>
        <sz val="10"/>
        <color rgb="FF000000"/>
        <rFont val="Times New Roman"/>
        <family val="1"/>
        <charset val="238"/>
      </rPr>
      <t>Szabó Károly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</si>
  <si>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27.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A székelyek régi alkotmányáról,</t>
    </r>
    <r>
      <rPr>
        <sz val="10"/>
        <color theme="1"/>
        <rFont val="Times New Roman"/>
        <family val="1"/>
        <charset val="238"/>
      </rPr>
      <t xml:space="preserve">1 óra; pénteken d. u. 3—4-ig. </t>
    </r>
    <r>
      <rPr>
        <i/>
        <sz val="10"/>
        <color rgb="FF000000"/>
        <rFont val="Times New Roman"/>
        <family val="1"/>
        <charset val="238"/>
      </rPr>
      <t>VIII. tanterem. Szabó Károly ny. r. tanár.</t>
    </r>
  </si>
  <si>
    <r>
      <t>29.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Római magán régiségek</t>
    </r>
    <r>
      <rPr>
        <sz val="10"/>
        <color theme="1"/>
        <rFont val="Times New Roman"/>
        <family val="1"/>
        <charset val="238"/>
      </rPr>
      <t xml:space="preserve"> (folytatás), 3 óra; hétfő, szerda és péntek r. 7 — </t>
    </r>
    <r>
      <rPr>
        <sz val="10.5"/>
        <color rgb="FF000000"/>
        <rFont val="Times New Roman"/>
        <family val="1"/>
        <charset val="238"/>
      </rPr>
      <t>8</t>
    </r>
    <r>
      <rPr>
        <sz val="10"/>
        <color theme="1"/>
        <rFont val="Times New Roman"/>
        <family val="1"/>
        <charset val="238"/>
      </rPr>
      <t xml:space="preserve">-ig. </t>
    </r>
    <r>
      <rPr>
        <i/>
        <sz val="10"/>
        <color rgb="FF000000"/>
        <rFont val="Times New Roman"/>
        <family val="1"/>
        <charset val="238"/>
      </rPr>
      <t>XV. tanterem. Finály Henrik ny. r. tanár</t>
    </r>
  </si>
  <si>
    <r>
      <t>31.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Az osztrák-magyar monarchia; főleg talajrajzi tekintetben,</t>
    </r>
    <r>
      <rPr>
        <sz val="10"/>
        <color theme="1"/>
        <rFont val="Times New Roman"/>
        <family val="1"/>
        <charset val="238"/>
      </rPr>
      <t xml:space="preserve"> 3 ó.; hétfő, kedd, szerda 10—11-ig., IX. tanterem. </t>
    </r>
    <r>
      <rPr>
        <i/>
        <sz val="10"/>
        <color rgb="FF000000"/>
        <rFont val="Times New Roman"/>
        <family val="1"/>
        <charset val="238"/>
      </rPr>
      <t>Temer Adolf</t>
    </r>
    <r>
      <rPr>
        <sz val="10"/>
        <color theme="1"/>
        <rFont val="Times New Roman"/>
        <family val="1"/>
        <charset val="238"/>
      </rPr>
      <t xml:space="preserve">, ny. r. tanár. </t>
    </r>
  </si>
  <si>
    <r>
      <t>32.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Mennyiségtani földrajz, 2</t>
    </r>
    <r>
      <rPr>
        <sz val="10"/>
        <color theme="1"/>
        <rFont val="Times New Roman"/>
        <family val="1"/>
        <charset val="238"/>
      </rPr>
      <t xml:space="preserve"> óra; csütörtök, péntek, 10—11-ig. </t>
    </r>
    <r>
      <rPr>
        <i/>
        <sz val="10"/>
        <color rgb="FF000000"/>
        <rFont val="Times New Roman"/>
        <family val="1"/>
        <charset val="238"/>
      </rPr>
      <t>IX. tanterem. Temer Adolf, ny. r. tanár.</t>
    </r>
  </si>
  <si>
    <r>
      <t xml:space="preserve">24. </t>
    </r>
    <r>
      <rPr>
        <i/>
        <sz val="10"/>
        <color theme="1"/>
        <rFont val="Times New Roman"/>
        <family val="1"/>
        <charset val="238"/>
      </rPr>
      <t>A franczia nyelven való társalgás.</t>
    </r>
    <r>
      <rPr>
        <sz val="10"/>
        <color rgb="FF000000"/>
        <rFont val="Times New Roman"/>
        <family val="1"/>
        <charset val="238"/>
      </rPr>
      <t xml:space="preserve"> 1 óra; pénteken d. u,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rgb="FF000000"/>
        <rFont val="Times New Roman"/>
        <family val="1"/>
        <charset val="238"/>
      </rPr>
      <t xml:space="preserve">-ig. </t>
    </r>
    <r>
      <rPr>
        <i/>
        <sz val="10"/>
        <color theme="1"/>
        <rFont val="Times New Roman"/>
        <family val="1"/>
        <charset val="238"/>
      </rPr>
      <t xml:space="preserve"> X. tanterem. Duret József m. tanító. </t>
    </r>
  </si>
  <si>
    <r>
      <t xml:space="preserve">25. </t>
    </r>
    <r>
      <rPr>
        <i/>
        <sz val="10"/>
        <color theme="1"/>
        <rFont val="Times New Roman"/>
        <family val="1"/>
        <charset val="238"/>
      </rPr>
      <t>A franczia classica irodalom köréből.</t>
    </r>
    <r>
      <rPr>
        <sz val="10"/>
        <color rgb="FF000000"/>
        <rFont val="Times New Roman"/>
        <family val="1"/>
        <charset val="238"/>
      </rPr>
      <t xml:space="preserve"> 1 óra, szombaton d. u.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rgb="FF000000"/>
        <rFont val="Times New Roman"/>
        <family val="1"/>
        <charset val="238"/>
      </rPr>
      <t xml:space="preserve">-ig. </t>
    </r>
    <r>
      <rPr>
        <i/>
        <sz val="10"/>
        <color theme="1"/>
        <rFont val="Times New Roman"/>
        <family val="1"/>
        <charset val="238"/>
      </rPr>
      <t xml:space="preserve"> X. tanterem. Duret József m. tanító. </t>
    </r>
  </si>
  <si>
    <r>
      <t xml:space="preserve">26. </t>
    </r>
    <r>
      <rPr>
        <i/>
        <sz val="10"/>
        <color rgb="FF000000"/>
        <rFont val="Times New Roman"/>
        <family val="1"/>
        <charset val="238"/>
      </rPr>
      <t>Az angol nyelvtan elemei;</t>
    </r>
    <r>
      <rPr>
        <sz val="10"/>
        <color theme="1"/>
        <rFont val="Times New Roman"/>
        <family val="1"/>
        <charset val="238"/>
      </rPr>
      <t xml:space="preserve"> kezdők számára,. 2 óra hetenként később meghatározandó időben. X. tanterem. </t>
    </r>
    <r>
      <rPr>
        <i/>
        <sz val="10"/>
        <color rgb="FF000000"/>
        <rFont val="Times New Roman"/>
        <family val="1"/>
        <charset val="238"/>
      </rPr>
      <t>Kovács János</t>
    </r>
    <r>
      <rPr>
        <sz val="10"/>
        <color theme="1"/>
        <rFont val="Times New Roman"/>
        <family val="1"/>
        <charset val="238"/>
      </rPr>
      <t xml:space="preserve"> m. tanító </t>
    </r>
  </si>
  <si>
    <r>
      <t xml:space="preserve">27. </t>
    </r>
    <r>
      <rPr>
        <i/>
        <sz val="10"/>
        <color theme="1"/>
        <rFont val="Times New Roman"/>
        <family val="1"/>
        <charset val="238"/>
      </rPr>
      <t>Az angolnyelv elméletileg és gyakorlatilag előadva, 2</t>
    </r>
    <r>
      <rPr>
        <sz val="10"/>
        <color rgb="FF000000"/>
        <rFont val="Times New Roman"/>
        <family val="1"/>
        <charset val="238"/>
      </rPr>
      <t xml:space="preserve"> óra hetenként később meghatározandó időben. </t>
    </r>
    <r>
      <rPr>
        <i/>
        <sz val="10"/>
        <color theme="1"/>
        <rFont val="Times New Roman"/>
        <family val="1"/>
        <charset val="238"/>
      </rPr>
      <t xml:space="preserve">X. tanterem. Kovács János m. tanító </t>
    </r>
  </si>
  <si>
    <r>
      <t xml:space="preserve">28. </t>
    </r>
    <r>
      <rPr>
        <i/>
        <sz val="10"/>
        <color rgb="FF000000"/>
        <rFont val="Times New Roman"/>
        <family val="1"/>
        <charset val="238"/>
      </rPr>
      <t>Az angol irodalom</t>
    </r>
    <r>
      <rPr>
        <sz val="10"/>
        <color theme="1"/>
        <rFont val="Times New Roman"/>
        <family val="1"/>
        <charset val="238"/>
      </rPr>
      <t xml:space="preserve"> (Walter Scott élete és munkái ismertetése) csak angol nyelven, </t>
    </r>
    <r>
      <rPr>
        <sz val="10.5"/>
        <color rgb="FF000000"/>
        <rFont val="Times New Roman"/>
        <family val="1"/>
        <charset val="238"/>
      </rPr>
      <t>2</t>
    </r>
    <r>
      <rPr>
        <sz val="10"/>
        <color theme="1"/>
        <rFont val="Times New Roman"/>
        <family val="1"/>
        <charset val="238"/>
      </rPr>
      <t xml:space="preserve"> óra hetenként később meghatározandó időben. </t>
    </r>
    <r>
      <rPr>
        <i/>
        <sz val="10"/>
        <color rgb="FF000000"/>
        <rFont val="Times New Roman"/>
        <family val="1"/>
        <charset val="238"/>
      </rPr>
      <t xml:space="preserve">X. tanterem. Kovács János m. tanító </t>
    </r>
  </si>
  <si>
    <r>
      <t xml:space="preserve">23. </t>
    </r>
    <r>
      <rPr>
        <i/>
        <sz val="10"/>
        <color rgb="FF000000"/>
        <rFont val="Times New Roman"/>
        <family val="1"/>
        <charset val="238"/>
      </rPr>
      <t>A franczia nyelvtan folytatása.</t>
    </r>
    <r>
      <rPr>
        <sz val="10"/>
        <color theme="1"/>
        <rFont val="Times New Roman"/>
        <family val="1"/>
        <charset val="238"/>
      </rPr>
      <t xml:space="preserve"> 2 óra, keddés csütörtök d. u- 5—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theme="1"/>
        <rFont val="Times New Roman"/>
        <family val="1"/>
        <charset val="238"/>
      </rPr>
      <t xml:space="preserve">-ig. </t>
    </r>
    <r>
      <rPr>
        <i/>
        <sz val="10"/>
        <color rgb="FF000000"/>
        <rFont val="Times New Roman"/>
        <family val="1"/>
        <charset val="238"/>
      </rPr>
      <t xml:space="preserve"> X. tanterem. Duret József m. tanító. </t>
    </r>
  </si>
  <si>
    <r>
      <t>17.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magyarokról emlékező ó német hősköltemények</t>
    </r>
    <r>
      <rPr>
        <sz val="10"/>
        <color theme="1"/>
        <rFont val="Times New Roman"/>
        <family val="1"/>
        <charset val="238"/>
      </rPr>
      <t xml:space="preserve"> futó ismertetése eredetiben (Edda, Hildebrandének, Waltharius, Nibelungének sm.); 1 óra; szombat d e. 12—1-ig. </t>
    </r>
    <r>
      <rPr>
        <i/>
        <sz val="10"/>
        <color rgb="FF000000"/>
        <rFont val="Times New Roman"/>
        <family val="1"/>
        <charset val="238"/>
      </rPr>
      <t>XVI. tanterem. Dr. Meltel Hugó ny r. tanár.</t>
    </r>
  </si>
  <si>
    <r>
      <t>7.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Magyar nyelvtudomány történelmi alapon</t>
    </r>
    <r>
      <rPr>
        <sz val="10"/>
        <color theme="1"/>
        <rFont val="Times New Roman"/>
        <family val="1"/>
        <charset val="238"/>
      </rPr>
      <t xml:space="preserve"> Szófüzés, 2 óra; csütörtök, péntek d. e. 10 —11-ig. XV. tanterem. Imre Sándor ny. r, tanár. </t>
    </r>
  </si>
  <si>
    <t xml:space="preserve">A lét és megismerés végkérdései, 2 óra; hétfő, kedd d. u. 5— 6-ig. XVI. tanterem. Szász Béla ny. r. tanár 
</t>
  </si>
  <si>
    <r>
      <t>2.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Az uj philosophia történetének második fele,</t>
    </r>
    <r>
      <rPr>
        <sz val="10"/>
        <color theme="1"/>
        <rFont val="Times New Roman"/>
        <family val="1"/>
        <charset val="238"/>
      </rPr>
      <t xml:space="preserve"> 4 óra; szerda, csütörtök, péntek, szombat d. u.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theme="1"/>
        <rFont val="Times New Roman"/>
        <family val="1"/>
        <charset val="238"/>
      </rPr>
      <t xml:space="preserve">-ig. XVI. tanterem. </t>
    </r>
    <r>
      <rPr>
        <i/>
        <sz val="10"/>
        <color rgb="FF000000"/>
        <rFont val="Times New Roman"/>
        <family val="1"/>
        <charset val="238"/>
      </rPr>
      <t>Szász Béla ny. r. tanár.</t>
    </r>
  </si>
  <si>
    <r>
      <t>3.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paedagogia módszertana,</t>
    </r>
    <r>
      <rPr>
        <sz val="10"/>
        <color theme="1"/>
        <rFont val="Times New Roman"/>
        <family val="1"/>
        <charset val="238"/>
      </rPr>
      <t xml:space="preserve"> 3 óra ; kedd, csütörtök, szombat d. e. 11—12-ig. IX. tanterem. </t>
    </r>
    <r>
      <rPr>
        <i/>
        <sz val="10"/>
        <color rgb="FF000000"/>
        <rFont val="Times New Roman"/>
        <family val="1"/>
        <charset val="238"/>
      </rPr>
      <t>Felméri Lajos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</si>
  <si>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 xml:space="preserve">*4. </t>
    </r>
    <r>
      <rPr>
        <i/>
        <sz val="10"/>
        <color theme="1"/>
        <rFont val="Times New Roman"/>
        <family val="1"/>
        <charset val="238"/>
      </rPr>
      <t>Herbert Spencer psycholog iájának főbb vonalai,</t>
    </r>
    <r>
      <rPr>
        <sz val="10"/>
        <color rgb="FF000000"/>
        <rFont val="Times New Roman"/>
        <family val="1"/>
        <charset val="238"/>
      </rPr>
      <t xml:space="preserve"> 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rgb="FF000000"/>
        <rFont val="Times New Roman"/>
        <family val="1"/>
        <charset val="238"/>
      </rPr>
      <t xml:space="preserve"> óra, hétfőn 10 —12-ig. XV. tanterem. </t>
    </r>
    <r>
      <rPr>
        <i/>
        <sz val="10"/>
        <color theme="1"/>
        <rFont val="Times New Roman"/>
        <family val="1"/>
        <charset val="238"/>
      </rPr>
      <t>Felméri Lajos ny. r. tanár.</t>
    </r>
  </si>
  <si>
    <r>
      <t>|</t>
    </r>
    <r>
      <rPr>
        <sz val="10.5"/>
        <color rgb="FF000000"/>
        <rFont val="Times New Roman"/>
        <family val="1"/>
        <charset val="238"/>
      </rPr>
      <t>5</t>
    </r>
    <r>
      <rPr>
        <sz val="10"/>
        <color theme="1"/>
        <rFont val="Times New Roman"/>
        <family val="1"/>
        <charset val="238"/>
      </rPr>
      <t xml:space="preserve">. </t>
    </r>
    <r>
      <rPr>
        <i/>
        <sz val="10"/>
        <color rgb="FF000000"/>
        <rFont val="Times New Roman"/>
        <family val="1"/>
        <charset val="238"/>
      </rPr>
      <t>Petőfi szövegének rendezése kritikai és aesthetikai alapelvek szerint,</t>
    </r>
    <r>
      <rPr>
        <sz val="10"/>
        <color theme="1"/>
        <rFont val="Times New Roman"/>
        <family val="1"/>
        <charset val="238"/>
      </rPr>
      <t xml:space="preserve"> 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theme="1"/>
        <rFont val="Times New Roman"/>
        <family val="1"/>
        <charset val="238"/>
      </rPr>
      <t xml:space="preserve"> óra hetenként, később meghatározandó időben. XVI tanterem. Dr. </t>
    </r>
    <r>
      <rPr>
        <i/>
        <sz val="10"/>
        <color rgb="FF000000"/>
        <rFont val="Times New Roman"/>
        <family val="1"/>
        <charset val="238"/>
      </rPr>
      <t>Méltzl Hugó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</si>
  <si>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6.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Legújabb magyar irodalom története,</t>
    </r>
    <r>
      <rPr>
        <sz val="10"/>
        <color theme="1"/>
        <rFont val="Times New Roman"/>
        <family val="1"/>
        <charset val="238"/>
      </rPr>
      <t xml:space="preserve"> 3 óra; hétfő, kedd, szerda d. e. 10—11-ig. XV. tanterem. </t>
    </r>
    <r>
      <rPr>
        <i/>
        <sz val="10"/>
        <color rgb="FF000000"/>
        <rFont val="Times New Roman"/>
        <family val="1"/>
        <charset val="238"/>
      </rPr>
      <t>Imre Sándor</t>
    </r>
    <r>
      <rPr>
        <sz val="10"/>
        <color theme="1"/>
        <rFont val="Times New Roman"/>
        <family val="1"/>
        <charset val="238"/>
      </rPr>
      <t xml:space="preserve"> ny. r, tanár. </t>
    </r>
  </si>
  <si>
    <r>
      <t xml:space="preserve">9. </t>
    </r>
    <r>
      <rPr>
        <i/>
        <sz val="10"/>
        <color rgb="FF000000"/>
        <rFont val="Times New Roman"/>
        <family val="1"/>
        <charset val="238"/>
      </rPr>
      <t>Görög és latin összehasonlitó alaktan,</t>
    </r>
    <r>
      <rPr>
        <sz val="10"/>
        <color theme="1"/>
        <rFont val="Times New Roman"/>
        <family val="1"/>
        <charset val="238"/>
      </rPr>
      <t xml:space="preserve"> 3 óra ; hétfő, szerda és szombat d. e. 9—10-ig. IX. tanterem. </t>
    </r>
    <r>
      <rPr>
        <i/>
        <sz val="10"/>
        <color rgb="FF000000"/>
        <rFont val="Times New Roman"/>
        <family val="1"/>
        <charset val="238"/>
      </rPr>
      <t>Szamosi János</t>
    </r>
    <r>
      <rPr>
        <sz val="10"/>
        <color theme="1"/>
        <rFont val="Times New Roman"/>
        <family val="1"/>
        <charset val="238"/>
      </rPr>
      <t xml:space="preserve"> ny. r. tanár.</t>
    </r>
  </si>
  <si>
    <r>
      <t xml:space="preserve">12. </t>
    </r>
    <r>
      <rPr>
        <i/>
        <sz val="10"/>
        <color rgb="FF000000"/>
        <rFont val="Times New Roman"/>
        <family val="1"/>
        <charset val="238"/>
      </rPr>
      <t>A rhetorica a görögöknél és rómaiaknál,</t>
    </r>
    <r>
      <rPr>
        <sz val="10"/>
        <color theme="1"/>
        <rFont val="Times New Roman"/>
        <family val="1"/>
        <charset val="238"/>
      </rPr>
      <t xml:space="preserve"> 2 óra; hétfő, szerda d. e. 10—11-ig. XVI. tanterem. Dr. </t>
    </r>
    <r>
      <rPr>
        <i/>
        <sz val="10"/>
        <color rgb="FF000000"/>
        <rFont val="Times New Roman"/>
        <family val="1"/>
        <charset val="238"/>
      </rPr>
      <t>Hóman Ottó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</si>
  <si>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 xml:space="preserve">13. </t>
    </r>
    <r>
      <rPr>
        <i/>
        <sz val="10"/>
        <color rgb="FF000000"/>
        <rFont val="Times New Roman"/>
        <family val="1"/>
        <charset val="238"/>
      </rPr>
      <t>Aristophanes „békái* értelmezése,</t>
    </r>
    <r>
      <rPr>
        <sz val="10"/>
        <color theme="1"/>
        <rFont val="Times New Roman"/>
        <family val="1"/>
        <charset val="238"/>
      </rPr>
      <t xml:space="preserve"> 3 óra; kedd, péntek d. e. 10—</t>
    </r>
    <r>
      <rPr>
        <sz val="10.5"/>
        <color rgb="FF000000"/>
        <rFont val="Times New Roman"/>
        <family val="1"/>
        <charset val="238"/>
      </rPr>
      <t>11</t>
    </r>
    <r>
      <rPr>
        <sz val="10"/>
        <color theme="1"/>
        <rFont val="Times New Roman"/>
        <family val="1"/>
        <charset val="238"/>
      </rPr>
      <t xml:space="preserve">-ig, szerdán d. e. 11—12-ig. </t>
    </r>
    <r>
      <rPr>
        <i/>
        <sz val="10"/>
        <color rgb="FF000000"/>
        <rFont val="Times New Roman"/>
        <family val="1"/>
        <charset val="238"/>
      </rPr>
      <t xml:space="preserve">XVI. tanterem. Dr. Hóman Ottó ny. r. tanár. </t>
    </r>
  </si>
  <si>
    <r>
      <t xml:space="preserve">*14. </t>
    </r>
    <r>
      <rPr>
        <i/>
        <sz val="10"/>
        <color rgb="FF000000"/>
        <rFont val="Times New Roman"/>
        <family val="1"/>
        <charset val="238"/>
      </rPr>
      <t>Hercules mythusa az ókori népeknél;</t>
    </r>
    <r>
      <rPr>
        <sz val="10"/>
        <color theme="1"/>
        <rFont val="Times New Roman"/>
        <family val="1"/>
        <charset val="238"/>
      </rPr>
      <t xml:space="preserve"> főleg a görögöknél, 1 óra szombaton d. e. </t>
    </r>
    <r>
      <rPr>
        <sz val="10"/>
        <color rgb="FF000000"/>
        <rFont val="Times New Roman"/>
        <family val="1"/>
        <charset val="238"/>
      </rPr>
      <t>10—1</t>
    </r>
    <r>
      <rPr>
        <sz val="10"/>
        <color theme="1"/>
        <rFont val="Times New Roman"/>
        <family val="1"/>
        <charset val="238"/>
      </rPr>
      <t xml:space="preserve">1-ig. </t>
    </r>
    <r>
      <rPr>
        <i/>
        <sz val="10"/>
        <color rgb="FF000000"/>
        <rFont val="Times New Roman"/>
        <family val="1"/>
        <charset val="238"/>
      </rPr>
      <t xml:space="preserve">XVI. tanterem. Dr. Hóman Ottó ny. r. tanár. </t>
    </r>
  </si>
  <si>
    <r>
      <t>15.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Uj felnémet syntaxis történelmi alapon,</t>
    </r>
    <r>
      <rPr>
        <sz val="10"/>
        <color theme="1"/>
        <rFont val="Times New Roman"/>
        <family val="1"/>
        <charset val="238"/>
      </rPr>
      <t xml:space="preserve"> </t>
    </r>
    <r>
      <rPr>
        <sz val="10.5"/>
        <color rgb="FF000000"/>
        <rFont val="Times New Roman"/>
        <family val="1"/>
        <charset val="238"/>
      </rPr>
      <t>2</t>
    </r>
    <r>
      <rPr>
        <sz val="10"/>
        <color theme="1"/>
        <rFont val="Times New Roman"/>
        <family val="1"/>
        <charset val="238"/>
      </rPr>
      <t xml:space="preserve"> óra, kedden és szombaton d. u.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theme="1"/>
        <rFont val="Times New Roman"/>
        <family val="1"/>
        <charset val="238"/>
      </rPr>
      <t xml:space="preserve">-ig. XVII. Tanterem. Dr. </t>
    </r>
    <r>
      <rPr>
        <i/>
        <sz val="10"/>
        <color rgb="FF000000"/>
        <rFont val="Times New Roman"/>
        <family val="1"/>
        <charset val="238"/>
      </rPr>
      <t>Meltel Hugó</t>
    </r>
    <r>
      <rPr>
        <sz val="10"/>
        <color theme="1"/>
        <rFont val="Times New Roman"/>
        <family val="1"/>
        <charset val="238"/>
      </rPr>
      <t xml:space="preserve"> ny. r. tanár </t>
    </r>
  </si>
  <si>
    <r>
      <t>16.</t>
    </r>
    <r>
      <rPr>
        <sz val="7"/>
        <color rgb="FF000000"/>
        <rFont val="Times New Roman"/>
        <family val="1"/>
        <charset val="238"/>
      </rPr>
      <t xml:space="preserve">     </t>
    </r>
    <r>
      <rPr>
        <i/>
        <sz val="10"/>
        <color rgb="FF000000"/>
        <rFont val="Times New Roman"/>
        <family val="1"/>
        <charset val="238"/>
      </rPr>
      <t>A német irodalom kritikai története</t>
    </r>
    <r>
      <rPr>
        <sz val="10"/>
        <color theme="1"/>
        <rFont val="Times New Roman"/>
        <family val="1"/>
        <charset val="238"/>
      </rPr>
      <t xml:space="preserve"> Vulllla bibliájától Lutherig (ókor), </t>
    </r>
    <r>
      <rPr>
        <sz val="10.5"/>
        <color rgb="FF000000"/>
        <rFont val="Times New Roman"/>
        <family val="1"/>
        <charset val="238"/>
      </rPr>
      <t>4</t>
    </r>
    <r>
      <rPr>
        <sz val="10"/>
        <color theme="1"/>
        <rFont val="Times New Roman"/>
        <family val="1"/>
        <charset val="238"/>
      </rPr>
      <t xml:space="preserve"> óra; hétfő, szerda, csütörtök, péntek d. </t>
    </r>
    <r>
      <rPr>
        <sz val="10.5"/>
        <color rgb="FF000000"/>
        <rFont val="Times New Roman"/>
        <family val="1"/>
        <charset val="238"/>
      </rPr>
      <t>12</t>
    </r>
    <r>
      <rPr>
        <sz val="10"/>
        <color theme="1"/>
        <rFont val="Times New Roman"/>
        <family val="1"/>
        <charset val="238"/>
      </rPr>
      <t>—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theme="1"/>
        <rFont val="Times New Roman"/>
        <family val="1"/>
        <charset val="238"/>
      </rPr>
      <t xml:space="preserve">-ig.XVI. tanterem. Dr. </t>
    </r>
    <r>
      <rPr>
        <i/>
        <sz val="10"/>
        <color rgb="FF000000"/>
        <rFont val="Times New Roman"/>
        <family val="1"/>
        <charset val="238"/>
      </rPr>
      <t>Meltel Hugó</t>
    </r>
    <r>
      <rPr>
        <sz val="10"/>
        <color theme="1"/>
        <rFont val="Times New Roman"/>
        <family val="1"/>
        <charset val="238"/>
      </rPr>
      <t xml:space="preserve"> ny r. tanár.</t>
    </r>
  </si>
  <si>
    <r>
      <t xml:space="preserve">*18. </t>
    </r>
    <r>
      <rPr>
        <i/>
        <sz val="10"/>
        <color theme="1"/>
        <rFont val="Times New Roman"/>
        <family val="1"/>
        <charset val="238"/>
      </rPr>
      <t>Schopenhauer;</t>
    </r>
    <r>
      <rPr>
        <sz val="10"/>
        <color rgb="FF000000"/>
        <rFont val="Times New Roman"/>
        <family val="1"/>
        <charset val="238"/>
      </rPr>
      <t xml:space="preserve"> </t>
    </r>
    <r>
      <rPr>
        <i/>
        <sz val="10"/>
        <color theme="1"/>
        <rFont val="Times New Roman"/>
        <family val="1"/>
        <charset val="238"/>
      </rPr>
      <t>mint német remekíró,</t>
    </r>
    <r>
      <rPr>
        <sz val="10"/>
        <color rgb="FF000000"/>
        <rFont val="Times New Roman"/>
        <family val="1"/>
        <charset val="238"/>
      </rPr>
      <t xml:space="preserve"> 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rgb="FF000000"/>
        <rFont val="Times New Roman"/>
        <family val="1"/>
        <charset val="238"/>
      </rPr>
      <t xml:space="preserve"> óra; hétfőn d. u. 5—</t>
    </r>
    <r>
      <rPr>
        <sz val="10.5"/>
        <color rgb="FF000000"/>
        <rFont val="Times New Roman"/>
        <family val="1"/>
        <charset val="238"/>
      </rPr>
      <t>6</t>
    </r>
    <r>
      <rPr>
        <sz val="10"/>
        <color rgb="FF000000"/>
        <rFont val="Times New Roman"/>
        <family val="1"/>
        <charset val="238"/>
      </rPr>
      <t xml:space="preserve">-ig. </t>
    </r>
    <r>
      <rPr>
        <i/>
        <sz val="10"/>
        <color theme="1"/>
        <rFont val="Times New Roman"/>
        <family val="1"/>
        <charset val="238"/>
      </rPr>
      <t>XVI. tanterem. Dr. Meltel Hugó ny r. tanár.</t>
    </r>
  </si>
  <si>
    <r>
      <t xml:space="preserve">19. </t>
    </r>
    <r>
      <rPr>
        <i/>
        <sz val="10"/>
        <color theme="1"/>
        <rFont val="Times New Roman"/>
        <family val="1"/>
        <charset val="238"/>
      </rPr>
      <t>Az istriai román és rumom nyelv párhuzamban a dáciai román nyelvvel,</t>
    </r>
    <r>
      <rPr>
        <sz val="10"/>
        <color rgb="FF000000"/>
        <rFont val="Times New Roman"/>
        <family val="1"/>
        <charset val="238"/>
      </rPr>
      <t xml:space="preserve"> </t>
    </r>
    <r>
      <rPr>
        <sz val="10.5"/>
        <color rgb="FF000000"/>
        <rFont val="Times New Roman"/>
        <family val="1"/>
        <charset val="238"/>
      </rPr>
      <t>1</t>
    </r>
    <r>
      <rPr>
        <sz val="10"/>
        <color rgb="FF000000"/>
        <rFont val="Times New Roman"/>
        <family val="1"/>
        <charset val="238"/>
      </rPr>
      <t xml:space="preserve"> óra, hétfőn d. u. 4—5-ig. XVI. tanterem. Dr. </t>
    </r>
    <r>
      <rPr>
        <i/>
        <sz val="10"/>
        <color theme="1"/>
        <rFont val="Times New Roman"/>
        <family val="1"/>
        <charset val="238"/>
      </rPr>
      <t>Szilassy Gergely</t>
    </r>
    <r>
      <rPr>
        <sz val="10"/>
        <color rgb="FF000000"/>
        <rFont val="Times New Roman"/>
        <family val="1"/>
        <charset val="238"/>
      </rPr>
      <t xml:space="preserve"> ny. r. tanár </t>
    </r>
  </si>
  <si>
    <r>
      <t>21</t>
    </r>
    <r>
      <rPr>
        <sz val="10"/>
        <color theme="1"/>
        <rFont val="Times New Roman"/>
        <family val="1"/>
        <charset val="238"/>
      </rPr>
      <t xml:space="preserve">. </t>
    </r>
    <r>
      <rPr>
        <i/>
        <sz val="10"/>
        <color rgb="FF000000"/>
        <rFont val="Times New Roman"/>
        <family val="1"/>
        <charset val="238"/>
      </rPr>
      <t>A román irodalom története</t>
    </r>
    <r>
      <rPr>
        <sz val="10"/>
        <color theme="1"/>
        <rFont val="Times New Roman"/>
        <family val="1"/>
        <charset val="238"/>
      </rPr>
      <t xml:space="preserve"> a harmadik vagyis uj korszakban, 3 óra; csütörtök, péntek és szombat d. u. 4—5-ig. </t>
    </r>
    <r>
      <rPr>
        <i/>
        <sz val="10"/>
        <color rgb="FF000000"/>
        <rFont val="Times New Roman"/>
        <family val="1"/>
        <charset val="238"/>
      </rPr>
      <t xml:space="preserve">XVI. tanterem. Dr. Szilassy Gergely ny. r. tanár </t>
    </r>
  </si>
  <si>
    <r>
      <t xml:space="preserve">*20. </t>
    </r>
    <r>
      <rPr>
        <i/>
        <sz val="10"/>
        <color theme="1"/>
        <rFont val="Times New Roman"/>
        <family val="1"/>
        <charset val="238"/>
      </rPr>
      <t>Convseratorium a román szinköltészet; főleg az újabb fölött,</t>
    </r>
    <r>
      <rPr>
        <sz val="10"/>
        <color rgb="FF000000"/>
        <rFont val="Times New Roman"/>
        <family val="1"/>
        <charset val="238"/>
      </rPr>
      <t xml:space="preserve"> 2 óra ; kedd és szerda d. u. 4—5-ig. </t>
    </r>
    <r>
      <rPr>
        <i/>
        <sz val="10"/>
        <color theme="1"/>
        <rFont val="Times New Roman"/>
        <family val="1"/>
        <charset val="238"/>
      </rPr>
      <t xml:space="preserve">XVI. tanterem. Dr. Szilassy Gergely ny. r. tanár </t>
    </r>
  </si>
  <si>
    <r>
      <t>30.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i/>
        <sz val="10"/>
        <color rgb="FF000000"/>
        <rFont val="Times New Roman"/>
        <family val="1"/>
        <charset val="238"/>
      </rPr>
      <t>Általános czimertan, 2</t>
    </r>
    <r>
      <rPr>
        <sz val="10"/>
        <color theme="1"/>
        <rFont val="Times New Roman"/>
        <family val="1"/>
        <charset val="238"/>
      </rPr>
      <t xml:space="preserve"> óra; kedd, csütörtök r. 7—</t>
    </r>
    <r>
      <rPr>
        <sz val="10.5"/>
        <color rgb="FF000000"/>
        <rFont val="Times New Roman"/>
        <family val="1"/>
        <charset val="238"/>
      </rPr>
      <t>8</t>
    </r>
    <r>
      <rPr>
        <sz val="10"/>
        <color theme="1"/>
        <rFont val="Times New Roman"/>
        <family val="1"/>
        <charset val="238"/>
      </rPr>
      <t xml:space="preserve">-ig. </t>
    </r>
    <r>
      <rPr>
        <i/>
        <sz val="10"/>
        <color rgb="FF000000"/>
        <rFont val="Times New Roman"/>
        <family val="1"/>
        <charset val="238"/>
      </rPr>
      <t>XV. tanterem. Finály Henrik ny. r. tanár</t>
    </r>
  </si>
  <si>
    <r>
      <t>*</t>
    </r>
    <r>
      <rPr>
        <sz val="10.5"/>
        <color rgb="FF000000"/>
        <rFont val="Times New Roman"/>
        <family val="1"/>
        <charset val="238"/>
      </rPr>
      <t>8</t>
    </r>
    <r>
      <rPr>
        <sz val="10"/>
        <color rgb="FF000000"/>
        <rFont val="Times New Roman"/>
        <family val="1"/>
        <charset val="238"/>
      </rPr>
      <t xml:space="preserve">. </t>
    </r>
    <r>
      <rPr>
        <i/>
        <sz val="10"/>
        <color theme="1"/>
        <rFont val="Times New Roman"/>
        <family val="1"/>
        <charset val="238"/>
      </rPr>
      <t>Arany János és az úgynevezett</t>
    </r>
    <r>
      <rPr>
        <sz val="10"/>
        <color rgb="FF000000"/>
        <rFont val="Times New Roman"/>
        <family val="1"/>
        <charset val="238"/>
      </rPr>
      <t xml:space="preserve"> </t>
    </r>
    <r>
      <rPr>
        <i/>
        <sz val="10"/>
        <color theme="1"/>
        <rFont val="Times New Roman"/>
        <family val="1"/>
        <charset val="238"/>
      </rPr>
      <t>„népiesek</t>
    </r>
    <r>
      <rPr>
        <sz val="10"/>
        <color rgb="FF000000"/>
        <rFont val="Times New Roman"/>
        <family val="1"/>
        <charset val="238"/>
      </rPr>
      <t xml:space="preserve">“ </t>
    </r>
    <r>
      <rPr>
        <i/>
        <sz val="10"/>
        <color theme="1"/>
        <rFont val="Times New Roman"/>
        <family val="1"/>
        <charset val="238"/>
      </rPr>
      <t xml:space="preserve">elbeszélő költeményei, </t>
    </r>
    <r>
      <rPr>
        <sz val="10"/>
        <color rgb="FF000000"/>
        <rFont val="Times New Roman"/>
        <family val="1"/>
        <charset val="238"/>
      </rPr>
      <t xml:space="preserve">1 óra, szombat d. e. 11— 12-ig. </t>
    </r>
    <r>
      <rPr>
        <i/>
        <sz val="10"/>
        <color theme="1"/>
        <rFont val="Times New Roman"/>
        <family val="1"/>
        <charset val="238"/>
      </rPr>
      <t>XV. tanterem. Imre Sándor ny. r, tanár.</t>
    </r>
  </si>
  <si>
    <r>
      <t>7.</t>
    </r>
    <r>
      <rPr>
        <sz val="7"/>
        <color rgb="FF000000"/>
        <rFont val="Times New Roman"/>
        <family val="1"/>
        <charset val="238"/>
      </rPr>
      <t xml:space="preserve">         </t>
    </r>
    <r>
      <rPr>
        <i/>
        <sz val="10"/>
        <color theme="1"/>
        <rFont val="Times New Roman"/>
        <family val="1"/>
        <charset val="238"/>
      </rPr>
      <t>Ovidius</t>
    </r>
    <r>
      <rPr>
        <sz val="10"/>
        <color rgb="FF000000"/>
        <rFont val="Times New Roman"/>
        <family val="1"/>
        <charset val="238"/>
      </rPr>
      <t xml:space="preserve"> „</t>
    </r>
    <r>
      <rPr>
        <i/>
        <sz val="10"/>
        <color theme="1"/>
        <rFont val="Times New Roman"/>
        <family val="1"/>
        <charset val="238"/>
      </rPr>
      <t>Fasti“ első könyvének értelmezése,</t>
    </r>
    <r>
      <rPr>
        <sz val="10"/>
        <color rgb="FF000000"/>
        <rFont val="Times New Roman"/>
        <family val="1"/>
        <charset val="238"/>
      </rPr>
      <t xml:space="preserve"> 2 óra, kedd és péntek d. e. 9—10-ig. </t>
    </r>
    <r>
      <rPr>
        <i/>
        <sz val="10"/>
        <color theme="1"/>
        <rFont val="Times New Roman"/>
        <family val="1"/>
        <charset val="238"/>
      </rPr>
      <t>IX. tanterem. Szamosi János ny. r. tanár.</t>
    </r>
  </si>
  <si>
    <r>
      <t>8.</t>
    </r>
    <r>
      <rPr>
        <sz val="7"/>
        <color rgb="FF000000"/>
        <rFont val="Times New Roman"/>
        <family val="1"/>
        <charset val="238"/>
      </rPr>
      <t xml:space="preserve">         </t>
    </r>
    <r>
      <rPr>
        <i/>
        <sz val="10"/>
        <color theme="1"/>
        <rFont val="Times New Roman"/>
        <family val="1"/>
        <charset val="238"/>
      </rPr>
      <t>A görög irodalom történelmének folytatása,</t>
    </r>
    <r>
      <rPr>
        <sz val="10"/>
        <color rgb="FF000000"/>
        <rFont val="Times New Roman"/>
        <family val="1"/>
        <charset val="238"/>
      </rPr>
      <t xml:space="preserve"> 1 óra, csütörtök d. e. </t>
    </r>
    <r>
      <rPr>
        <sz val="10.5"/>
        <color rgb="FF000000"/>
        <rFont val="Times New Roman"/>
        <family val="1"/>
        <charset val="238"/>
      </rPr>
      <t>9</t>
    </r>
    <r>
      <rPr>
        <sz val="10"/>
        <color rgb="FF000000"/>
        <rFont val="Times New Roman"/>
        <family val="1"/>
        <charset val="238"/>
      </rPr>
      <t xml:space="preserve">—10-ig. </t>
    </r>
    <r>
      <rPr>
        <i/>
        <sz val="10"/>
        <color theme="1"/>
        <rFont val="Times New Roman"/>
        <family val="1"/>
        <charset val="238"/>
      </rPr>
      <t>IX. tanterem. Szamosi János ny. r. tanár.</t>
    </r>
  </si>
  <si>
    <t>1. Oktatástan, 3 óra csütörtök, péntek, szombat, d. e. 11—12-ig. VIII. tanterem. Fehnéry Lajos, m. tanár.</t>
  </si>
  <si>
    <t>*6. Amerikai paedagogiai irodalom, 2 óra, hétfő, szerda, d. e. 10—11-ig. VIII. tanterem. Fehnéry Lajos, m. tanár.</t>
  </si>
  <si>
    <t>4. Philosophiai gyakorlatok: az újabb kori philosophusok értelmeztetése az eredeti kútfők szerint, 2 óra, később meghatározandó időben.x terem. dr. Bartók György, m. tanár.</t>
  </si>
  <si>
    <r>
      <t>I.</t>
    </r>
    <r>
      <rPr>
        <sz val="7"/>
        <color rgb="FF000000"/>
        <rFont val="Times New Roman"/>
        <family val="1"/>
        <charset val="238"/>
      </rPr>
      <t xml:space="preserve">         </t>
    </r>
    <r>
      <rPr>
        <sz val="10"/>
        <color rgb="FF000000"/>
        <rFont val="Times New Roman"/>
        <family val="1"/>
        <charset val="238"/>
      </rPr>
      <t>Nyelvészeti előadások.</t>
    </r>
  </si>
  <si>
    <t>28. A franczia eláss; irodalom köréből (XVIII. század), 1 óra.</t>
  </si>
  <si>
    <r>
      <t>7.</t>
    </r>
    <r>
      <rPr>
        <sz val="7"/>
        <color rgb="FF000000"/>
        <rFont val="Times New Roman"/>
        <family val="1"/>
        <charset val="238"/>
      </rPr>
      <t xml:space="preserve"> </t>
    </r>
    <r>
      <rPr>
        <i/>
        <sz val="10"/>
        <color rgb="FF000000"/>
        <rFont val="Times New Roman"/>
        <family val="1"/>
        <charset val="238"/>
      </rPr>
      <t>Magyar irodalom történelme a XVI. században;</t>
    </r>
    <r>
      <rPr>
        <sz val="10"/>
        <color theme="1"/>
        <rFont val="Times New Roman"/>
        <family val="1"/>
        <charset val="238"/>
      </rPr>
      <t xml:space="preserve"> 3 óra, hétfő, kedd, szerda, d. e. 10—11-ig. XV. tanterem. </t>
    </r>
    <r>
      <rPr>
        <i/>
        <sz val="10"/>
        <color rgb="FF000000"/>
        <rFont val="Times New Roman"/>
        <family val="1"/>
        <charset val="238"/>
      </rPr>
      <t>Imre Sándor,</t>
    </r>
    <r>
      <rPr>
        <sz val="10"/>
        <color theme="1"/>
        <rFont val="Times New Roman"/>
        <family val="1"/>
        <charset val="238"/>
      </rPr>
      <t xml:space="preserve"> ny. rendes tanár. </t>
    </r>
  </si>
  <si>
    <r>
      <t>8.</t>
    </r>
    <r>
      <rPr>
        <sz val="7"/>
        <color rgb="FF000000"/>
        <rFont val="Times New Roman"/>
        <family val="1"/>
        <charset val="238"/>
      </rPr>
      <t xml:space="preserve"> </t>
    </r>
    <r>
      <rPr>
        <i/>
        <sz val="10"/>
        <color theme="1"/>
        <rFont val="Times New Roman"/>
        <family val="1"/>
        <charset val="238"/>
      </rPr>
      <t>Magyar nyelv és nyelvtudomány történelme a XVI. és XVII. században;</t>
    </r>
    <r>
      <rPr>
        <sz val="10"/>
        <color rgb="FF000000"/>
        <rFont val="Times New Roman"/>
        <family val="1"/>
        <charset val="238"/>
      </rPr>
      <t xml:space="preserve"> 3 óra, csütörtök, péntek, szombat, d. e. 10—11- ig. </t>
    </r>
    <r>
      <rPr>
        <i/>
        <sz val="10"/>
        <color theme="1"/>
        <rFont val="Times New Roman"/>
        <family val="1"/>
        <charset val="238"/>
      </rPr>
      <t>XV. tanterem. Imre Sándor, ny. rendes tanár.</t>
    </r>
  </si>
  <si>
    <r>
      <t>9.</t>
    </r>
    <r>
      <rPr>
        <sz val="7"/>
        <color rgb="FF000000"/>
        <rFont val="Times New Roman"/>
        <family val="1"/>
        <charset val="238"/>
      </rPr>
      <t xml:space="preserve"> </t>
    </r>
    <r>
      <rPr>
        <i/>
        <sz val="10"/>
        <color rgb="FF000000"/>
        <rFont val="Times New Roman"/>
        <family val="1"/>
        <charset val="238"/>
      </rPr>
      <t>A hermeneutica elmélete gyakorlati példákkal;</t>
    </r>
    <r>
      <rPr>
        <sz val="10"/>
        <color theme="1"/>
        <rFont val="Times New Roman"/>
        <family val="1"/>
        <charset val="238"/>
      </rPr>
      <t xml:space="preserve"> 2 óra, hétfő, kedd r. 9—10-ig. IX. tanterem. </t>
    </r>
    <r>
      <rPr>
        <i/>
        <sz val="10"/>
        <color rgb="FF000000"/>
        <rFont val="Times New Roman"/>
        <family val="1"/>
        <charset val="238"/>
      </rPr>
      <t>Szamosi János,</t>
    </r>
    <r>
      <rPr>
        <sz val="10"/>
        <color theme="1"/>
        <rFont val="Times New Roman"/>
        <family val="1"/>
        <charset val="238"/>
      </rPr>
      <t xml:space="preserve"> ny. r. tanár. </t>
    </r>
  </si>
  <si>
    <t>7.    Tacitus Annalese első könyvének értelmezése; 3 óra, hétfő, kedd, csütörtök d. e. 10 —11-ig. IX. tanterem. Szamosi János, ny. r. tanár.</t>
  </si>
  <si>
    <t>*11. A görögök nagy nemzeti játékai; 1 óra, szombat d. e. 9— 10-ig. IX. tanterem. Szamosi János, ny. r. tanár.</t>
  </si>
  <si>
    <t>1.    A legrégibb latin költészet története Livius Andronicusig; 2 óra, péntek, szombat d. e. 10—11-ig.x terem. dr. Ilótnan Ottó, nyilv. rendes tanár.</t>
  </si>
  <si>
    <t>I.Történelmi és földrajzi előadások.</t>
  </si>
  <si>
    <t>II.Gyors .irás.</t>
  </si>
  <si>
    <t>2.    Herodot története VI. könyvének értelmezése; 3 óra, hétfő, kedd, szerda d. e. 11—12-ig. x terem. dr. Ilótnan Ottó, nyilv. rendes tanár.</t>
  </si>
  <si>
    <t>3.    Görög igetan, szerda d. e. 10—ll-ig. x terem. dr. Ilótnan Ottó, nyilv. rendes tanár.</t>
  </si>
  <si>
    <t xml:space="preserve">4.    A német irodalom kritikai történelmének I. része.Okor cca. 350. — cca. 1550: Vulfila bibliájától Lutheréig; 5 óra, hétfő, kedd, szerda, csütörtök, péntek, d. u. 2—3-ig. XV. tanterem. dr. Meltzl Hugó, ny. r. tanár. </t>
  </si>
  <si>
    <t>5.    A mártius utáni (1848—1873) német irodalom analytikai történelme; 2 óra, hétfő, szerda d. e. 11—12-ig. XV. tanterem. dr. Meltzl Hugó, ny. r. tanár.</t>
  </si>
  <si>
    <t xml:space="preserve">6.    Samund-Edda (Átlátnál) kapcsolatban ó-izlandi=skandinav nyelvtani gyakorlatokkal; 1 óra, szombaton d. e. 11—12-ig. XV. tanterem. dr. Meltzl Hugó, ny. r. tanár. </t>
  </si>
  <si>
    <t xml:space="preserve">IS. Gaiits fordítása és értelmezése; 1 óra, csütörtök d. u. 3—4- ig. XVI. tanterem. Finály Henrik, ny. r. tanár. </t>
  </si>
  <si>
    <t xml:space="preserve">19. A román irodalom és nyelv története (folyt, új és legújabb kor); 4 óra, hétfő, kedd, szerda, csütörtök, d. u. 4—5-ig. XVL tanterem. Dr. Szitást Gergely, ny. r. tanár. </t>
  </si>
  <si>
    <t>*20. Conversatorium a román népköltészet fölött ennek kezdetétől máig; 2 óra, pénteken, szombaton d. u. 4—5-ig. XVL tanterem. Dr. Szitást Gergely, ny. r. tanár.</t>
  </si>
  <si>
    <t xml:space="preserve">21. Sanskrit nyelv ismertetése a Mahábhárata két episodiuma: „Arjana útja az égbe meg viszsza" nyomán, nyelvhasonlító kitérésekkel; 3 óra, hétfő, szerda, péntek, d. u. 6—7-ig. X. tanterem. Dr. Brassói Sámuel, ny. r. tanár. </t>
  </si>
  <si>
    <t xml:space="preserve">|22. Angol nyelvtan (folytatás); 3 óra, később meghatározandó időben. XV. tanterem. Kovács János, m. tanító. </t>
  </si>
  <si>
    <t>|23. Angol irodalom történet s a jelesebb Írók müveinek fordítása, 2 óra. Később megli. időben. XV. tanterem. Kovács János, m. tanító.</t>
  </si>
  <si>
    <t>*24. Angol nyelven való társalgás (Engl. conv.); 1 óra, később megh. időben. XV. tanterem. Kovács János, m. tanító.</t>
  </si>
  <si>
    <t>25. Franczia nyelv elemei, kezdők számára-, 2 óra, később mogh. időben. XV. tanterem. Kovács János, m. tanító.</t>
  </si>
  <si>
    <t>•j-26. Franczia nyelv folytatása, haladottak számára; 2 óra, később meghatározandó időben. XV. tanterem. Kovács János, m. tanító.</t>
  </si>
  <si>
    <t>27. Egy franczia eláss; színdarab olvasása; öszszekötve a szin- költészet fölötti convorsatoriuinnial, 2 óra. Később meghatározandó időben. XV. tanterem. Kovács János, m. tanító.</t>
  </si>
  <si>
    <t>31.  Általános időszámitástan, elmélet és a görög-római időszámítás gyakorlata; szombat kivételével minden nap r. 7—8-ig.  XV. tanterem. Finály Henrik, ny. r. tanár.</t>
  </si>
  <si>
    <t xml:space="preserve">30.  II. Ulászló és II. Lajos kora (1490—1526), 5 óra, hétfőtől péntekig, d. o. 9—10-ig. VIII. tanterem. Szabó Károly, ny. rendes tanár. </t>
  </si>
  <si>
    <t xml:space="preserve">29.  A franczia forradalom történelme, 5 óra, csütörtök kivételével naponként d. 12—1-ig. VIII. tanterem. Ladányi Gedeon, ny. rendes tanár. </t>
  </si>
  <si>
    <t>32.  Czimertan; 2 óra, csütörtök, szombat, d. e. 11—12-ig.  XV. tanterem. Finály Henrik, ny. r. tanár.</t>
  </si>
  <si>
    <t xml:space="preserve">33.  Afrika talaj- és néprajza; 4 óra, hétfő, kedd, szerda, péntek; d. e. 8—9-ig. VIII. tanterem. Terner Adolf, ny. r. tanár. </t>
  </si>
  <si>
    <t>*34. Európa államrajzának folytatása; 1 óra, szombat r. 8—9-ig. VIII. tanterem. Terner Adolf, ny. r. tanár.</t>
  </si>
  <si>
    <t>35 A Gabelsberger-Markovits-féle gyorsírás elemei, kezdők számára; 2 óra, később meghatározandó időben. XVI. tanterem. Putnoky Miklós, m. tanító.</t>
  </si>
  <si>
    <t>f 36. Gyakorlatok a levelezési gyorsírásból, kezdők számára; 1 óra, később meghatározandó időben. XVI. tanterem. Putnoky Miklós, m. tanító.</t>
  </si>
  <si>
    <t>37. A vita gyorsírás elmélete folytonos gyakorlattal egybekötve, haladók számára; 3 óra, később megh. id. XVI. tanterem. Putnoky Miklós, m. tanító.</t>
  </si>
  <si>
    <t>Erkölcstan; (alkalmazott, vagy társadalmi rószo:) 4 óra, hétfő, kedd, szerda, csütörtök, d. u. 5 —6-ig. XVI. tanterem. Szász Béla, ny. r. tr.</t>
  </si>
  <si>
    <t>*2. Aristoteles és philosophiája, 2 óra, pénteken d. u. 5 -7-ig. XVI. tanterem. Szász Béla, ny. r. tr.</t>
  </si>
  <si>
    <t>1.     Br. Eötvös József, „A XIX. század uralkodó eszméinek befolyása az államra 1' czimü könyvéről, később meghatározandó időben. XVI. tanterem. Szász Béla, ny. r. tr.</t>
  </si>
  <si>
    <t>II.      Nyelvészeti előadások.</t>
  </si>
  <si>
    <t>111.        Történelmi és földrajzi előadások.</t>
  </si>
  <si>
    <t xml:space="preserve">f25. Az angol nyelvtan elemei, kezdők számára: 2 óra, később megh. időben. XV. tanterem. Kovács János, magán tanító </t>
  </si>
  <si>
    <t xml:space="preserve">1.     A görög philosophia története; 2 óra, később ‘meghatározandó időben. XV. tanterem. Dr. Bartók György, magántan. </t>
  </si>
  <si>
    <t>2.     Philosophiai gyakorlatok; 1 óra, később meghatározandó időben. XV. tanterem. Dr. Bartók György, magántan.</t>
  </si>
  <si>
    <t xml:space="preserve">Ö. A paedagogia története; 3 óra, kedden, csütörtökön, szombaton, d. e. 11—12-ig. VIII. tanterem. Felméri Lajos, ny. r. tan. </t>
  </si>
  <si>
    <t>7.     Psychologia; 2 óra, hétfő, szerda d. e. 10—11-ig. VIII. tanterem. Felméri Lajos, ny. r. tan.</t>
  </si>
  <si>
    <t xml:space="preserve">7.     A XVII. századbeli magyar irodalom történelme; 3 óra, hétfő, kedd, szerda, d. e. 10—11-ig. XV. tanterem. Imre Sándor, ny. r. tanár </t>
  </si>
  <si>
    <t xml:space="preserve">8.     A magyar nyelv és nyelvtudomány a XVII. századtól a XVIII. század végéig; 2 óra, csütörtök, péntek, d. e. 10—11-ig. XV. tanterem. Imre Sándor, ny. r. tanár </t>
  </si>
  <si>
    <t>*10. A legújabb magyar lyra; 1 óra, szombaton d. e. 10—11-ig. XV. tanterem. Imre Sándor, ny. r. tanár</t>
  </si>
  <si>
    <t xml:space="preserve">7.      Latin mondattan; 3 óra, csütörtök, péntek, szombat d. u. 3—4-ig. IX. tanterem. Szamosi János, ny. r. tan. </t>
  </si>
  <si>
    <t xml:space="preserve">8.      Sophocles Antigonéjának értelmezése; 3 óra, hétfő, kedd, szerda, d. e. 9—10-ig. IX. tanterem. Szamosi János, ny. r. tan. </t>
  </si>
  <si>
    <t xml:space="preserve">9.       A critica elmélete, gyakorlati példákkal; 3 óra, hétfő, kedd, szerda, d. e. 10—11-ig. XII. tanterem. Dr. Hótnan Ottó, ny. r. tan. </t>
  </si>
  <si>
    <t>10.  Terentius Andriájának értelmezése; 3 óra, szombaton d. e. 9—  11-ig és szerdán s pénteken d. e. 11 —12-ig. XII. tanterem. Dr. Hótnan Ottó, ny. r. tan.</t>
  </si>
  <si>
    <t xml:space="preserve">11.  A modern német irodalom kritikai történelme. Újabb és legrégibb kor, 1766—1847: Lessing aestheticai reformjától Schopenhauer méltatásáig; 5 óra, szombat kivételével naponkint 12-1- ig. XV. tanterem. Dr. Meltzel Hugó, ny. r. tan. </t>
  </si>
  <si>
    <t>Ifi. Edda Sümundina (Attila énekek) norroena nyelvtani gyakorlatokkal; hetenk. 1 óra, hétfőn délelőtt 11—12-ig. XV. tanterem. Dr. Meltzel Hugó, ny. r. tan.</t>
  </si>
  <si>
    <t xml:space="preserve">•17. Sebedcl Győző József élete, költészete névleg Eckhárdja; h. 1 óra, szombaton d. e. 12—1-ig. XV. tanterem. Dr. Meltzel Hugó, ny. r. tan. </t>
  </si>
  <si>
    <t xml:space="preserve">18. A román irodalom története az (5- és közép-korban; !i. 3 óra, hétfő, kedd, szerda, d. u. 4-5-ig. XVI. tanterem. Dr. Szitást Gergely, ny. r.tanár. </t>
  </si>
  <si>
    <t>19. A románnyelv alaktana, tekintettel testvemyelveinek alaktanaira; h. 2 óra, csütörtök, péntek, d. u. 4 5-ig. XVI. tanterem. Dr. Szitást Gergely, ny. r.tanár.</t>
  </si>
  <si>
    <t>20. Idegen alkatrészek a román nyelvben; hét. 1 óra, szombaton 4—5-ig. XVI. tanterem. Dr. Szitást Gergely, ny. r.tanár.</t>
  </si>
  <si>
    <t xml:space="preserve">■j-21. Franczia nyelv elemei; kezdők számára, 2 óra, később megh. időben. X. tanterem. Duret József, magán tanító </t>
  </si>
  <si>
    <t xml:space="preserve">|22. Franczia nyelv, haladottak számára; h. 2 óra, később megh. időben. X. tanterem. Duret József, magán tanító </t>
  </si>
  <si>
    <t xml:space="preserve">|23. Egy franczia eláss, színdarab olvasása összekötve a szinköl- tészet feletti conversatoriummal; h. 2 óra, később megh. időben. X. tanterem. Duret József, magán tanító </t>
  </si>
  <si>
    <t xml:space="preserve">j-24. A franczia eláss, irodalom köréből (XVIII. század); bet. 1 óra, később megh. időben. X. tanterem. Duret József, magán tanító </t>
  </si>
  <si>
    <t xml:space="preserve">f26. Elméleti és gyakorlati angol nyelvtan-, (folytatás) h. 3 óra, később megh. időben. XV. tanterem. Kovács János, magán tanító </t>
  </si>
  <si>
    <t>|27. A jelesebb angol Írók müveinek forditása és értelmezése; 1 óra. későbl* megh. időben. XV. tanterem. Kovács János, magán tanító</t>
  </si>
  <si>
    <t xml:space="preserve">* 28. Magyarország történelme a XI. században; h. 4 óra, hétfő,kedd, szerda, péntek, d. e. 9—10-ig. VIII. tanterem. Szabó Károly, ny. r. tanár </t>
  </si>
  <si>
    <t xml:space="preserve">29. I. Ferdinánd és János király kora; bet. 4 óra, hétfő, kedd. csütörtök, péntek, d. u. 4—5-ig. VIII. tanterem. Szabó Károly, ny. r. tanár </t>
  </si>
  <si>
    <t xml:space="preserve">30. Európa főbb államai a reformátio korában; hétfő, kedd, szerda, déli 12 —1-ig.VIII. tanterem. Ladányi Gedeon, ny. r. tan. </t>
  </si>
  <si>
    <t xml:space="preserve">31. A régi Róma történelme; péntek, szombat, d. o. 12—1 ig. VIII. tanterem. Ladányi Gedeon, ny. r. tan. </t>
  </si>
  <si>
    <t>32. * A parlamentáris kormány-forma eredete és fejlődése a középkori államokban; csütörtök, d. 12—1-ig. VIII. tanterem. Ladányi Gedeon, ny. r. tan.</t>
  </si>
  <si>
    <t>33. Általános időszámitástan, egyiptomi, güröif és római időszámítás; bet. 3 óra, héttő, kedd, szerdu, d. u. 3—4-ig. x terem. Finály Henrik, ny. r. tanár.</t>
  </si>
  <si>
    <t>II.  Nyelvtudományi előadások.</t>
  </si>
  <si>
    <t>II.     Történelmi és földrajzi előadások.</t>
  </si>
  <si>
    <t xml:space="preserve">3.     A classica philologia encyclopaedfája; 2 óra. Héttőn, kedden d e. 10—11-ig. XVI. sz. terem. Dr. Hómann Ottó, uy. r. tan. </t>
  </si>
  <si>
    <t>*H. A görög alaktan alapvonalai, tekintettel az összehasonlító nyelvészet vívmányaira; 1 óra. Szerdán d. o. 10 —11-ig. XVI. sz. terem. Dr. Hómann Ottó, uy. r. tan.</t>
  </si>
  <si>
    <t>7.    lindár ódáinak fordítása; 3 óra. Szerdán és pénteken 11 — 12-ig, szombaton 10—11-ig. XVI. sz. terem. Dr. Hómann Ottó, uy. r. tan.</t>
  </si>
  <si>
    <t xml:space="preserve">1.     A paedagogia története (XlX-ik század); 3 óra. Kedden, csütörtökön, szombaton d. e. 10 —11-ig. VIII. sz. terem. Felméri Lajos, ny. rend. tanár, </t>
  </si>
  <si>
    <t xml:space="preserve">8.    Az összehasonlító mythologia alapelvei s ezek alapján a görög és római főistenek; 3 óra Hétfőn, kedden, szerdán d. e. 9— 10-ig. IX. terem. Szamosi János, ny. r. tanár, </t>
  </si>
  <si>
    <t>10.Cicero de officiis első könyvének magyarázata; 2 óra. Péntekem szombaton d, e. 9 —10-ig. IX. terem. Szamosi János, ny. r. tanár</t>
  </si>
  <si>
    <t>9.     A latin mondattan folytatása (idő- és módtan); 1 óra. Csütörtökön d. e. 9—10-ig.IX. terem. Szamosi János, ny. r. tanár</t>
  </si>
  <si>
    <t xml:space="preserve">11.Magyar irodalom a XVIII. század végén; 3 óra. Hétfő, kedd, szerdán d. e. 10—11-ig. VIII. tanterem. Imre Sándor, ny. r. tanár, </t>
  </si>
  <si>
    <t>13./I német irodalom kritikai történelme, IV. rész: minnesingerek és mystikusok: ca 1150—ca 1348; ű óra. szombat kivételével naponkint d. u. 2—3-ig. VIII. terem. Dr. Meltzl Hugó, ny. r. tanár.</t>
  </si>
  <si>
    <t>A bölcsészeti kar mellett működő magán-ta nitók e 1 ő a ti á s a i.</t>
  </si>
  <si>
    <t xml:space="preserve">25. Amerika talaj- és néprajza; 3 óra. Hétfő, kedd, szerdán d. e. 10—11-ig.VIII. terem. Temer Adolf, ny. r. tanár, </t>
  </si>
  <si>
    <t xml:space="preserve">23. A keresztyén, mohamedán és zsidó időszámítás, eshetőleg per- zsaéschinai is; 3 ó. Hétfőn, szerdán, pénteken d. e. 11 —12-ig. XV. terem. Finály Henrik, ny. r. tanár, </t>
  </si>
  <si>
    <t>12.Hérái és kortársai magyar nyelvészete; 3 óra. Csütörtök, péntek, szombat, d. e. 10—11-ig. XV. tanterem. Imre Sándor, ny. r. tanár,</t>
  </si>
  <si>
    <t>14.Hfliand ó-alnémet nyelvgyakorlatokkal (Heyue szövegű); 1 óra. Csütörtökön d. e. 10—11-ig. XV. terem.  Dr. Meltzl Hugó, ny. r. tanár.</t>
  </si>
  <si>
    <t>15.Fémet mil/orditástan gyakorlatilag ; kiváló tekintettel Miuek- witz Johaunes műelveire. (Lehrb. d. rhytmischen Maierei); 2 óra. Szerdán d. u. f&gt;-7-ig. XV. terem.  Dr. Meltzl Hugó, ny. r. tanár.</t>
  </si>
  <si>
    <t>♦10. tlrün Anasztáz élete, költészete, n évi cg Schutt-ja; 1 óra. Később meghatározandó időben. XV. terem.  Dr. Meltzl Hugó, ny. r. tanár</t>
  </si>
  <si>
    <t xml:space="preserve">18.A román irodalom és nyelv története az új és legújabb korbán; 4 óra. Hétfő, kedd, szerda, csütörtökön d. u. 4—5-ig. XVI. terem. Dr. Szilasy Gergely, ny r. tanár, </t>
  </si>
  <si>
    <t>*18. Román szó-kötés nyelvtörténehni alapon; 2 óra. Péntek, szombaton d. n 4 —5-ig. XVI. terem. Dr. Szilasy Gergely, ny r. tanár,</t>
  </si>
  <si>
    <t xml:space="preserve">1.    Logika; 3 ma Hétfőn, kedden és szerdán d. u. 5—tig. XVI. sz. terem. Szász Béla, uy. r tanár. </t>
  </si>
  <si>
    <t xml:space="preserve">2.     A régi philosophia elbán gátlásának és a; ét j philosophia fel- viradásának története; 3 óra. Csütörtökön d. u' 5—6-ig, petiteken 5—7-ig. XVI. sz. terem. Szász Béla, uy. r tanár. </t>
  </si>
  <si>
    <t>2.     Mann Hordoz neveléstana; 2 óra. Hétfőn, szerdán d. e. 11 — 12-ig. VIII. sz. terem. Felméri Lajos, ny. rend. tanár</t>
  </si>
  <si>
    <t xml:space="preserve">18. Európa főbb államai a 30 éves háború korában; 3 óra. Hétfő, kedd, szerdán, déli 12 -1-ig. VIII. terem. Ladányi Gedeon, ny, r. tanár, </t>
  </si>
  <si>
    <t>19. A régi Róma történelme (az első félévi előadások folytatása); 2 óra. Péntek és szombat déli 12—1-ig. VIII. terem. Ladányi Gedeon, ny, r. tanár</t>
  </si>
  <si>
    <t xml:space="preserve">20. Erdély történelme János király halálától Bocskai haláláig (1540—1008); 5 óra. Szerda kivételével naponként d. u. 4—5- ig. VIII. terem. Szabó Károly, ny. r. tanár, </t>
  </si>
  <si>
    <t>*22. A reformátió történelme hazánkban a bécsi békekötésig; 1 óra. Szerdán d. n. 4—5-ig. VIII. terem. Szabó Károly, ny. r. tanár</t>
  </si>
  <si>
    <t>24. Ó-kori mértékisme; 2 óra. Kedden, csütörtökön déli 12 —1-ig. XV. terem. Finály Henrik, ny. r. tanár</t>
  </si>
  <si>
    <t>26 Néprajz'; 2 óra. Csütörtök, péntek d. e. 10 —11-ig. VIII. terem. Temer Adolf, ny. r. tanár</t>
  </si>
  <si>
    <t>17. Francziaorszdg története a XVI. és XVII. században; később meghatározandó időben; x terem.  IVertheimer Ede, magán tanár.</t>
  </si>
  <si>
    <t xml:space="preserve">t28. Fanrzia nyelv elemei,.kezdők számára: 2 óra. Később meghatározandó időben X. terem. Duret József, m. tanító </t>
  </si>
  <si>
    <t xml:space="preserve">f29. Franrzia nyelv, haludnttuk számára; 2 óla. Később meghatározandó időben. X. terem. Duret József, m. tanító </t>
  </si>
  <si>
    <t xml:space="preserve">|30. Egy franrzia eláss, színdarab felolvasása, összekötve a sziliköltészet feletti vonversatoriummal; 2 óra. Később meghatarózandó időben. X. terem. Duret József, m. tanító </t>
  </si>
  <si>
    <t>31. A franezia elüss, irodalom köréből (XVI fi. század); lóra később meghatározandó időben. X. terem. Duret József, m. tanító</t>
  </si>
  <si>
    <t>32. Az angol nyelvtan elemei (folytatás); 2 óra. Később megli. időben.  XV. terem. Kovács János, m. tanító.</t>
  </si>
  <si>
    <t>33. Elméleti és gyakorlati angol nyelvtan, lialadottak számára; 3 óra. Később meghatározandó időben. XV. terem. Kovács János, m. tanító.</t>
  </si>
  <si>
    <t>34. Angol nyelven való társalgás (English conversation); 1 óra' Később meghatározandó időben. XV. terem. Kovács János, m. tanító.</t>
  </si>
  <si>
    <t>II.   Nyelvészeti előadások.</t>
  </si>
  <si>
    <t xml:space="preserve">2.    Lélektan; hetenként 3 órán, hétfőn d u. 5—7-ig, kedden d. u. 5—6-ig. XVI. tanterem. Szász Béla, ny. r. tanár. </t>
  </si>
  <si>
    <t xml:space="preserve">3.    A paedagogéa encyclopaedéája; kedd, csütörtök, szombat d e. 10-12-ig. VIII. tanterem. Felméri Lajos, ny. r. tanár. </t>
  </si>
  <si>
    <t xml:space="preserve">4.    Spencer Herbert philosophiai rendszere; hétfő, szerda d. e. 10—11-ig. VIII. tanterem. Felméri Lajos, ny. r. tanár. </t>
  </si>
  <si>
    <t xml:space="preserve">*5 Az angol iskolázásról-, pénteken d. e. 10—11 -ig. VIII. tanterem. Felméri Lajos, ny. r. tanár. </t>
  </si>
  <si>
    <t xml:space="preserve">1.    Az új philosophia történetének első fele; hetenként 4 órán, szerdán, csütörtökön d. u. 5—6-ig, pénteken d. u. 5—7-ig. XVI. tanterem. Szász Béla, ny. r. tanár. </t>
  </si>
  <si>
    <t>III Történelmi és földrajzi előadások.</t>
  </si>
  <si>
    <t xml:space="preserve">7.   A rhetorika elmélete és történelme a görögök és rómaiaknál; 3 óra, hétfő, kedd, szerda d. e. 10—11-ig. XVI. tanterem. Dr. Hóman Ottó, ny. r. tanár. </t>
  </si>
  <si>
    <t xml:space="preserve">8.   Cicero válogatott leveleinek értelmezése, tekintettel ama kor mi- velődési történelmére; 3 óra, szerdáu és pénteken d. e. 11—12-ig és szombaton d. e 9—10-ig. XVI. tanterem. Dr. Hóman Ottó, ny. r. tanár. </t>
  </si>
  <si>
    <t xml:space="preserve">6.   Bevezetés a nyelvtudományba. Magyar nyelvtudomány: hangtan, szóképzés; 3 óra, csütörtök, péntek, szombat d. e. 10—11-ig., VIII. tanterem. Imre Sándor, ny. r. tanár. </t>
  </si>
  <si>
    <t xml:space="preserve">19.     Európa a XVIII. században ; 3 óra, hétfő, kedd, szerda, p-12 i-ig. VIII. tanterem. Ladányi Gedeon, ny. v. tanár. </t>
  </si>
  <si>
    <t xml:space="preserve">9.        A görög irodalom történelme; 4 óra. hétfő, kedd, szerda és csütörtök d. e. 9—10-ig. IX. tanterem. Szamosi János ny. r. tanár. </t>
  </si>
  <si>
    <t xml:space="preserve">IJ. Aristoteles költészettanának értelmezése; 2 óra, hétfő és szerda d. u. 3—4-ig. IX. tanterem. Szamosi János ny. r. tanár. </t>
  </si>
  <si>
    <t>*12. A classica philologia irodalom történelme hazánkban; -, később meghatározandó időben. IX. tanterem. Szamosi János ny. r. tanár.</t>
  </si>
  <si>
    <t>13.    A német irodalom kritikai történelme. (Ca. 1350 — ca. 1520). V. rész: Meistersingerek; hetenként 5 óra, hétfő, kedd, szerda, csütörtök és péntek d. u. 2—3-ig.  IX. tanterem. Dr. Meltzl Hugó, ny. r. tanár.</t>
  </si>
  <si>
    <t>14.    Beóvulf, angolszász nyelvgyakorlatokkal; hetenként 2 óra, szombaton d. u. 2 -4-ig.  IX. tanterem. Dr. Meltzl Hugó, ny. r. tanár.</t>
  </si>
  <si>
    <t>*15. Schopenhauer Arthur a modern magyar költészetre való tekintettel; hetenként 1 óra, hétfőn, később meghatározandó időben, IX. tanterem. Dr. Meltzl Hugó, ny. r. tanár.</t>
  </si>
  <si>
    <t xml:space="preserve">10. A román nyelvtudomány történelme; 3 óra, hétfő, kedd és szerda d. u, 4—ó óráig. XVI. tanterem. Dr. Szilasi Gergely, ny. r. tanár. </t>
  </si>
  <si>
    <t>Szóképzés a román nyelvben; 2 óra, csütörtökön és pénteken d. u. 4—5 óráig. XVI. tanterem. Dr. Szilasi Gergely, ny. r. tanár.</t>
  </si>
  <si>
    <t xml:space="preserve">*18. Conversatorium a román népköltészet fölött; 1 óra, szerdáu d. 10-1 óráig. XVI. tanterem. Dr. Szilasi Gergely, ny. r. tanár. </t>
  </si>
  <si>
    <t xml:space="preserve">20.     A régi Görögország történelme; 2 óra, péntek, szombat d. 12—1-ig. VIII. tanterem. Ladányi Gedeon, ny. v. tanár. </t>
  </si>
  <si>
    <t xml:space="preserve">21.      Magyarország történelme 1. Ferdinánd halálától II. lerdinándig (1564—1619); 5 óra, hétfő, kedd, szerda, csütörtök és péntek d. u. 4—5-ig. VIII. tanterem. Szabó Károly, ny. r. tanár. </t>
  </si>
  <si>
    <t xml:space="preserve">31. Az angol nyelvtan elméletileg és gyakorlatilag-, hetenként 3 óra, később meghatározandó időben. XV. tanterem. Kovács János, m. tanító. </t>
  </si>
  <si>
    <t>32 Az angol classikus írók müveinek fordítása és értelmezése; he, tenként 3 óra, később meghatározandó időben, XV. tanterem. Kovács János, m. tanító.</t>
  </si>
  <si>
    <t>33. Angol nyelven való társalgás s a jelesebb irók életrajzának angolul leendő előadása; hetenként 1 óra, később meghatározandó időben, XV. tanterem. Kovács János, m. tanító.</t>
  </si>
  <si>
    <t xml:space="preserve">19.     Római régiségek (közigazgatás és államháztartás); 4 óra, hétfő, kedd, csütörtök és péntek d. e. 8—9-ig. XV. tanterem. Finály Henrik, ny. r. tanár. </t>
  </si>
  <si>
    <t xml:space="preserve">28, Óstörténelmi régészet; 2 óra, szerda és szombat d. e. 8—9-ig. XV. tanterem. Finály Henrik, ny. r. tanár. </t>
  </si>
  <si>
    <t>*24. Gaius Institutiói IV. könyv fordítása és nyelvészeti értelmezése; csütörtökön, később meghatározandó időben, XV. tanterem. Finály Henrik, ny. r. tanár.</t>
  </si>
  <si>
    <t xml:space="preserve">22.     Atalários vagyis menynyiség-természettani földrajz; hetenként 4 óra, hétfő, kedd, szerda, péntek d. e. 9—10-ig. VIII. tanterem. Terner Adolf. ny. r. tanár. </t>
  </si>
  <si>
    <t xml:space="preserve">*26. A földrajz tudományos kifejlődésének történelmi tővonásai; hetenként 1 óra, csütörtök d. 12—1-ig. VIII. tanterem. Terner Adolf. ny. r. tanár. </t>
  </si>
  <si>
    <t>IV. A bölcsészeti kar mellett működő magántanitók előadásai.</t>
  </si>
  <si>
    <t xml:space="preserve">27. A franczianyelv elemei kezdők számára; 2 óra, később meghatározandó időben. X. tanterem. Húrét József, m. tanító. </t>
  </si>
  <si>
    <t>28. Franczianyelv haladottak számára; 2 óra, később meghatározandó időben, X. tanterem. Húrét József, m. tanító.</t>
  </si>
  <si>
    <t xml:space="preserve">29. Egy franczia eláss, színdarab felolvasása, öszszekötve a szin- költészet feletti conversatoriummal; 2 óra, később meghatározandó időben, X. tanterem. Húrét József, m. tanító. </t>
  </si>
  <si>
    <t>30. A franczia eláss, irodalom köréből-, 1 óra, később meghatározandó időben, X. tanterem. Húrét József, m. tanító.</t>
  </si>
  <si>
    <t xml:space="preserve">A XIX. század irodalma: Kazinczy és társai; 3 óra, hétfő, kedd, szerda d. e. 10—11-ig. VIII. tanterem. Imre Sándor, ny. r. tanár. </t>
  </si>
  <si>
    <t>XV. tanterem.</t>
  </si>
  <si>
    <t>X. tanterem.</t>
  </si>
  <si>
    <t xml:space="preserve">A lét- és megismerés végkérdései; 2 óra, hétfőn, kedden d. u. 5 0-ig. XVI. terem. Szász Béla, ny. r. tanár. </t>
  </si>
  <si>
    <t>2. Az új pliilosophia történetének második fele; 4 óra, szerdán, csütörtökön d. n. 5 - 0 ig és pénteken d. u. 5—7-ig. XVI. terem. Szász Béla, ny. r. tanár.</t>
  </si>
  <si>
    <t xml:space="preserve">3. A ggmnasiumi paedagogia módszertana; 3 óra, kedden, csütörtökön, szombaton, d. e. 11—12-ig. VIII. terem. Felméri Lajos, ny. r. tanár. </t>
  </si>
  <si>
    <r>
      <t xml:space="preserve">4. </t>
    </r>
    <r>
      <rPr>
        <i/>
        <sz val="10"/>
        <color rgb="FF000000"/>
        <rFont val="Times New Roman"/>
        <family val="2"/>
        <charset val="238"/>
      </rPr>
      <t>Angol paedagogiai irodalom;</t>
    </r>
    <r>
      <rPr>
        <sz val="10"/>
        <color theme="1"/>
        <rFont val="Times New Roman"/>
        <family val="2"/>
        <charset val="238"/>
      </rPr>
      <t xml:space="preserve"> 2 óra, hétfőn, szerdán d. e. 11—12- ig. VIII. terem. Felméri Lajos, ny. r. tanár.</t>
    </r>
  </si>
  <si>
    <r>
      <t>II.</t>
    </r>
    <r>
      <rPr>
        <sz val="7"/>
        <color rgb="FF000000"/>
        <rFont val="Times New Roman"/>
        <family val="1"/>
        <charset val="238"/>
      </rPr>
      <t xml:space="preserve">      </t>
    </r>
    <r>
      <rPr>
        <sz val="10"/>
        <color rgb="FF000000"/>
        <rFont val="Times New Roman"/>
        <family val="1"/>
        <charset val="238"/>
      </rPr>
      <t>Nyelvészeti előadások.</t>
    </r>
  </si>
  <si>
    <r>
      <t>1.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Görög és latin öszszehasonlító alakúm;</t>
    </r>
    <r>
      <rPr>
        <sz val="10"/>
        <color theme="1"/>
        <rFont val="Times New Roman"/>
        <family val="1"/>
        <charset val="238"/>
      </rPr>
      <t xml:space="preserve"> 3 óra, hétfőu, kedden és szerdán d. e. U—10-ig. IX. terem. </t>
    </r>
    <r>
      <rPr>
        <i/>
        <sz val="10"/>
        <color rgb="FF000000"/>
        <rFont val="Times New Roman"/>
        <family val="1"/>
        <charset val="238"/>
      </rPr>
      <t>Szamosi János,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</si>
  <si>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2.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Ovidius Füsti</t>
    </r>
    <r>
      <rPr>
        <sz val="10"/>
        <color theme="1"/>
        <rFont val="Times New Roman"/>
        <family val="1"/>
        <charset val="238"/>
      </rPr>
      <t xml:space="preserve"> czirnü műve első könyvének értelmezése; 2 óra, csütörtökön, pénteken d. e. 9—10-ig. </t>
    </r>
    <r>
      <rPr>
        <i/>
        <sz val="10"/>
        <color rgb="FF000000"/>
        <rFont val="Times New Roman"/>
        <family val="1"/>
        <charset val="238"/>
      </rPr>
      <t xml:space="preserve">IX. terem. Szamosi János, ny. r. tanár. </t>
    </r>
  </si>
  <si>
    <r>
      <t>3.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görög irodalom történelme:</t>
    </r>
    <r>
      <rPr>
        <sz val="10"/>
        <color theme="1"/>
        <rFont val="Times New Roman"/>
        <family val="1"/>
        <charset val="238"/>
      </rPr>
      <t xml:space="preserve"> (folytatás Nagy Sándortól 1453- ig); 1 óra, csütörtökön d. e. 8—9-ig. </t>
    </r>
    <r>
      <rPr>
        <i/>
        <sz val="10"/>
        <color rgb="FF000000"/>
        <rFont val="Times New Roman"/>
        <family val="1"/>
        <charset val="238"/>
      </rPr>
      <t>IX. terem. Szamosi János, ny. r. tanár.</t>
    </r>
  </si>
  <si>
    <r>
      <t>4.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német irodalom kritikai történelme;</t>
    </r>
    <r>
      <rPr>
        <sz val="10"/>
        <color theme="1"/>
        <rFont val="Times New Roman"/>
        <family val="1"/>
        <charset val="238"/>
      </rPr>
      <t xml:space="preserve"> VII. és VIII. rész. Pseudo classicismus; 5 óra, hétfőn, kedden, szerdáu, csötörtö- kön, pénteken d. u. 2—3-ig. IX. terem. Dr. </t>
    </r>
    <r>
      <rPr>
        <i/>
        <sz val="10"/>
        <color rgb="FF000000"/>
        <rFont val="Times New Roman"/>
        <family val="1"/>
        <charset val="238"/>
      </rPr>
      <t>Meltzl Hugó,</t>
    </r>
    <r>
      <rPr>
        <sz val="10"/>
        <color theme="1"/>
        <rFont val="Times New Roman"/>
        <family val="1"/>
        <charset val="238"/>
      </rPr>
      <t xml:space="preserve"> ny. r. tanár, </t>
    </r>
  </si>
  <si>
    <r>
      <t>5.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Iléliand;</t>
    </r>
    <r>
      <rPr>
        <sz val="10"/>
        <color theme="1"/>
        <rFont val="Times New Roman"/>
        <family val="1"/>
        <charset val="238"/>
      </rPr>
      <t xml:space="preserve"> 2 óra, szombaton d. u. 2—4-ig. </t>
    </r>
    <r>
      <rPr>
        <i/>
        <sz val="10"/>
        <color rgb="FF000000"/>
        <rFont val="Times New Roman"/>
        <family val="1"/>
        <charset val="238"/>
      </rPr>
      <t>IX. terem. Dr. Meltzl Hugó, ny. r. tanár.</t>
    </r>
  </si>
  <si>
    <r>
      <t xml:space="preserve">17. </t>
    </r>
    <r>
      <rPr>
        <i/>
        <sz val="10"/>
        <color theme="1"/>
        <rFont val="Times New Roman"/>
        <family val="1"/>
        <charset val="238"/>
      </rPr>
      <t>A román irodalom történelme a legújabb korban;</t>
    </r>
    <r>
      <rPr>
        <sz val="10"/>
        <color rgb="FF000000"/>
        <rFont val="Times New Roman"/>
        <family val="1"/>
        <charset val="238"/>
      </rPr>
      <t xml:space="preserve"> 3 óra, hétfőn, kedden és szerdán d. u. 4—5 óráig. XVI. terem. Dr. Szilasi Gergely, ny. r. tanár.</t>
    </r>
  </si>
  <si>
    <t>18. A maczedoniai és istriai román nyelvjárások és a retho-ro- mán vagy rumonsh nyelv párhazamban a dácziai román nyelvvel; 2 óra, csütörtökön, pénteken d. u. 4—5-ig. XVI. terem. Dr. Szilasi Gergely, ny. r. tanár.</t>
  </si>
  <si>
    <t>*19. Román poétika; 1 óra, szerdán d. 12— 1-ig. XVI. terem. Dr. Szilasi Gergely, ny. r. tanár.</t>
  </si>
  <si>
    <r>
      <t>1.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theme="1"/>
        <rFont val="Times New Roman"/>
        <family val="1"/>
        <charset val="238"/>
      </rPr>
      <t>A magyar irodalom legújabb történelme, kivált 1830 óta mostariig;</t>
    </r>
    <r>
      <rPr>
        <sz val="10"/>
        <color rgb="FF000000"/>
        <rFont val="Times New Roman"/>
        <family val="1"/>
        <charset val="238"/>
      </rPr>
      <t xml:space="preserve"> 3 óra, hétfőn, kedden és szerdán d. e. 10—11-ig.VIII. terem. </t>
    </r>
    <r>
      <rPr>
        <i/>
        <sz val="10"/>
        <color theme="1"/>
        <rFont val="Times New Roman"/>
        <family val="1"/>
        <charset val="238"/>
      </rPr>
      <t>Imre Sándor,</t>
    </r>
    <r>
      <rPr>
        <sz val="10"/>
        <color rgb="FF000000"/>
        <rFont val="Times New Roman"/>
        <family val="1"/>
        <charset val="238"/>
      </rPr>
      <t xml:space="preserve"> ny. r. tanár</t>
    </r>
  </si>
  <si>
    <r>
      <t>2.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Magyar nyelvtudomány.</t>
    </r>
    <r>
      <rPr>
        <sz val="10"/>
        <color theme="1"/>
        <rFont val="Times New Roman"/>
        <family val="1"/>
        <charset val="238"/>
      </rPr>
      <t xml:space="preserve"> Szóképzés és ragozás (folyt.) 3 óra, csütörtökön, pénteken és szombaton d. e. 10—11-ig. </t>
    </r>
    <r>
      <rPr>
        <i/>
        <sz val="10"/>
        <color rgb="FF000000"/>
        <rFont val="Times New Roman"/>
        <family val="1"/>
        <charset val="238"/>
      </rPr>
      <t>VIII. terem. Imre Sándor, ny. r. tanár</t>
    </r>
  </si>
  <si>
    <r>
      <t xml:space="preserve">*7. </t>
    </r>
    <r>
      <rPr>
        <i/>
        <sz val="10"/>
        <color rgb="FF000000"/>
        <rFont val="Times New Roman"/>
        <family val="1"/>
        <charset val="238"/>
      </rPr>
      <t>Magyar helyesírás törvény i;</t>
    </r>
    <r>
      <rPr>
        <sz val="10"/>
        <color theme="1"/>
        <rFont val="Times New Roman"/>
        <family val="1"/>
        <charset val="238"/>
      </rPr>
      <t xml:space="preserve"> 1 óra, hétfőn d. e. 11—12-ig. </t>
    </r>
    <r>
      <rPr>
        <i/>
        <sz val="10"/>
        <color rgb="FF000000"/>
        <rFont val="Times New Roman"/>
        <family val="1"/>
        <charset val="238"/>
      </rPr>
      <t>VIII. terem. Imre Sándor, ny. r. tanár</t>
    </r>
  </si>
  <si>
    <r>
      <t>8.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rgb="FF000000"/>
        <rFont val="Times New Roman"/>
        <family val="1"/>
        <charset val="238"/>
      </rPr>
      <t>A görög dalköltészet történelme</t>
    </r>
    <r>
      <rPr>
        <sz val="10"/>
        <color theme="1"/>
        <rFont val="Times New Roman"/>
        <family val="1"/>
        <charset val="238"/>
      </rPr>
      <t xml:space="preserve"> a legrégibb időktől Pindarig bevezetéssel a görög és latin metrikába; 2 óra, szerdán és pénteken d. e. 11—12-ig. XVI. terem. Dr. </t>
    </r>
    <r>
      <rPr>
        <i/>
        <sz val="10"/>
        <color rgb="FF000000"/>
        <rFont val="Times New Roman"/>
        <family val="1"/>
        <charset val="238"/>
      </rPr>
      <t>Hóman Ottó,</t>
    </r>
    <r>
      <rPr>
        <sz val="10"/>
        <color theme="1"/>
        <rFont val="Times New Roman"/>
        <family val="1"/>
        <charset val="238"/>
      </rPr>
      <t xml:space="preserve"> ny. r. tanár. </t>
    </r>
  </si>
  <si>
    <r>
      <t>9.</t>
    </r>
    <r>
      <rPr>
        <sz val="7"/>
        <color rgb="FF000000"/>
        <rFont val="Times New Roman"/>
        <family val="1"/>
        <charset val="238"/>
      </rPr>
      <t xml:space="preserve">   </t>
    </r>
    <r>
      <rPr>
        <i/>
        <sz val="10"/>
        <color theme="1"/>
        <rFont val="Times New Roman"/>
        <family val="1"/>
        <charset val="238"/>
      </rPr>
      <t>Aristophanes Békái fordítása és értelmezése;</t>
    </r>
    <r>
      <rPr>
        <sz val="10"/>
        <color rgb="FF000000"/>
        <rFont val="Times New Roman"/>
        <family val="1"/>
        <charset val="238"/>
      </rPr>
      <t xml:space="preserve"> 3 óra, hétfőn,kedden, szerdán d e. 10 11-ig. XVI. terem. Dr. Hóman Ottó, ny. r. tanár.</t>
    </r>
  </si>
  <si>
    <r>
      <t xml:space="preserve">10. </t>
    </r>
    <r>
      <rPr>
        <i/>
        <sz val="10"/>
        <color rgb="FF000000"/>
        <rFont val="Times New Roman"/>
        <family val="1"/>
        <charset val="238"/>
      </rPr>
      <t>Hercules mylhusa az ókori népeknél;</t>
    </r>
    <r>
      <rPr>
        <sz val="10"/>
        <color theme="1"/>
        <rFont val="Times New Roman"/>
        <family val="1"/>
        <charset val="238"/>
      </rPr>
      <t xml:space="preserve"> 1 óra, szombaton d. e. 9—10-ig. </t>
    </r>
    <r>
      <rPr>
        <i/>
        <sz val="10"/>
        <color rgb="FF000000"/>
        <rFont val="Times New Roman"/>
        <family val="1"/>
        <charset val="238"/>
      </rPr>
      <t>XVI. terem. Dr. Hóman Ottó, ny. r. tanár.</t>
    </r>
  </si>
  <si>
    <t>IX. terem.</t>
  </si>
  <si>
    <t>II.         Történelmi és földrajzi előadások.</t>
  </si>
  <si>
    <t xml:space="preserve">21. Erdély történelme Bocskai halálától II. Rákóczy György haláláig; 5 óra, hétfőn, kedden, szerdán, csötörtökön és pénteken d. u. 4—5-ig. VIII. terem. Szabó Károly, ny. r. tanár, </t>
  </si>
  <si>
    <t xml:space="preserve">*20. A régi keleti népek történelme; 2 óra, pénteken és szombaton d. 12—1-ig. VIII. terem. Ladányi Gedeon, ny. r. tanár. </t>
  </si>
  <si>
    <t>20. A XIX. század történelme 1815 után; 3 óra, hétfőn, kedden és szeredán d. 12—1-ig.VIII. terem. Ladányi Gedeon, ny. r. tanár.</t>
  </si>
  <si>
    <t>22. Magyarország történelme a XI-ik században; 3 óra, hétfőn, szerdán és pénteken d. e. 11—12-ig. VIII. terem. Szabó Károly, ny. r. tanár</t>
  </si>
  <si>
    <t xml:space="preserve">23. Általános czímertan; 2 óra, kedden és csötörtökön reggel 8—9-ig. XV. terem. Finály Henrik, ny. r. tanár. </t>
  </si>
  <si>
    <t>24. Ókori metrologia; 3 óra, hétfőn, szerdán, pénteken reggel 8—9-ig. XV. terem. Finály Henrik, ny. r. tanár.</t>
  </si>
  <si>
    <t>*26. Diplomatikai gyakorlatok, tégi oklevelek olvasása; szombaton reggel 8—9-ig. XV. terem. Finály Henrik, ny. r. tanár.</t>
  </si>
  <si>
    <t xml:space="preserve">28. A franczia nyelv elemei kezdők számára; 2 óra, később meghatározandó időben. X. terem. Duret József, m. tanító. </t>
  </si>
  <si>
    <t xml:space="preserve">27. Európa államainak földrajza; 5 óra, hétfőn, kedden, szerdán és pénteken d. e. 9—10-ig és csötörtökön d. 12—1-ig. VIII terem. Terner Adolf, ny. r. tanár. </t>
  </si>
  <si>
    <t>29. Franczia nyelv haladottak számára; 2 óra, később meghatározandó időben. X terem. Duret József, m. tanító.</t>
  </si>
  <si>
    <t>31. A franczia eláss, irodalom köréből; 1 óra, később meghatározandó időben. X terem. Duret József, m. tanító.</t>
  </si>
  <si>
    <t>33. Sir Walter Seolt müveinek fordítása és értelmezése; 3 óra, később meghatározandó időben.  XV. terem. Kovács János, m. tanító.</t>
  </si>
  <si>
    <t xml:space="preserve">X terem. </t>
  </si>
  <si>
    <t xml:space="preserve">32. Az angol nyelvtan elméletileg és gyakorlatilag (folyt.); 3 óra, később megh. időben. XV. terem. Kovács János, m. tanító. </t>
  </si>
  <si>
    <t>30. Egy franczia eláss, színdarab felolvasása, öszszekötve a színköltészet feletti conversatoriummal; 2 óra, később meghatározandó időben. X terem. Duret József, m. tanító.</t>
  </si>
  <si>
    <r>
      <t xml:space="preserve">16. </t>
    </r>
    <r>
      <rPr>
        <i/>
        <sz val="10"/>
        <color theme="1"/>
        <rFont val="Times New Roman"/>
        <family val="1"/>
        <charset val="238"/>
      </rPr>
      <t>Petőfi, mint az egykorú német költészet,</t>
    </r>
    <r>
      <rPr>
        <sz val="10"/>
        <color rgb="FF000000"/>
        <rFont val="Times New Roman"/>
        <family val="1"/>
        <charset val="238"/>
      </rPr>
      <t xml:space="preserve"> névleg Lenau antagonistája; 1 óra, később meghatározandó időben. IX. terem. Dr. Meltzl Hugó, ny. r. tanár</t>
    </r>
  </si>
  <si>
    <t xml:space="preserve">1. Bevezetés a philosophiába ; 2 óra, hétfőn, kedden d. u. 5 — •6-ig. XVI. terem. Szász Béla, ny. r. tanár, </t>
  </si>
  <si>
    <t xml:space="preserve">2. A régi philosophia történetének első fele ; 4 óra, szerdán és csütörtökön d. u. 5—6 ig és pénteken d. u. 5—7-ig. XVI. terem. Szász Béla, ny. r. tanár, </t>
  </si>
  <si>
    <t xml:space="preserve">3. Neveléstan; 3 óra, hétfőn, kedden, csütörtökön d. u. 4—5-ig. VIII. terem. Felméri Lajos, ny. r. tanár, </t>
  </si>
  <si>
    <t>Nyelvészeti előadások.</t>
  </si>
  <si>
    <t>1.     A psychologia főbb kérdései; 2 óra, szerdán és szombaton d. n. 4—5-ig. VIII. terem. Felméri Lajos, ny. r. tanár</t>
  </si>
  <si>
    <t xml:space="preserve">1.     A középkori magyar irodalom történelme; 3 óra, hátfőn, kedden, szerdán d. e. 10—11-ig. VIII. terem. Imre Sándor, ny, r. tanár, </t>
  </si>
  <si>
    <t>ti. A középkori magyar nyelv rendszere; 3 óra, csütörtök, péntek és szombaton d. e. 10—11-ig. VIII. terem. Imre Sándor, ny, r. tanár</t>
  </si>
  <si>
    <t xml:space="preserve">7.    Tudományos görög syntaxis; 3 óra, hétfőn, kedden és szerdán d. e. 10 —11-ig. XVI. terem. Dr. Hóman Ottó, ny. r. tanár, </t>
  </si>
  <si>
    <t>8.     Plautus Pseudolusának értelmezése: 3 óra, szerdán, pénteken és szombaton d. e. 11 —12-ig. XVI. terem. Dr. Hóman Ottó, ny. r. tanár</t>
  </si>
  <si>
    <t>9.     A római irodalom történelme 509 Kr. u.; 4 óra, hétfőn, szerdán, csütörtökön és szombaton d. e. 9—10-ig.  IX. terem. Szamosi János, ny. r. tanár,</t>
  </si>
  <si>
    <t>10.   Demosthenes 111 Philipinkájának értelmezése; 2 óra, kedden és pénteken d, e. 9—10-ig. IX. terem. Szamosi János, ny. r. tanár</t>
  </si>
  <si>
    <t xml:space="preserve">11.     A német irodalom krit. történelme; VII. és Vili. rész: Pseudoclassicismus (folytatás); 5 éra, szombat kivételével mindennap d. e. 12—1-ig. IX. terem. Dr. Meltzl Hugó, ny. r. tanár, </t>
  </si>
  <si>
    <t>12.   Otfrid ó-felnémet nyelvgyakorlatokkal; 1 óra, szombaton d. 12—1-ig. IX. terem. Dr. Meltzl Hugó, ny. r. tanár</t>
  </si>
  <si>
    <t>13.     Edda Saemundina Atli-dalok kritikai olvasása ó éjszaki nyelvgyakorlatokkal-, 2 óra, később meghatározandó időben. IX. terem. Dr. Meltzl Hugó, ny. r. tanár</t>
  </si>
  <si>
    <t>*14. Scheffel József Győző és Ekkehardja; 1 óra, később meghatározandó időben. IX. terem. Dr. Meltzl Hugó, ny. r. tanár</t>
  </si>
  <si>
    <t xml:space="preserve">10.     A román irodalom és nyelvtörténete az ó, közép és új korban; 3 óra, hétfőn, .kedden és szerdán d. u. 4—5-ig.XVI. terem. Dr. Szilasi Gergely, ny. r. tanár. </t>
  </si>
  <si>
    <t>11.     A román nyelv hangtana és helyesírása, kapcsolatban a régibb és újabb román helyesírási ekek kritikájával; 2 éra, csütörtökön és pénteken d. u. 4—5-ig. XVI. terem. Dr. Szilasi Gergely, ny. r. tanár.</t>
  </si>
  <si>
    <t>17. Conversatorium a román elbeszélő költészet, néoleg a meseirók fölött; 1 óra, szerdám!. 12-lig. XVI. terem. Dr. Szilasi Gergely, ny. r. tanár.</t>
  </si>
  <si>
    <t xml:space="preserve">*18. Sanskrit nyelv elemei, nyelvészeti hasonlításokkal kísérve; 2 óra, melyek annak idején fognak kiszabatni; X. terem. Dr. Brossai Sámuel ra.-t.'kari ny. r. tanár, </t>
  </si>
  <si>
    <t>III.       Történelmi és földrajzi előadások.</t>
  </si>
  <si>
    <t xml:space="preserve">19.Egyetemes miveltségtörténet; 3 óra, hétfő, kedd, szerdán d.12—1-ig. VIII. terem. Ladányi Gedeon, ny. r. tanár, </t>
  </si>
  <si>
    <t>20.Középkor történelme; 2 óia, pénteken és szombaton d 12— 1-ig. VIII. terem. Ladányi Gedeon, ny. r. tanár</t>
  </si>
  <si>
    <t xml:space="preserve">21.Magyarország történelme 11. és 111. Ferdinánd korában (1619—1657); 5 óra, szombat kivételével mindennap d. e. 11 12-ig. VIII. terem. Szabó Károly, ny. r. tanár, </t>
  </si>
  <si>
    <t>*22. XVI. századbeli magyar írók élet- és jellemrajzai; 1 óra, csütörtökön d. 12—l-ig. VIII. terem. Szabó Károly, ny. r. tanár</t>
  </si>
  <si>
    <t xml:space="preserve">17.      Őskori régiségek; 2 óra, hétfőn és csütörtökön d. e. 8—9-ig. XV. terem. Finály Henrik, ny. r. tanár, </t>
  </si>
  <si>
    <t xml:space="preserve">19.Ókori érmészet (Numi regum, populorum, urbium); 2 óra, kedden és pénteken d. e. 8—9-ig. XV. terem. Finály Henrik, ny. r. tanár, </t>
  </si>
  <si>
    <t xml:space="preserve">21.A földrajz módszere; 2 óra; szerdán és szombaton d. u. 5— 6-ig. VIII. terem. Terner Adolf, ny. r. tanát, </t>
  </si>
  <si>
    <t xml:space="preserve">20.Az osztrák-magyar monarchia földleírása ; 5 óra, csütörtököt kivéve mindennap d. o. 9—10-ig. VIII. terem. Terner Adolf, ny. r. tanát, </t>
  </si>
  <si>
    <t xml:space="preserve">18.Római magánrégiségek, (család, háztartás, nevelés); 2 óra, szerdán és szombaton d. o. 8 — 9-ig. XV. terem. Finály Henrik, ny. r. tanár, </t>
  </si>
  <si>
    <t>III.     A bölcsészeti kar mellett működő magántanitók előadásai.</t>
  </si>
  <si>
    <t xml:space="preserve">29. Franczia nyelv haladottak számára ; 2 ói a később meghatározandó időben. X. terem. Duret József, m. tanító, </t>
  </si>
  <si>
    <t xml:space="preserve">28. A franczia nyelv elemei kezdők számára; 2 óra, később meghatározandó időben.X. terem. Duret József, m. tanító, </t>
  </si>
  <si>
    <t>30. Egy franczia eláss, színdarab felolvasása, összekötve a szin-költészet fölötti conversátoriammal; 2 ír a, kés. megh. időben. X. terem. Duret József, m. tanító</t>
  </si>
  <si>
    <t xml:space="preserve">f3?. Az angol nyelvtan elméletileg és gyakorlatilag, kezdők számára ; 3 óra, hétfőn, szerdán és pénteken d. u. 5—6 ig. XV. terem. Kovács János, m. tanító, </t>
  </si>
  <si>
    <t>f31. A franczia eláss, irodalom köréből; 1 óra, kés. megh. időben. X. terem. Duret József, m. tanító</t>
  </si>
  <si>
    <t xml:space="preserve">|33. A jelesebb angol írók müveinek fordítása, s irálytani gyakorlatok ; 2 óra, kedden és szombaton d. u. 5—6-ig. XV. terem. Kovács János, m. tanító, </t>
  </si>
  <si>
    <t>f34. Angol nyelven való társalgás. (English Conversation); 1 óra, kés. mega. Időben. XV. terem. Kovács János, m. tanító,</t>
  </si>
  <si>
    <t>f35. Levelezési gyorsírás kezdők számára; 3 óra, kés. megh. időben. Y terem. Géléi József, m. tanító.</t>
  </si>
  <si>
    <t>f36. Vitagyorshás kiváló tekintettel a parlamenti praxis igényeire; (haladottak számára): 2 óra, kés. megh. időben és helyen. Y terem. Géléi József, m. tanító.</t>
  </si>
  <si>
    <t>|37. Gyorsírászati conversatorium (főként rendszeri s történelmi fejtegetések); kés. megh. időben és helyen. Y terem. Géléi József, m. tanító.</t>
  </si>
  <si>
    <t xml:space="preserve">3.   Gymnasiumi paedagogia; 4 óra, hétfőn, kedden, csütörtökön és szombaton, április 1-éig d. u. 4—5-ig, április 1-től r. 7 — 8-ig. VIII. terem. Felméri Lajos, ny. r. tanár. </t>
  </si>
  <si>
    <t xml:space="preserve">A régi philosophia története (folytatás); 3 óra, hétfőn d. u. 5-7-ig és kedden d. u. 5 —6-ig. XYI. terem. Szász Béla, ny. r. tanár. </t>
  </si>
  <si>
    <t xml:space="preserve">2.   Erkölcstan, az általános (elméleti) rész; 4 óra, szerdán és csütörtökön d. u. 5—6-ig és pénteken d. u. 5 —7-ig. XYI. terem. Szász Béla, ny. r. tanár. </t>
  </si>
  <si>
    <t>Ókori iskolázás Athénben; 1 óra, pénteken d. e. 9—10-ig. VIII. terem. Felméri Lajos, ny. r. tanár.</t>
  </si>
  <si>
    <t>I.Nyelvészeti előadások;</t>
  </si>
  <si>
    <t xml:space="preserve">7.     A legrégibb latin költészet történelme Livins Andronicusig; 2 óra, hétfőn, kedden d. e. 10 — 11 - ig. XVI. terem. Dr. Hóman Ottó ny. r. tanár </t>
  </si>
  <si>
    <t xml:space="preserve">5.   A magyar irodalom a XVI. százban; 3 óra, hétfő, kedd, szerda d. e. 10—11-ig. VIII. terem. Imre Sándor, ny. r. tanár </t>
  </si>
  <si>
    <t>I.           Történelmi és földrajzi előadások.</t>
  </si>
  <si>
    <t>I.           A bölcsészti kar mellett működő magántanitók előadásai.</t>
  </si>
  <si>
    <t xml:space="preserve">6.   A magyar nyelv- és nyelvtudomány a XVI. százban ; 3 óra, csütörtök, péntek, szombaton d. e. 10—11-ig. VIII. terem. Imre Sándor, ny. r. tanár </t>
  </si>
  <si>
    <t>8.     Herodot Erutójának (Tört. VI. k.) értdmezése; 3 óra, szerdán d. e. 10—11-ig, és pénteken, szombaton d. e. 11—12-ig.XVI. terem. Dr. Hóman Ottó ny. r. tanár</t>
  </si>
  <si>
    <t xml:space="preserve">9. Tudományos görög syntaxis (folyt.) 1 óra, szerdán d. e. 11 — 12-ig. XVI. terem. Dr. Hóman Ottó ny. r. tanár </t>
  </si>
  <si>
    <t xml:space="preserve">1.    Görög-római metrika; 4 óra, hétfőn, kedden, szerdán, csütörtökön d. e. 9—10-ig. IX. terem. Szamosi János ny. r. tanár. </t>
  </si>
  <si>
    <t>2.    Tacitus évkönyvei elsejének értelmezése; 2 óra, pénteken és szombaton r. 8—9-ig. IX. terem. Szamosi János ny. r. tanár.</t>
  </si>
  <si>
    <t>*12. A görögök nagy nemzeti játékai; 1 óra, csütörtökön d. e. 11 -12-ig. IX. terem. Szamosi János ny. r. tanár.</t>
  </si>
  <si>
    <t xml:space="preserve">13.    A német irodalom legmodernebb korának analytikai történelme (XI. és XII. rósz 1832-1873); 5 óra, szombat kivételével mindennap d. u. 2—3-ig. VIII. terem. Dr. Meltzl Hugó ny. r. tanár. </t>
  </si>
  <si>
    <t>14.Otfrid, ó-felnémet nyelvgyakorlatokkal (folyt.); 1 óra, szombatond. u. 2—3-ig. VIII. terem. Dr. Meltzl Hugó ny. r. tanár.</t>
  </si>
  <si>
    <t>15.Edda Saemundina Atli dalainak krit. olvasása ó-izlandi nyelvgyakorlatokkal; 4 óra (a quaesturán 2 órás tárgy gyanánt számítandó) hétfőn és szombaton d. u. 3 —5-ig. VIII. terem. Dr. Meltzl Hugó ny. r. tanár.</t>
  </si>
  <si>
    <t>*16. A Nathantörténelme (Az 1779. tavasz C. évfordulóját ünneplő csak 10 órából álló cyclus.); 1 óra, később meghat, időben. VIII. terem. Dr. Meltzl Hugó ny. r. tanár.</t>
  </si>
  <si>
    <t xml:space="preserve">17 .A román irodalom és nyelv történelme a legújabb korban; 4 óra, hétfő, kedd, szerda és csütörtök d. u. 4 —5-ig. XVI. terem. Dr. Szilasi Gergely ny. r. tanár </t>
  </si>
  <si>
    <t>18.A román nyelv alaktana nyelvtörlénelmi alapon; 2 óra, csütörtökön d. 12—1-ig és pénteken d. u. 4—5-ig. XVI. terem. Dr. Szilasi Gergely ny. r. tanár</t>
  </si>
  <si>
    <t xml:space="preserve">19.    Sanskrit nyelv elemei, nyelvészeti hasonlításokkal kisérve; 2 óra később meghat, időben. X. terem. Dr. Brassai Sámuel ny. r. tanár. </t>
  </si>
  <si>
    <t xml:space="preserve">18.A franczia forradalom történelme; 3 óra, hétfőn, kedden, szerdán d. 12—1-ig. VIII. terem. Ladányi Gedeon ny. r. tanár. </t>
  </si>
  <si>
    <t>19.A középkor történelme (folytatás); 2 óra, péntek és szombat d, 12—1-ig. VIII. terem. Ladányi Gedeon ny. r. tanár.</t>
  </si>
  <si>
    <t xml:space="preserve">18. I. Leopold és I József kora 1657—1711; 4 óra, hétfő, kedd, szerda, csütörtök d. e. 11—12-ig. VIII. terem. Szabó Károly ny. r. tanár. </t>
  </si>
  <si>
    <t>19. Hóhért Károly kom 1301—1312; 2 óra, hétfőn és pénteken d. u. 3—4-ig. VIII. terem. Szabó Károly ny. r. tanár.</t>
  </si>
  <si>
    <t xml:space="preserve">20. Középkori latin palaeographia; 2 óra, hétfőn és pénteken r. 8—9-ig. XV. terem. Finály Henrik ny. r. tanár. </t>
  </si>
  <si>
    <t xml:space="preserve">21. Idöszámitástan első fele, általános rész, egyptomi, babyloni, görög és római időszámítás-, 3 óra, kedden, szerdán és csütörtökön r. 8—9-ig. XV. terem. Finály Henrik ny. r. tanár. </t>
  </si>
  <si>
    <t xml:space="preserve">22. Ázsia föld- és néprajza; 5 óra, csütörtök kivételével minden nap d. e. 9—10-ig. VIII terem. Terner Adolf ny. r. tanár. </t>
  </si>
  <si>
    <t xml:space="preserve">27. A franczia nyelv elemei kezdők számára; 2 óra, később meghat. időben. XV. terem. Duret József m. tanitó. </t>
  </si>
  <si>
    <t>28. A franczia nyelv haladottak számára; 2 óra, később megh. időben. XV. terem. Duret József m. tanitó.</t>
  </si>
  <si>
    <t>29 Egy franczia eláss, színdarab felolvasása összekötve a szinköl- tészet fölötti conversatoriummal-, 1 óra, később megh. időben. XV. terem. Duret József m. tanitó.</t>
  </si>
  <si>
    <t>30. A franczia eláss, irodalom köréből; 1 óra k. megh. időben. XV. terem. Duret József m. tanitó.</t>
  </si>
  <si>
    <t xml:space="preserve">31. Az angol nyelvtan elméletileg és gyakorlatilag; (folyt.) 3 óra, később megh. időben. XV. terem. Kovács János m. tanitó. </t>
  </si>
  <si>
    <t>32. Szemelvények fordítása és magyarázata a jelesebb angol íróktól; 2 óra; később megh, időben. XV. terem. Kovács János m. tanitó.</t>
  </si>
  <si>
    <t>33, Angol nyelven való társalgás (English conversation); 1 óra, később megh. időben. XV. terem. Kovács János m. tanitó.</t>
  </si>
  <si>
    <t>34. Levelezési gyorsírás (kezdők számára); 3 óra, később megh. időben. Később megh. helyen és időben. Géléi József m. tanitó.</t>
  </si>
  <si>
    <t>35. Vitagyorsirás kiváló tekintettel a parlamentaris praxis igényeire (haladók számára); 2 óra. később megh. időben., helyen. Géléi József m. tanitó.</t>
  </si>
  <si>
    <t>36. Gyorsírászati conversatorium (főleg rendszeri és történelmi fejtegetések); 1 óra.  később megh.helyen és időben.  Géléi József m. tanitó.</t>
  </si>
  <si>
    <t>*2. Shakespeare Hamletjáról; 1 óra, pénteken d. u. 5— 6-ig. XYI terem.Szász Béla ny. r. tanár.</t>
  </si>
  <si>
    <t xml:space="preserve">3.  A paedagogia történelme (Az ókoron kezdve a XVIII. század végéig); 3 óra, kedd, csütörtök, szombat d. u. 4-5- ig. VIII. terem. Felméri Lajos ny. r. tanár </t>
  </si>
  <si>
    <t>4.  A franczia iskolázásról; 2 óra, hétfőn és szerdán d. e. 11 —12-ig. VIII. terem. Felméri Lajos ny. r. tanár</t>
  </si>
  <si>
    <t xml:space="preserve">7.  Görög-római mythologia; 4 óra, hétfőn, szerdán, csütörtökön és szombaton d. e. 9—10-ig. IX. terem. Szamosi János ny. r. tanár. </t>
  </si>
  <si>
    <t xml:space="preserve">9.  ^4 német irodalom kritikai történelme; 5 óra, szombat kivételével minden nap d. u. 2—3-ig. IX. terem. Dr. Meltzl Hugó ny. r. tanár </t>
  </si>
  <si>
    <t xml:space="preserve">5 A magyar irodalom történelme 1606—1711-ig; 3 óra, csütörtök, péntek, szombat d. e. 10 —11-ig. VIII. terem. Imre Sándor ny. r. tanár </t>
  </si>
  <si>
    <t>4.  A magyar nyelv és nyelvtudom íny a XVII. évszázban; 3 óra, hétfő, kedd, szerda d. e. 10 —11-ig. VIII. terem. Imre Sándor ny. r. tanár</t>
  </si>
  <si>
    <t>*7. 4 magyar népköltészet összehasonlítva más népekével; 1 óra, később meghatározandó időben. VIII. terem. Imre Sándor ny. r. tanár</t>
  </si>
  <si>
    <t>0. Pindar versezeteinek értelmezése; 3 óra, szerdán, pénteken, szombaton d. e. 11—12-ig. XVI. terem. Dr. Hóman Ottó ny. r. tanár.</t>
  </si>
  <si>
    <t>I.   Cicero de officiis első könyvének értelmezése; 2 óra, kedden, pénteken d. e. 9—10-ig. IX. terem. Szamosi János ny. r. tanár.</t>
  </si>
  <si>
    <t>Edda krit. olvasása, ó-izlandi nyelvgyakorlatokkal; 4 óra (fizetéses kettő) kedden és pénteken d. u. 3 —5-ig. IX. terem. Dr. Meltzl Hugó ny. r. tanár</t>
  </si>
  <si>
    <t xml:space="preserve">8. A classica philologia encyclopaediája; 3 óra, hétfőn, kedden, szerdán d. e. 10—11-ig.  XVI. terem. Dr. Hóman Ottó ny. r. tanár. </t>
  </si>
  <si>
    <t>20.     A XVl-ik század történelme; 3 óra, hétfőn, kedden, szerdán d. 12—1-ig. Ladányi Gedeon ny. r. tanár VIII. terem.</t>
  </si>
  <si>
    <t>21.     A régi Róma történelme; 2 óra, pénteken, szombaton d. 12—1-ig. Ugyanaz, ugyanott.</t>
  </si>
  <si>
    <t>9.  Héliand 6-alnémet nyelvgyakorlatokkal; 2 óra, szombaton d. u. 2—4-ig. IX. terem. Dr. Meltzl Hugó ny. r. tanár</t>
  </si>
  <si>
    <t>**15. Petőfi krit. olvasása összehasonlító, jelesen német irodalomtörténelmi álláspontról (gyakorlati óra); 1 óra, később meghat. időben. IX. terem. Dr. Meltzl Hugó ny. r. tanár</t>
  </si>
  <si>
    <t xml:space="preserve">13.    A román irodalom és nyelv történelme az ó, közép és új korban; 3 óra, hétfőn, kedden és szerdán d. u. 4—5-ig. XYI. terem. Dr. Szilasi Gergely ny. r. t. </t>
  </si>
  <si>
    <t xml:space="preserve">*18. Dácziai román mythologia; 1 óra, szerdán d. 12—1-ig. XYI. terem. Dr. Szilasi Gergely ny. r. t. </t>
  </si>
  <si>
    <t xml:space="preserve">14.    A maczedoniai és istriai román nyelvjárások párhuzamban a dácziai román nyelvvel; 2 óra, csütörtökön és pénteken d. u. 4—5-ig. XYI. terem. Dr. Szilasi Gergely ny. r. t. </t>
  </si>
  <si>
    <t>34. Levelezési gyorsírás kezdők számára; 3 óra, később meg. hat. időben. Géléi József magántanító, később meghat, h. és i.</t>
  </si>
  <si>
    <t>35. Vitagyorsirás, kiváló tekintettel a parlamenti praxis igényeire; 2 óra, k. mh. időben. Ugyanaz, ugyanott.</t>
  </si>
  <si>
    <t xml:space="preserve">31. Az angol nyelvtan kezdők számára; 3 óra, k. mh. időben. XV. terem. Kovács János magántanító </t>
  </si>
  <si>
    <t xml:space="preserve">32. Macaulay müveinek fordítása és magyarázata; 2 óra, k. mh. i. XV. terem. Kovács János magántanító </t>
  </si>
  <si>
    <t>36. Gyosirászati conversatorium (főleg rendszeri s történelmi fejtegetése); 1 óra, k. mh. i. Ugyanaz, ugyanott.</t>
  </si>
  <si>
    <t xml:space="preserve">|37. Szabadkézi rajz; alakok és tájképek rajzolása; 4 óra, később meghat, időben. IX. terem. Melka Vincze magántanitó </t>
  </si>
  <si>
    <t xml:space="preserve">33. Angol nyelven való társalgás; (English conversation) lóra, k. mh. i.  XV. terem. Kovács János magántanító </t>
  </si>
  <si>
    <t xml:space="preserve">28. A franczia nyelv elemei kezdők számára; 2 óra, később meghat, időben.XV. terem. Duret József m. tanító </t>
  </si>
  <si>
    <t xml:space="preserve">29. A franczia nyelv haladoltak számára; 2 óra, k. mh. i. XV. terem. Duret József m. tanító </t>
  </si>
  <si>
    <t>30. A franczia eláss, irodalom köréből, összekötve franczia nyelven való társalgással (conversation frangaise); 2 óra, k. mh. időben. XV. terem. Duret József m. tanító</t>
  </si>
  <si>
    <t xml:space="preserve">26. Afrikának földrajza; 4 óra, hétfő, kedd, szerda, péntek d. e. 9—10-ig. IX. terem. Terner Adolf ny. r. tanár. </t>
  </si>
  <si>
    <t>*27 Ftnópa három déli félszigetének leírása; 1 óra, szombaton d. e. 9 10-ig. IX. terem. Terner Adolf ny. r. tanár.</t>
  </si>
  <si>
    <t xml:space="preserve">23.     Időszámítástan, II. Rész. Keresztény, Zsidó, Mohamedán és Chinai időszámítás; 3 óra, hétfőn, szerdán, pénteken d. e. 8—9-ig. XV. terem. Finály Henrik ny. r. tanár </t>
  </si>
  <si>
    <t xml:space="preserve">24.     Középkori latin Palaeographia ; 2 óra, kedden és szombaton d. c. 8—9-ig. XV. terem. Finály Henrik ny. r. tanár </t>
  </si>
  <si>
    <t xml:space="preserve">22.     Mária Therézia és József császár kora; 5 óra, hétfő, kedd, szerda, csütörtök, péntek d. u. 3—4-ig.VIII. terem. Szabó Károly ny. r. tanár </t>
  </si>
  <si>
    <t>*25. A „Fórum Romanumu topographiája; 1 óra, később meghat. időben. XV. terem. Finály Henrik ny. r. tanár</t>
  </si>
  <si>
    <t xml:space="preserve">I.   Erkölcstan (alkalmazott, vagy társadalmi rész); 4 óra, hétfő, kedd, szerda, csütörtök d. u. 5—6-ig. XYI terem. Szász Béla ny. r. tanár. </t>
  </si>
  <si>
    <t>19.    Sanscrt nyelv és irodalom ismertetése és az általános philologiára alkalmazása; 2 óra, később meghat. időben. X. terem. Dr. Brassói Sámuel jogosított tanár</t>
  </si>
  <si>
    <t>Géléi József magántanító</t>
  </si>
  <si>
    <t>XV. terem.</t>
  </si>
  <si>
    <t>I.A bölcsészeti kar mellett működő magántanítók előadásai.</t>
  </si>
  <si>
    <t>I.      Bölcsészeti előadások.</t>
  </si>
  <si>
    <t>1. Logika-, 3 óra, hétfőn d. u. 5—7 és kedden d. u. 5—6- ig. Szász Béla, ny. r. tanár. XVI. terem.</t>
  </si>
  <si>
    <t>4. A franczia iskolázásról; 2 óra, hétfőn, szerdán d. e. 9—10- ig. Ugyanaz, ugyanott.</t>
  </si>
  <si>
    <t>II.     Nyelvészeti előadások.</t>
  </si>
  <si>
    <t>6. A magyarnyelv és nyelvtudomány történelme a XVILI. XIX. században-, 3 óra csütörtökön és pénteken d. e. 10—11-ig és pénteken d. 12-1-ig. Ugyanaz, ugyanott.</t>
  </si>
  <si>
    <t>8. A eláss, philologia encyclopaediája (folytatás); 1 óra, szerdán d. e. 10—11-ig. Ugyanaz, ugyanott.</t>
  </si>
  <si>
    <t>2. A philosophia története Aristotélestől az új philosophia fölvir- radtáig); 4 óra, szerdán és csütörtökön d. u. 5—6-ig, pénteken d, u. 5—7-ig. Ugyanaz, ugyanott.</t>
  </si>
  <si>
    <t>3. A paedagogia történelme ("XIX. század); 3 óra, kedden, csütörtökön és szombaton d. u. 4-5-ig. Felméri Lajos, ny. r. tanár. VIII. terem.</t>
  </si>
  <si>
    <t>7. A philol. critika elmélete gyakorlati példákkal); 2 óra, hétfőn és kedden d. e. 10—11-ig.- Br. Hóman Ottó, ny. r. tanár. IX. teremben.</t>
  </si>
  <si>
    <t>1.Terentius Andriájának értelmezése; 3 óra, szerdán, pénteken és szombaton cl. o. 11—12-ig. Ugyanaz, YIII. sz. t.</t>
  </si>
  <si>
    <t>2.    Latin mondattan; 3 éra, hétfőn, kedden, szerdán, d. o. 9 —10-ig. Szamosi János, ny. r. tanár. IX. terem.</t>
  </si>
  <si>
    <t>3.    Sophocles Antigonéjának értelmezése; 3 óra, csütörtök, péntek, szombat d. e. 9—10-ig. Ugyanaz, ugyanott.</t>
  </si>
  <si>
    <t>4.    A német irodalom kritikai történelme III. és IV. rész (ca. 870-1349. évig); 5 óra, hétfő, kedd, szerda, csütörtök, péntek d. u 2—3-ig. Dr. Meltzl Hugó, ny. r. tanár. IX. t.</t>
  </si>
  <si>
    <t>5.    Iléljand, ó-alnémet nyelvgyakorlatokkal; 2 óra, szombaton d. u. 2—4-ig. Ugyanaz, ugyanott</t>
  </si>
  <si>
    <t>18. A nyugati és keleti aramaeus (syr és chaldaeus) nyelv elemei, tekintettel a többi sémi nyelvekre s elemzésekkel és fordítási gyakorlatokkal; hetenként 2 éra, később meghatározandó időben. Ugyanaz, ugyanott.</t>
  </si>
  <si>
    <t>19. A XVlI-ik század történelme-, 5 óra, hétfőn, kedden, szerdán, pénteken, szombaton d. 12—1 ig. Ladányi Gedeon ny. r. tanár. VIII. terem.</t>
  </si>
  <si>
    <t>*21. A hazai nyomdászat történelme ; hetenként 1 óra, hétfőn d. u. 4—5-ig. Ugyanaz, ugyanott.</t>
  </si>
  <si>
    <t>21. Erdélyi érmészet; 3 óra, hétfőn, szerdán, pénteken d. e 8—9- ig. Finály Henrik, ny. r.tanár. XV. terem.</t>
  </si>
  <si>
    <t>l5. Schopenhauer: Vierfache wurzel dessatzes vöm zureichenden grunde krit. olvasása; 1 óra (öt forintért) később meght. időben. Ugyanaz, ugyanott.</t>
  </si>
  <si>
    <t>16. A román irodalom és nyelv történelme a legújabb korban; 3 óra, hétfőn, kedden és szerdán d. u. 4—5-ig. Dr. Szilasi Gergely, ny. r. tanár. XYI. terem,</t>
  </si>
  <si>
    <t>6.    Edda krit. olvasása ó-izlandi nyelvgyakorlatokkal]; 4 óra (fizetéses 2) később megh. időben.</t>
  </si>
  <si>
    <t>17. A román nyelv szókötése nyelvtörténelmi alapon]; 2 óra, csütörtökön és pénteken d. u. 4 - 5-ig. Ugyanaz, ugyanott.</t>
  </si>
  <si>
    <t>20. A vezérek és Szent István kora; 5 óra, hétfő, kedd, szerda, csütörtök, péntek, d. u. 3 - 4-ig. Szabó Károly, ny. r. tanár. Vili. terem.</t>
  </si>
  <si>
    <t>21.    Atálános czimertan ; 2 óra, kedden és szombaton d. e. 8—Síig. Ugyanaz, ugyanott.</t>
  </si>
  <si>
    <t>22.    Amerika föld- és néprajza; 3 óra, hétfőn, kedden, szerdán d. c. 9—10-ig. lerner Adolf, ny. r. tanár. VIII. sz t.</t>
  </si>
  <si>
    <t>23.    A néprajz fővonalai; 2 óra, péntek, szombat, d, e. 9—10-ig. Ugyanaz, ugyanott.</t>
  </si>
  <si>
    <t>26 A rómaiak története a karthagói háborúktól a köztársaság végéig; 3 óra, hétfőn, kedden, cuitörtökön d. e. 11—12-ig. Dr. Schilling Lajos, magán tanár.</t>
  </si>
  <si>
    <t>28.    A franczia nyelv, haladottak számára-, 2 óra, k. mh. időben. Ugyanaz, ugyanott.</t>
  </si>
  <si>
    <t>31.    Maculay miiveinek fordítása és magyarázata (folytatás) ; 2 óra, később meghatározandó időben. Ugyanaz, ugyanott.</t>
  </si>
  <si>
    <t>29.    A franczia eláss, irodalom köréből, összekötve franczia nyelven való társalgással íconversation frangaise); 2 óra, k. mh. i. Ugyanaz, ugyanott.</t>
  </si>
  <si>
    <t>32.    Angol nyelven való társalgás (English conversation) összekötve magyarból angolra leendő fordításokkal; 1 óra, később rab. j. Ugyanaz, ugyanott.</t>
  </si>
  <si>
    <t>tanár.</t>
  </si>
  <si>
    <t>tanár=ugyanaz</t>
  </si>
  <si>
    <t>30.    Az angol nyelvtan irálytani gyakorlatokkal (folytatás); 3 óra, később meghat, időben. Kovács János, m. tanító XV. Terem.</t>
  </si>
  <si>
    <t>5. A magyar irodalom történelme a XVIII. században 1711— 1790); 3 óra, hétfőn, kedden, szerdán d. o. 10—11-ig. Imre Sándor, ny. r. tanár. VIII. terem.</t>
  </si>
  <si>
    <t>27.    A franczia nyelv elemei, kezdők számára; 2 óra, később meghat, időben. Duret József, m. tanító. XV. terem.</t>
  </si>
  <si>
    <t>I.       Nyelvészeti és irodalmi előadások.</t>
  </si>
  <si>
    <t>16 Török szövegek olvasása, haladók számára; Heti 1 óra; később meghatározandó időben. Ugyanaz, ugyanott.</t>
  </si>
  <si>
    <t>I.         Történelmi és földrajzi eló'adások.</t>
  </si>
  <si>
    <t>I.         A karban működő magántanítók előadásai.</t>
  </si>
  <si>
    <t>II.    Ügyességek.</t>
  </si>
  <si>
    <t>Megjegyzés. Dr. Gergely Sámuel ez. ny. rk. tanár e félévben nem tart előadást.</t>
  </si>
  <si>
    <t>3. Philosophiai gyakorlatok.Heti 2 óra; hétfőn d u. 4—6-ig. Ugyanaz, ugyanott.</t>
  </si>
  <si>
    <t>7. Paedagogiaigyakorlatok. (A tanárképző tagjainak ingj en.) Heti 2 óra; szombaton d. n. 5—7-ig. Ugyanaz, az I. tanteremben.</t>
  </si>
  <si>
    <t>9. Madách Imre »Ember tragédiájának« széptani és irodalomtörténeti fejtegetése. (A tanárképző in'ézet rendes és rendkívüli tagjainak ingyen.) Heti 2 óra; pénteken d. u 3—5-ig. Ugyanaz, ugyanott.</t>
  </si>
  <si>
    <t>15. Török nyelvtan, kezdők számára; Heti 2 óra: később meghatározandó időben. Ugyanaz, ugyanott.</t>
  </si>
  <si>
    <t>18. Bevezetés a görög-római mythologiába és az u. n. jóistenek; Heti 4 óra; hétfőn, szerdán, csütörtökön és szombaton d. e.8— 10-ig. Dr. Szamosi János ny. r. tanár, az I. tanteremben.</t>
  </si>
  <si>
    <t>17. Plató Protagorasának értelmezése; Heti 2 óra; kedden és pénteken d. e. 9—10-ig. Ugyanaz, ugyanott.</t>
  </si>
  <si>
    <t>20. Vergilius Aeneise; Heti 3 óra; szerdán és csütörtökön d. e. —9 ig. Ugyanaz, ugyanott.</t>
  </si>
  <si>
    <t>23. Német krit. niiinyelvtani (terminológiai) gyakorlatok, különösen francsia és olasz párhuzamokkal. (Tanárképző tagoknak csak 2 órában.) Heti 3 óra; hétfőn, kedden és szeidán d. e. 7—8-ig. Ugyanaz, ugyanott.</t>
  </si>
  <si>
    <t>24. Uljilas és got nyelvgyakorlatok. (Tanárképző tagoknak ingyen.) Heti 1 óra; csütörtökön d. e. 7 —8-ig. Ugyanaz, ugyanott.</t>
  </si>
  <si>
    <t>20. Aromán ige- és névragozás. (A tanárképzőben.) Heti 1 óra; szombaton d u. 4—5-ig. Ugyanaz, ugyanott.</t>
  </si>
  <si>
    <t>31. Középkori franczia lyrikusok szövegmagyarázaia. (Franczia nyelven.) Heti 2 óra ; hétfőn d. e 9—11 -ig. Ugyanaz, ugyanott.</t>
  </si>
  <si>
    <t>37. Kútfő tanulmányok az Árpádok korából. (A tanárképzőben.) Heti 2 óra; szombaton d. e. 10— 12-ig. Ugyanaz, ugyanott.</t>
  </si>
  <si>
    <t>17. A költői és szépművészeti alkotások stílusáról; Heti 2 óra; kedden és szerdán d. e. 11 — 12 ig. Dr. Bcrenczy József magántanár a II. tanteremben.</t>
  </si>
  <si>
    <t>32. Kérdő mondatok. (A tanárképzőben. Franczia nyelven.) Heti 2 óra; hétfőn d. e. 11 — 12-ig és szerdán d. e. 9—10-ig. Ugyanaz, ugyanott.</t>
  </si>
  <si>
    <t>44.  Anglia a XVII. században Heti 1 óra ; pénteken déli 12—i-ig. Ugyanaz, ugyanott.</t>
  </si>
  <si>
    <t>38.  Néprajzi múzeumi gyakorlatok Heti 1 óra; később meghatározandó időben és helyen. Ugyanaz.</t>
  </si>
  <si>
    <t>1. A philosophiai erkölcstan történelme; Heti 4 óra; hétfőn d. u. 5- 7 'S 6s kedden, szerdán, csütörtökön d. u. 5 - 6-ig. Dr. Bökni Károly ny. r. tanár, az I. tanteremben.</t>
  </si>
  <si>
    <t>2. A német philosophta Kanttól Hegelig; Heti 1 óra; szerdán d. u. 4—5-ig. Ugyanaz, ugyanott.</t>
  </si>
  <si>
    <t>5. A legújabb kor kiváló paedagogusairól; Heti 2 óra; pénteken és szombaton d. e. 8 —9-ig. Ugyanaz, a II. tanteremben.</t>
  </si>
  <si>
    <t>6.  Legújabb reformtörekvések a tanügy terén; Heti 1 óra; szerdán d. u. 6—7-ig. Ugyanaz, a I. tanteremben.</t>
  </si>
  <si>
    <t>8. A XVI. század verses elbeszélései; Heti 4 óra; csütörtökön és szombaton d. u. 3—5-ig. Dr. Szécky Károly ny. r. tanár az I. tanteremben.</t>
  </si>
  <si>
    <t>10. A magyar nyelv rendszere; Heti 4 óra; hétfőn d. u. 2—4-ig és kedden, szerdán d. u. 2—3-ig. Dr. Halász lgnácz ny. r. tanár, az I. tanteremben.</t>
  </si>
  <si>
    <t>11. Finn nyelvtan; Heti 1 óra; hétfőn d. u. 4—5-ig. Ugyanaz, ugyanott.</t>
  </si>
  <si>
    <t>12. Mordvin nyelvtan; Heti 1 óra; szerdán d. u. 3—4-ig. Ugyanaz, ugyanott.</t>
  </si>
  <si>
    <t>13. Nyelvészeti gyakorlatok (a tanárképzőben); Heti 2 óra; kedden d. u. 3 —S-ig. Ugyanaz, ugyanott.</t>
  </si>
  <si>
    <t>14.  Kabard nyelvtan; Heti 2 óra; később meghatározandó időben. Dr. Bálint Gábor ny. r. tanár, a II. tanteremben.</t>
  </si>
  <si>
    <t>19. A római irodalom története; Heti 3 óra; hétfőn és kedden d. c. '/28—9-1-ig. Dr. Csengeri János ny. r. tanár, a III. tanteremben</t>
  </si>
  <si>
    <t>21.Latin stílusgyakorlatok (a tanárképző tagjainak ingyen); Heti 2 óra ; pénteken és szombaton d. e. 8—9-ig. Ugyanaz, ugyanott.</t>
  </si>
  <si>
    <t>22. A német irodalom krit. történelme (különös melléktekintettel a nyelv történelmére); Heti 3 óra; hétfőn, kedden és szerdán d. e. 8—9-ig. Dr. Meltzl Hugó ny. r. tanár, az I. tanteremben.</t>
  </si>
  <si>
    <t>25. A román irodalom története a folyó században; Heti 3 óra; hétfőn, kedden és szerdán d. u. 3—4-ig. Dr. Moldován Gergely ny. r. tanár, a IV. tanteremben.</t>
  </si>
  <si>
    <t>26. A román nyelv mondattana; Heti 2 óra; csütörtökön és pénteken d. u. 3—4-ig. Ugyanaz, ugyanott.</t>
  </si>
  <si>
    <t>30. A francsia lyrai költészet Jejlődése; Heti 3 óra; kedden d. c. 9 — nig és szerdán d. e. 10—11-ig. Dr. Haraszti Gyula ny. r. tanár, a IV. tanteremben.</t>
  </si>
  <si>
    <t>33.  Bevezetés a talmudba; Heti 1 óra; később meghatározandó időben. Dr. Eisler Mátyás magán tanár, a II. tanteremben.</t>
  </si>
  <si>
    <t>34.  Héber tanulmányok Magyarországon a XVI. és XVII. században; Heti 1 óra; később meghatározandó időben. Ugyanaz, ugyanott.</t>
  </si>
  <si>
    <t>36. A honfoglalás és a vezérek kora; Heti 4 óra ; hétfőn, kedden, szerdán és csütörtökön d. e. 12—i-ig. Dr. Ssádeczky Lajos ny. r. tanár, az I. tanteremben.</t>
  </si>
  <si>
    <t>36. Az 1848/49. szabadságharcz története; Heti 1 óra; pénteken d. e. 10—11-ig. Ugyanaz, ugyanott.</t>
  </si>
  <si>
    <t>38. Magyarország anyagi és szellemi műveltségének története 1526— 1711-ig; Heti 4 óra; hétfőn és kedden d. e. 7 —9-ig. Dr, Vajda Gyula ny. r. tanár, a IV. tanteremben.</t>
  </si>
  <si>
    <t>39. A »Codex Diplomaticus&lt;ínak, mint culturtörténeti forrásnak ismertetése; Heti 1 óra; szerdán d. e. 7—8-ig. Ugyanaz, ugyanott.</t>
  </si>
  <si>
    <t>40. A görög történelem a legrégibb időktől kezdve; Heti 3 óra; hétfőn, kedden és szerdán d. 11 — 12-ig. Dr. Schilhng Lajos ny. r. tanár, az I. tanteremben.</t>
  </si>
  <si>
    <t>41. A rómaiak történelme a császárkorban; Heti 2 óra; csütörtök-ön és pénteken d. e. 11 — 12-ig. Ugyanaz, a II. tanteremben.</t>
  </si>
  <si>
    <t>42. Gyakorlatok az egyetemes történelemből a tanárképzőben; Heti 2 óra; pénteken d. u. 3—5-ig. Ugyanaz, ugyanott.</t>
  </si>
  <si>
    <t>43. A középkor rendszeres története. I. rész; Heti 4 óra; hétfőn, kedden, szerdán és csütörtökön d. e. 10—11-ig. Dr. Márki Sándor ny. r. tanár, az I. tanteremben.</t>
  </si>
  <si>
    <t>45. Róma topographiája, kapcsolatban az építészeti emlékek tárgyalásával; Heti 2 óra; csütörtökön és pénteken d. u. 2 —3-ig- Dr. Posta Béla ny. r. tanár, az I. tanteremben.</t>
  </si>
  <si>
    <t>46. A bronzkor; Heti 2 óra; pénteken d. u. 5— 6-ig és szombaton d. u. 2—3-ig Ugyanaz, ugyanott.</t>
  </si>
  <si>
    <t>47. Museologiai gyakorlatok; Heti 1 óra; szombaton déli 12—i-ig. Ugyanaz, az érmészeti és régészeti intézetben.</t>
  </si>
  <si>
    <t>48. Természettaniföldrajz; Heti 4 óra; hétfőn, kedden, szerdán és pénteken d. e. 9—10-ig. Dr. Ferner Adolf ny. r. tanár, a földrajzi intézetben.</t>
  </si>
  <si>
    <t>49. A földközi tenger melletti vidékek ó-kori földrajza; Heti 1 óra; szombaton d. e. 9—10-ig. Ugyanaz, ugyanott.</t>
  </si>
  <si>
    <t>36. Földrajzi gyakorlatok; Heti 2 óra; hétfőn és szerdán d. u. 2—3 ig. Ugyanaz, ugyanott.</t>
  </si>
  <si>
    <t>37.  Erdély néprajzi áttekintése. (Folytatás); Heti i óra ; később meghatározandó időben és helyen. Dr. Herrmann Antal magántanár.</t>
  </si>
  <si>
    <t>39. Angol nyelvtan, kezdőknek; Heti 2 óra ; később meghatározandó időben. Kovács János magántanító, a II. tanteremben.</t>
  </si>
  <si>
    <t>40. Szemelvények fordítása az angol classicus írók műveiből; Heti 2 óra ; később meghatározandó időben. Ugyanaz, ugyanott.</t>
  </si>
  <si>
    <t>41. ^Társalgás angol nyelven; Heti 1 óra; később meghatározandó időben. Ugyanaz, ugyanott.</t>
  </si>
  <si>
    <t>42. Eranczia nyelv, kezdőknek. Nyelvtan, írásbeli és beszédgyakorlatok; Heti 3 óra ; később meghatározandó időben. Gráf Jakab magántanító, a IV. tanteremben.</t>
  </si>
  <si>
    <t>43. Francia nyelv, haladóknak. Nyelvtani- és beszédgyakorlatok. Gallicismus. Olvasmány: L’avare de Moliére. Edit ion: Velhagen et Klasing; Heti 2 óra; később meghatározandó időben Ugyanaz, ugyanott.</t>
  </si>
  <si>
    <t>44. Olasz nyelv, haladóknak; Heti 2 óra ; később meghatározandó időben. Dr. Cs. Papp József magántanító, a II. tanteremben.</t>
  </si>
  <si>
    <t>45. Olasz nyelv, kezdőknek; Heti 2 óra; később meghatározandó időben. Ugyanaz, ugyanott</t>
  </si>
  <si>
    <t>46. Az olasz irodalomtörténetből. Machiavelli; Heti 1 óra; később meghatározandó időben. Ugyanaz, ugyanott.</t>
  </si>
  <si>
    <t>47. Szabadkézi rajz; Heti 2 óra; később meghatározandó időben és helyen. Melka Vincze magántanító.</t>
  </si>
  <si>
    <t>48. Festészet; Heti 2 óra; később meghatározandó időben és helyen Ugyanaz.</t>
  </si>
  <si>
    <t>49.Tornászás és vívás; Később meghatározandó időben. Vermes Lajos torna- és vívórrester, az egyetemi tornateremben.</t>
  </si>
  <si>
    <t>18.Theokrit válogatott idylljeinek értelmezése a tanárképzőben; Heti 2 óra ; később meghatározandó időben és helyen. Ugyanaz.</t>
  </si>
  <si>
    <t>II. Nyelvészeti és irodalmi előadások.</t>
  </si>
  <si>
    <t>III.      Történelmi és földrajzi előadások.</t>
  </si>
  <si>
    <t>III.     A karban működő magántanítók előadásai.</t>
  </si>
  <si>
    <t>III.  Ügyességek.</t>
  </si>
  <si>
    <t>1.A philosophiai tudományok encyclopaediája; Heti 3 óra; kedden, szerdán, csütörtökön d. u. 5 —6-ig. Dr. Bökni Károly ny. r. tanár, az I. tanteremben.</t>
  </si>
  <si>
    <t>2.A philosophiai erkölcstan alapvető kérdései; Heti 2 óra; hétfőn (1. 11. 6—7 ig és szerdán d. u. 4—5-ig. Ugyanaz, ugyanott.</t>
  </si>
  <si>
    <t>3.Philosophiai gyakorlatok; Heti 2 óra; hétfőn d u. 4—6-ig. Ugyanaz, ugyanott.</t>
  </si>
  <si>
    <t>4.Nevelés története; Heti 3 óra; kedden, csütörtökön és pénteken d. u 6—7-ig. Dr. Schneller István ny. r. tanár, az I. tanteremben.</t>
  </si>
  <si>
    <t>5.Németországi felsőbb tauügyről; Heti 2 óra; pénteken és szombaton d. e. 8— 9-ig. Ugyanaz, a III. tanteremben. •</t>
  </si>
  <si>
    <t>6 Paedagogiaigyakorlatok; Heti 2 óra; szombaton d. u. 5—7-ig. Ugyanaz, az I. tanteremben.</t>
  </si>
  <si>
    <t>7.A XVI. század verses elbeszélései. II. rész; Heti 4 óra; csütörtökön és szombaton d. u. 3 — 5-ig. Dr. Széchy Károly ny. r. tanár az I. tanteremben.</t>
  </si>
  <si>
    <t>10.bilin olvasmányok; Heti 2 óra; hétfőn és szerdán d. u. 3—4-ig. Ugyanaz, ugyanott.</t>
  </si>
  <si>
    <t>11.Nyelvészeti gyakorlatok (a tanárképzőben); Heti 2 óra; kedden d.u. 3—5-ig. Ugyanaz, ugyanott.</t>
  </si>
  <si>
    <t>12.Kabard mondattan és szövegek olvasása; Heti 3 óra; később meghatározandó időben. Dr. Bálint Gábor ny. r. tanár, a II. tanteremben.</t>
  </si>
  <si>
    <t>13.Török nyelvtan folytatása és szövegek olvasása; Heti 2 óra; később meghatározandó időben. Ugyanaz, ugyanott.</t>
  </si>
  <si>
    <t>14.A tragikum elmélete; Heti 2 óra; kedden és szerdán d. e. 11 —12 ig. Dr. bcrenczy József magántanár a II. tanteremben</t>
  </si>
  <si>
    <t>16.Plautus Pseudolusának értelmezése; Heti 2 óra; kedden és pénteken d. e. 9—10-ig. Ugyanaz, ugyanott.</t>
  </si>
  <si>
    <t>17.Theokritos idylljeinek folytatólagos tárgyalása a tanárképző intézetben; Heti 2 óra ;' később meghatározandó időben. Ugyanaz, ugyanott.</t>
  </si>
  <si>
    <t>iS. A római irodalom története (folytatás); Heti 2 óra; pénteken és szombaton d. c. 8—9-ig. Dr. Csengén János ny. r. tanár, az I. tanteremben</t>
  </si>
  <si>
    <t>19.Aischylos Oresteiája; Heti 3 óra; szerdán és csütörtökön d. e. V28—9 ig. Ugyanaz, a III. tanteremben.</t>
  </si>
  <si>
    <t>20. Bevezetés az ókori művészet történetébe; Heti 2 óra; kedden d.e. 7—9-1'g. Ugyanaz, a III. tanteremben.</t>
  </si>
  <si>
    <t>21.Latin grammatikai repetitorium, stílusgyakorlatok és tanárképzői dolgozatok tárgyalása (a tanárképző tagjainak ingyen); Heti 2 óra ; hétfőn d. e. 7—9-ig. Ugyanaz, a III. tanteremben.</t>
  </si>
  <si>
    <t>20.A német irodalom krit. történelme (különös melléktekintettel a culturtörténelemre); Heti 3 óra; hétfőn, kedden és szerdán d. e. 8—9-ig. Ugyanaz, ugyanott.</t>
  </si>
  <si>
    <t>21."Faust II. és hozzátartozó Paralipomena, (ingyen); Heti 1 óra; csütörtökön d e. 8—9-ig. Ugyanaz, ugyanott.</t>
  </si>
  <si>
    <t>22.A román nyelv és irodalom története annak alakulásától 1530-ig; Heti 3 óra; hétfőn, kedden és szerdán d. u 3—4-ig. Dr. Moldován Gergely ny. r. tanár, a IV. tanteremben</t>
  </si>
  <si>
    <t>23.A román nyelv alaktana; Heti 2 óra; csütörtökön és pénteken d. u. 3 —4-ig. Ugyanaz, ugyanott.</t>
  </si>
  <si>
    <t>33.Dániel könyvének magyazázata; Heti 2 óra; később meghatározandó időben. Dr. J-.isler Mátyás magántanár, a III. tanteremben.</t>
  </si>
  <si>
    <t>34.'"'Válogatott szövegek a misnából; Heti 1 óra; később meghatározandó időben. Ugyanaz, ugyanott.</t>
  </si>
  <si>
    <t>34.Magyarország története az Árpádok korából; Heti 4 óra ; hétfőn, kedden, szerdán és csütörtökön d. e. to—11 -ig. Dr. Szá- deczky Lajos ny. r. tanár, az I. tanteremben.</t>
  </si>
  <si>
    <t>41. Egyetemes történelmi gyakorlatok a tanárképzőben; Heti 2 óra ; pénteken d. u. 3—5-ig. Ugyanaz, ugyanott.</t>
  </si>
  <si>
    <t>42.A középkor története (Folytatás.) II; Heti 1 óra; hétfőn déli 12—i-ig. Dr. Márki Sándor ny. r. tanár, az I. tanteremben.</t>
  </si>
  <si>
    <t>43.Az Ejszakamerikai-Egyesült-Államok a XIX. században; Heti 4 óra ; kedden, szerdán, csütörtökön és pénteken déli 12 — i-ig. Ugyanaz, ugyanott.</t>
  </si>
  <si>
    <t>44.Nyugatenrópa története a XIV. Lajos korában; Heti 2 éra; később meghatározandó időben és helyen. (Tandíjmentesség éivényes.) Dr. Gergely Sámuel ez. ny. rkiv. tanár</t>
  </si>
  <si>
    <t xml:space="preserve">45.A görög és római ház; Heti 3 óra; csütörtökön, pénteken és szombaton d. u. 2 - 3-ig. Dr. Posta Béla ny r. tanár, az I. tanteremben. </t>
  </si>
  <si>
    <t>46.Mykenai és művelődési köre; Heti 2 óra ; szerdán d. u. 6—7-ig és pénteken d. u. 5 —6-ig. Ugyanaz, ugyanott.</t>
  </si>
  <si>
    <t>47.Természettani földrajz II. része; Heti 3 óra; hétfőn, kedden és szerdán d. e. 9 —10-ig. Dr. Terner Adolf ny. r. tanár, a földrajzi intézetben.</t>
  </si>
  <si>
    <t>48.Ausztrália földrajza; Heti 2 óra ; pénteken és szombaton d. e. 9 — 10-ig. Ugyanaz, ugyanott.</t>
  </si>
  <si>
    <t>49. Erdély néprajzi áttekintése. (Folytatás); Heti 1 óra ; szombaton d. e. 7—8-ig.Dr. Herrmann Antal magántanár, a II. tanteremben.</t>
  </si>
  <si>
    <t>50. Néprajzi szemelvények; Heti 1 óra; később meghatározandó időben és helyen. Ugyanaz.</t>
  </si>
  <si>
    <t>52.Szemelvények fordítása az angol classieus írók műveiből; Heti 2 óra ; később meghatározandó időben. Ugyanaz, ugyanott.</t>
  </si>
  <si>
    <t>53.Társalgás angol nyelven; Heti 1 óra; később meghatározandó időben. Ugyanaz, ugyanott.</t>
  </si>
  <si>
    <t>56.Olasz nyelv, haladóknak; Heti 2 óra ; később meghatározandó időben. Dr. Cs. Papp József magántanító, a II tanteremben.</t>
  </si>
  <si>
    <t xml:space="preserve">57.Olasz nyelv, kezdőknek; Heti 2 óra; később meghatározandó időben. Ugyanaz, ugyanott </t>
  </si>
  <si>
    <t>8.  Madách Imre » Ember tragédiájának« széptant és irodalomtörténeti fejtegetése. Folytatásai. (A tanárképző intézet rendes és rendkívüli tagjainak ingyen.); Heti 2 óra; pénteken d. u 3—5-ig. Ugyanaz, ugyanott.</t>
  </si>
  <si>
    <t>A magyar nyelv rendszere. {Folytatás.); Heti 3 óra; hétfőn, kedden és szerdán d. u. 2—3-ig. Dr. Halász lgnácz ny. r. tanár, az I. tanteremben.</t>
  </si>
  <si>
    <t>22.Művészettörténeti gyakorlatok (a tanárképző tagjainak ingyen.); Heti 2 óra, szombaton d. e. 10 —I2-ig. Ugyanaz, az I. tanteremben.</t>
  </si>
  <si>
    <t>23.Ulfilas és gát nyelvgyakorlatok. (Tanárképző tagoknak ingyen.); Heti 1 óra; szerdán d. e. 7 —8-ig. Dr. Meltzl Hugó ny. r. tanár, az I. tanteremben</t>
  </si>
  <si>
    <t>19.Náthán, (Tanárképző tagoknak 1 ingyen óra.); Heti 2 óra; hétfőn és kedden d. e. 7—8-ig. Ugyanaz, ugyanott.</t>
  </si>
  <si>
    <t>24.Az irodalom története 184.8-tól. (A tanárképzőben.); Heti 2 óra; szombaton d 11. 2 —^.-ig. Ugyanaz, ugyanott.</t>
  </si>
  <si>
    <t>26.Középkori franczia lyrikusok. Szövegmagyarázat. (Franczia nyelven.); Heti 1 óra; hétfőn d. e 9 —10-ig. Ugyanaz, ugyanott.</t>
  </si>
  <si>
    <t>35.A szabadságharcz' története 1849 ben (folytatás); Heti 1 óra pénteken d. e. 10 — u-ig. Ugyanaz, ugyanott.</t>
  </si>
  <si>
    <t>36.Oklevéltári gyakorlatok, (a tanárképzőben); Heti 2 óra ; szombaton d. e. 10—-12-ig. Ugyanaz, a földrajzi intézetben.</t>
  </si>
  <si>
    <t>A görögök történelme. (Folytatás.); Heti 4 óra; hétfőn, kedden, szerdán és csütörtökön d. e. 11—12-ig. Dr. Schilling Lajos ny. r. tanár, az I. tanteremben.</t>
  </si>
  <si>
    <t>40.A rómaiak történelme a császárkorban. (Folytatás.); Heti 1 óra; pénteken d. e. 11 - 12-ig. Ugyanaz, ugyanott-.</t>
  </si>
  <si>
    <t>54. Eranczia nyelv, kezdőknek. Nyelvtan, beszédgyakorlatok. (Folytatás.); Heti 3 óra ; szerdán pénteken d. n. 6—7-ig és szombaton d. e. 8—9-ig. Gráf Jakab magántanító, a IV. tanteremben.</t>
  </si>
  <si>
    <t>55.Franciza nyelv, haladóknak. Nehezebb nyelvtani gyakorlatok, beszédgyakorlatok. Olvasmány: Moüére: L’avare. (Folytatás.); Heti 2 óra; pénteken d. u. 2—3-ig és szombaton déli 12—i-ig. Ugyanaz, ugyanott.</t>
  </si>
  <si>
    <t>58. Középkori olasz költők (Kezdők is vehetik.); Heti 1 óra; később meghatározandó időben. Ugyanaz, ugyanott.</t>
  </si>
  <si>
    <t>51. Angol nyelvtan gyakorlatokkal. (folytatás.); Heti 2 óra ; később meghatározandó időben, kovács János magántanító, a II. tan teremben.</t>
  </si>
  <si>
    <t>38.Fejér György: »C ód ex Diplomáticus«.-áuak, mint culturtörténeti forrásnak ismertetése. (Folytatás.); Heti 2 óra; szerdán d. e. 7—9-ig. (Ebből az egyik óra ingyenes.) Ugyanaz, ugyanott.</t>
  </si>
  <si>
    <t>25.A franczia romantikusok, elődjeik és utódjaik; Heti 4 óra; kedden és szerdán d. e. 9—n-ig. Dr. Haraszti Gyula ny. r. tanár, a IV. tanteremben.</t>
  </si>
  <si>
    <t>32 Racine nyelve, az Athalie alapján. (A tanárképzőben); Heti 2 óra; hétfőn d. e. 10—12-ig. Ugyanaz ugyanott.</t>
  </si>
  <si>
    <t>15.A classica philologia története a renaissancetól kezdve; Heti 4 óra; hétfőn, szerdán, csütörtökön és szombaton d. e 9—10-ig. Dr. Szamosi János ny. r. tanár, az I. tanteremben.</t>
  </si>
  <si>
    <t>37.Magyarország anyagi és szellemi műveltségének története 1526— 1711-ig (Folytatás.); Heti 4 óra; hétfőn és kedden d. e. 7 -9-ig. Dr. Vajda Gyula ny. r. tanár, a IV. tanteremben.</t>
  </si>
  <si>
    <t>59.Szabadkézi rajz; Heti 2 óra később meghatározandó időben és helyen. Melka Vincze magántanító.</t>
  </si>
  <si>
    <t>61.Tornászás és vívás; Később meghatározandó időben. Vermes Lajos torna- és vívómester, az egyetemi tornateremben.</t>
  </si>
  <si>
    <t>60.Festészet; Heti 2 óra; később meghatározandó időben és helyen. Ugyanaz.</t>
  </si>
  <si>
    <t>II.      Nyelvészeti és irodalmi előadások.</t>
  </si>
  <si>
    <t>iS. Görög lyrikusok.Wtú 2 óra; szerdán és csütörtökön d. e. 8—9 ig. Ugyanaz.</t>
  </si>
  <si>
    <t>III.     Történelmi és földrajzi előadások.</t>
  </si>
  <si>
    <t>IV.  Ügyességek.</t>
  </si>
  <si>
    <t>Dr. Gergely Sámuel ez. ny. rkiv. tanár és Dr. Ferenczy József magántanár e félévben nem tart előadást.</t>
  </si>
  <si>
    <t>1.Logika; Heti 4 óra; hétfőn d. u 6—7-ig és kedden, szerdán, csütörtökön d. u. 5 —6-ig. Dr. Böhrn Károly ny. r. tanár.</t>
  </si>
  <si>
    <t>3. Typusok az aesthetikai elméletek koréból; Heti 1 óra; pénteken d. u. 5—6 ig. Ugyanaz.</t>
  </si>
  <si>
    <t>4.Philosophiai gyakorlatok. (A tanárképző tagjainak ingyen.); Heti 2 óra; hétfőn d. u. 4—6-ig. Ugyanaz.</t>
  </si>
  <si>
    <t>5.Neveléstan; Heti 3 óra ; kedden, csütörtökön és pénteken d. u. . 6—7-ig. Dr. Schneller István ny. r. tanár.</t>
  </si>
  <si>
    <t>6.Az uj humanismus az oktatás terén; Heti 2 óra; pénteken és szombaton d. e. 8 —9-ig. Ugyanaz.</t>
  </si>
  <si>
    <t>7.Paedagogiaigyakorlatok; Heti 2 óra; szombaton d. u. 5—7-ig. Ugyanaz.</t>
  </si>
  <si>
    <t>1.A kíitholikus visszahatás irodalma; Heti 4 óra; csütörtökön és szombaton d. u. 3—5-ig. Dr. Széchy Károly ny. r. tanár.</t>
  </si>
  <si>
    <t>2.Debreczeni Márton -»Kióvi csatájának« széptant és irodalomtörténeti fejtegetése. (A tanárképző intézet rendes és rendkívüli tagjainak ingyen.); Heti 2 óra; pénteken d. u 3—5-ig. Ugyanaz.</t>
  </si>
  <si>
    <t>3.A magyar nyelv és a magyar ugor összehasonlító nyelvtudomány története; Heti 4 óra; hétfőn és szerdán d. u. 3—5-ig. Ugyanaz.</t>
  </si>
  <si>
    <t>4.Kabard nyelvtan, kezdők számára; Heti 2 óra; később meghatározandó időben. Dr. Bálint Gábor ny. r. tanár.</t>
  </si>
  <si>
    <t>5.Kabard szövegek olvasása; Heti 1 óra; később meghatározandó időben. Ugyanaz.</t>
  </si>
  <si>
    <t>6.Török nyelvtan, kezdők számára; Heti 2 óra; később meghatározandó időben. Ugyanaz.</t>
  </si>
  <si>
    <t>15.Catullus válogatott költeményeinek értelmezése; Heti 2 óra; ked den és pénteken d. e. 9—10-ig. Ugyanaz.</t>
  </si>
  <si>
    <t>16. Tacitus Annalese negyedik könyvének értelmezése a tanárképző intézetben; Heti 2 óra ; később meghatározandó időben. Ugyanaz.</t>
  </si>
  <si>
    <t>17.Görög állami régiségek s Aristoteles Athenaion politeiájának olvasása; Heti 3 óra; hétfőn és kedden d. e. /8S—9-ig. Dr. Csengeri János ny. r. tanár.</t>
  </si>
  <si>
    <t>19. Bevezetés az új-görög nyehbe. (Publicum.); Heti 1 óra; pénteken d. e. 8—9-ig. Ugyanaz.</t>
  </si>
  <si>
    <t>20.Szövegkritikai gyakorlatok. (A tanárképző tagjainak ingyen.); Heti 2 óra ; hétfőn d. e. 7—9-ig. Ugyanaz.</t>
  </si>
  <si>
    <t>21.Mütörténelmi gyakorlatok. (A tanárképző tagjainak ingyen.); Heti 2 óra, szombaton d. e. 10—12-ig. Ugyanaz.</t>
  </si>
  <si>
    <t>22.A német irodalom krit. történelme (Ujfn. kszakok.); Heti 3 óra; hétfőn, kedden és szerdán d. e. 8—9-ig. Dr. Meltzl Hugó ny. r. tanár.</t>
  </si>
  <si>
    <t>23.Modern negatív stilistikai gyakorlatok (néhai Scherer Wilh. irodalomtörténelme.) (Tanárképző tagoknak ingyen.); Heti 1 óra ; hétfőn d. e. 7—8-ig. Ugyanaz.</t>
  </si>
  <si>
    <t>24.Ulfilas és gát nyelvgyakorlatok. (Tanárképző tagoknak ingyen.); Heti 1 óra; kedden d. e. 7 — 8-ig. Ugyanaz.</t>
  </si>
  <si>
    <t>25.Seminariumi gyakorlatok: a) Ulfilas Cod. argent. szövegkritikája, külön, tekintettel a gót és magyar etymologiai érintkezésekre. Csupán haladottak számára, az indexbe 2 órás tárgynak írandó. Esetleg: fi) Faust II. és Paralipomena szövegkritikája, (kezdők számára is, szintúgy); Heti 2 óra; később meghatározandó időben. Ugyanaz.</t>
  </si>
  <si>
    <t>26.A román nyelv mondattana; Heti 3 óra; hétfőn, kedden és szerdán d. u. 3—4-ig. Dr. Moldován Gergely ny. r. tanár.</t>
  </si>
  <si>
    <t>28.Sinkai György és hatása; Heti 1 óra; szerdán d. u. 2—3-ig. Ugyanaz.</t>
  </si>
  <si>
    <t>29.A vallási unió és hatása. (A tanárképzőben.); Heti 2 óra; szombaton d u. 3 — 5-ig. Ugyanaz.</t>
  </si>
  <si>
    <t>30.Chanson de geste-ek és roman-ok; Heti 3 óra; kedden d. e. 9—11-ig és szerdán d. e. 10—1 i-ig. Dr. Haraszti Gyula ny. r. tanár.</t>
  </si>
  <si>
    <t>Középkori epikusok szövegmagyarázata. Franczia nyelven; Heti 2 óra; hétfőn d. e. 9—11-ig. Ugyanaz.</t>
  </si>
  <si>
    <t>32. Szórendi sajátosságok a modern francsiában. Franczia nyelven. (A tanárképzőben.); Heti 2 óra; hétfőn d. e. it — 12-ig és szerdán d. e. 9 — 10-ig. Ugyanaz.</t>
  </si>
  <si>
    <t>33. Héber nyelvtan. (Hang és alaktan.); Heti 2 óra; később meghatározandó időben. Dr. Eisler Mátyás magántanár.</t>
  </si>
  <si>
    <t>34.Magyarország története 1300—1326-ig; Heti 4 óra; hétfőn, kedden, szerdán és csütörtökön déli 12—i-ig. Dr. Szádeczky Lajos ny. r. tanár.</t>
  </si>
  <si>
    <t>35.Történelmünk kútfői a XIV—XV. évszázadban (a tanárképzőben); Heti 2 óra ; szombaton d. e. 10—12-ig. Ugyanaz.</t>
  </si>
  <si>
    <t>36.Magyarország anyagi és szellemi műveltségének története ijn— iSfö-ig; Heti 4 óra; hétfőn és kedden d. e. 7—9-ig. Dr. Vajda Gyula ny. r. tanár.</t>
  </si>
  <si>
    <t>37- Bonfini Antal decasainak culturtörténeti jelentősége; Heti 1 óra; szerdán d. e. 8—9-ig. Ugyanaz.</t>
  </si>
  <si>
    <t>38.A rómaiak története a kart hágói háborúkig; Heti 4 óra; hétfőn, kedden, szerdán és csütörtökön d. e. 11 — 12-ig. Dr. Sehilling Lajos ny. r. tanár.</t>
  </si>
  <si>
    <t>39.Egyetemes történelmi gyakorlatok a tanárképzőben; Heti 2 óra; pénteken d. u. 3—5-ig. Ugyanaz.</t>
  </si>
  <si>
    <t>40.A középkor rendszeres története. III; Heti 3 óra ; hétfőn, kedden és szerdán d. e. 10—1 i-ig. Dr. Márki Sándor ny. r. tanár.</t>
  </si>
  <si>
    <t>41.Az új-kor áttekintése; Heti 2 óra; csütörtökön és pénteken d. e. 10—11-ig. Ugyanaz.</t>
  </si>
  <si>
    <t>42.A görög és római ruházat; Heti 5 óra; csütörtökön d. u. 2—3-1'g, pénteken és szombaton d. u. 2 —4-ig. Dr. Posta Béla ny. r. tanár.</t>
  </si>
  <si>
    <t>43.Európa földrajza; Heti 5 óra; hétfőn, kedden, szerdán d. e. 9—10-ig és pénteken d. e. 8 — 10-ig. Dr. Terner Adolf ny. r. tanár.</t>
  </si>
  <si>
    <t>44.Földrajzi gyakorlatok, kivált Európa földrajzából. Tanárképzői rendes és rendkiv. tagoknak és Ill-ad, IV. évesek számára ingyen; Heti 2 óra ; hétfőn és szerdán d. u. 2—3-ig. Ugyanaz.</t>
  </si>
  <si>
    <t>45. Néprajzi szemelményck; Heti 1 óra; később meghatározandó időben. Dr. Herrmann Antal magántanár.</t>
  </si>
  <si>
    <t>38.Néprajzi múzeumi gyakorlatok; Heti i óra ; később meghatározandó időben. Ugyanaz.</t>
  </si>
  <si>
    <t>39.Angol nyelvtan kezdőknek; Heti 2 óra ; később meghatározandó időben. Kovács János magántanító.</t>
  </si>
  <si>
    <t>40.Szemelvények fordítása az angol classicus írók müveiből; Heti 2 óra ; később meghatározandó időben. Ugyanaz.</t>
  </si>
  <si>
    <t>41.Társalgás angol nyelven; Heti 1 óra; később meghatározandó időben. Ugyanaz.</t>
  </si>
  <si>
    <t>43.Franczia nyelv, haladóknak. Nehezebb nyelvgyakorlatok. Társalgás franczia nyelven. Olvasás; Heti 2 óra; később meghatározandó időben. Ugyanaz.</t>
  </si>
  <si>
    <t>44.Olasz nyelv, kezdőknek; Heti 2 óra; később meghatározandó időben. Dr. Cs. Papp József magántanító.</t>
  </si>
  <si>
    <t>45.Olasz nyelv, haladóknak; Heti 2 óra ; később meghatározandó időben. Ugyanaz</t>
  </si>
  <si>
    <t>46.Dante Alighieri Divina Commediája; Heti 1 óra; később meghatározandó időben. Ugyanaz.</t>
  </si>
  <si>
    <t>47.Szabadkézi rajz; Heti 2 óra; később meghatározandó időben. Alelka Vincse magántanító.</t>
  </si>
  <si>
    <t>48.Festészet; Heti 2 óra ; később meghatározandó időben. Ugyanaz.</t>
  </si>
  <si>
    <t>49.Tornászás és vívás; Később meghatározandó időben. Vermes Lajos torna- és vívómester, az egyetemi tornateremben.</t>
  </si>
  <si>
    <t>42.Franczia nyelv, kezdőknek. Nyelvtan, beszéd- és írásgyakorlatok; Heti 3 óra  később meghatározandó időben. Gráf Jakab magántanító.</t>
  </si>
  <si>
    <t>27.A VII. század román irodalma; Heti 2 óra; csütörtökön és pénteken d. u. 3—4-ig. Ugyanaz.</t>
  </si>
  <si>
    <t>7.A görög irodalom történelme; Heti 4 óra; hétfőn, szerdán, csütörtökön és szombaton d. e 9—10-ig. Dr. Szamosi János ny.r. tanár.</t>
  </si>
  <si>
    <t>2.Bevezetés a philosophia történelmébe; Heti 1 óra; szerdán d. u. 4— 5-ig. Ugyanaz.</t>
  </si>
  <si>
    <t>II.    Nyelvészeti és irodalmi előadások.</t>
  </si>
  <si>
    <t>II.       Történelmi és földrajzi előadások.</t>
  </si>
  <si>
    <t>II.     A karban működő magántanítók előadásai.</t>
  </si>
  <si>
    <t>II.     Ügyességek.</t>
  </si>
  <si>
    <t>1.A görög philosophia történelme; Heti 3 óra; kedden, szerdán, és csütörtökön d. u. 5 -6-ig. Dr. Bökni Károly ny. r. tanár, a IV. tanteremben.</t>
  </si>
  <si>
    <t>2.A dialektika főproblemái; Heti 2 óra; hétfőn d. u. 6—7-ig és szerdán d. u. 4—5-ig. Ugyanaz, a II. tanteremben.</t>
  </si>
  <si>
    <t>3.Philosophiai gyakorlatok; Heti 2 óra; hétfőn d. u. 4—6-ig. Ugyanaz, ugyanott.</t>
  </si>
  <si>
    <t>4.Neveléstan; Heti 3 óra; kedden, csütörtökön és pénteken d. u. 5— 7-ig. Dr. Schneller István ny. r. tanár, a II. tanteremben.</t>
  </si>
  <si>
    <t>5.A nevelés és oktatás ügye az uj hnmanismus korszakában; Heti 2 óra; pénteken és szombaton d. e. 8 —9-ig. Ugyanaz, az I. tanteremben.</t>
  </si>
  <si>
    <t>5 Paedagogiai seminarium. (A tanárképző tagjainak ingyen.); Heti 2 óra; szombaton d. u. 5—7-ig. Ugyanaz, ugyanott.</t>
  </si>
  <si>
    <t>6.A kutholikus visszahatás irodalma. II. fele; Heti 4 óra; csütörtökön és szombaton d. u. 3—5-ig. Dr. Széchy Károly ny. r. tanár, a IV. tanteremben.</t>
  </si>
  <si>
    <t>7.Kisfaludy Károly színművei. (A tanárképző inlézet rendes és rendkívüli tagjainak ingyen.); Heti 2 óra; pénteken d. u 3—5-ig. Ugyanaz, ugyanott.</t>
  </si>
  <si>
    <t>8. Kabard nyelvtan folytatása; Heti 2 óra; később meghatározandó időben. Dr. Bálint Gábor ny. r. tanár, az I. tanteremben.</t>
  </si>
  <si>
    <t>9. Kabard szövegek olvasása; Heti 1 óra; később meghatározandó időben. Ugyanaz, ugyanott.</t>
  </si>
  <si>
    <t>10.Török nyelvtan folytatása; Heti 2 óra; később meghatározandó időben. Ugyanaz, ugyanott. .</t>
  </si>
  <si>
    <t>11.Vörösmarty pályája. (Folytatás.); Heti 2 óra; hétfőn és szerdán j u 2—3-ig. Dr. Erdélyi Pál magántanár, az I. tanteremben.</t>
  </si>
  <si>
    <t>12.A görög irodalom történetének folytatása; Heti 3 óra; hétfőn, kedden és szerdán, d. e 9—10-ig. Dr. Szamosi János ny. r. tanár, a II. tanteremben.</t>
  </si>
  <si>
    <t>15. Tacitus Annales IV. könyvének folytatása. (A tanárképzőben.); Heti x óra ; később meghatározandó időben és helyen. Ugyanaz.</t>
  </si>
  <si>
    <t>16. Latin irálygyakorlatok a tanárképzőben; Heti 1 óra; később meghatározandó időben és helyen. Ugyanaz.</t>
  </si>
  <si>
    <t>17.Propertius és Tibullus; Heti 4 óra; hétfőn, kedden és szerdán d. e. pontban 8—9-ig. Dr. Csengeri János ny. r. tanár, aIII. teremben.</t>
  </si>
  <si>
    <t>18.Görög színházi régiségek; Heti 2 óra; csütörtökön és pénteken d. e. 8—9 ig. Ugyanaz, a II. tanteremben.</t>
  </si>
  <si>
    <t>19.A római művészet története; Heti 2 óra ; szombaton d. e. 7—9-ig. Ugyanaz, ugyanott.</t>
  </si>
  <si>
    <t>20. Művészettörténeti seminariumi gyakorlatok. (A tanárképző tagjainak ingyen.); Heti 2 óra, szombaton d. e. 10 —12 ig. Ugyanaz, ugyanott.</t>
  </si>
  <si>
    <t>21.Homcros. (A tanárképző tagjainak ingyen.); Heti 2 óra; pénteken d. e. 10—12-ig. Ugyanaz, a III. tanteremben.</t>
  </si>
  <si>
    <t>22.A német irodalom krit. történelme (Modern kszakok.); Heti 3 óra; hétfőn, kedden és szerdán d. e. 8—9-ig. Dr. Meltzl Hugó ny. r. tanár, az I. tanteremben.</t>
  </si>
  <si>
    <t>23.Ulfilas és gót nyelvgyakorlatok. (Egyúttal Proseminarium gyanánt : tanárkép, tagoknak ingyen.); Heti 1 óra; hétfőn d. e. 5—8-ig. Ugyanaz, ugyanott.</t>
  </si>
  <si>
    <t>24.Faust II. és Paralipomena szövegkrit. rendezése. (Tanárkép, tagoknak a Quaesturában csak 2 ó.: egyúttal szintén Proseminarium.); Heti 3 óra; kedden, szerdán és csütörtökön d. e. 7—8-ig. Ugyanaz, ugyanott.</t>
  </si>
  <si>
    <t>25.Teuton philol. ideigl. seminariumban: Cod. arg. szövegkrit. (Folytatás.) (Az indexbe 2 óra írandó.); Heti 2 óra; csütörtökön d. e. 8—lóig. Ugyanaz, ugyanott.</t>
  </si>
  <si>
    <t>27.A román nyelv alaktana; Heti 2 óra; csütörtökön és pénteken d. u. 3 — 4-ig. Ugyanaz, ugyanott.</t>
  </si>
  <si>
    <t>28.A román nyelv hangtana. (A tanárképzőben.); Heti 2 óra; szombaton d. u. 3 —5-ig. Ugyanaz, ugyanott.</t>
  </si>
  <si>
    <t>29.Lafontaine és elődjei; Heti 2 óra; szerdán d. e. 10—12-ig. Dr. Haraszti Gyula ny. r. tanár, az I tanteremben.</t>
  </si>
  <si>
    <t>15.Arthur-romanok; Heti 2 óra; kedden d. e. 10—12-ig. Ugyanaz, ugyanott.</t>
  </si>
  <si>
    <t>32.A Misantrope stilbeli tárgyalása. (A tanárképzőben.) Franczia nyelven; Heti 2 óra; hétfőn d. e. 10—12-ig. Ugyanaz, ugyanott</t>
  </si>
  <si>
    <t>33. A Prédikátor könyvének magyarázata; Heti 2 óra; később meghatározandó időben. Dr. liisler Mátyás magántanár, az I. tanteremben.</t>
  </si>
  <si>
    <t>34.Elméleti és gyakorlati könyvtártan (bibliotheconomia); Heti 2 óra ; később meghatározandó időben és helyen. Dr. Gyalui Farkas magántanár</t>
  </si>
  <si>
    <t>35.Magyarország története 1490—1606-ig; Heti 4 óra; hétfőn, kedden, szerdán és csütörtökön d. e. 10—1 i-ig. Dr. Szádcczky Lajos ny. r. tanár, a földrajzi intézetben.</t>
  </si>
  <si>
    <t>36.A XVI. század történeti kútfői; Heti 1 óra; pénteken d. e. 10 —ii ig. Ugyanaz, ugyanott</t>
  </si>
  <si>
    <t>37.Oklevéltani gyakorlatok. (A tanárképző tagjainak ingyen.); Heti 2 óra ; szombaton d. e. 10—12-ig. Ugyanaz, ugyanott.</t>
  </si>
  <si>
    <t>39.fíonfini Antal decasainak ■cidturtörténeti jelentősége. (Folytatás.); Heti 1 óra; szerdán d. e. 7—8-ig. Ugyanaz, ugyanott.</t>
  </si>
  <si>
    <t>40.A rómaiak történelme a karthagói háborúktól kezdve a köztársaság végéig; Heti 5 óra; hétfőn, kedden, szerdán, csütörtökön és pénteken d. e. 11—12-ig. Dr. Schilling Lajos ny. r. tanár, a II. tanteremben.</t>
  </si>
  <si>
    <t>41.Egyetemes történelmi gyakorlatok; Heti 2 óra; pénteken d. u. ^ 5-ig. Ugyatiaz, ugyanott.</t>
  </si>
  <si>
    <t>42.'"A közműveltség a XIII. században; Heti 1 óra; pénteken déli 12—i-ig. Dr. Márki Sándor ny. r. tanár, a II. tanteremben.</t>
  </si>
  <si>
    <t>43. 1. Napóleon kora; Heti 4 óra ; hétfőn, kedden, szerdán, és csütörtökön déli 12 1 -ig. Ugyanaz, ugyanott.</t>
  </si>
  <si>
    <t>44.Francziaország története a XVI. század második felében; Heti 2 óra; később meghatározandó időben és helyen. Dr. Gergely Sámuel ez. ny. rkiv. tanár.</t>
  </si>
  <si>
    <t>45. Táplálkozás és a test ápolása a classicus népeknél; Heti 2 óra ; szombaton d. u. 2—4-ig. Dr. Posta Béla ny. r. tanár, az I. tanteremben.</t>
  </si>
  <si>
    <t>46.Gyakorlati régiségismeret; Heti 3 óra; csütörtökön d. u. 2—3-ig és pénteken d. 11. 2—4-ig. Ugyanaz, az érmészeti és régészeti intézetben.</t>
  </si>
  <si>
    <t>47.Ázsia földrajza; Heti 4 óra; hétfőn, kedden, szerdán és pénteken d. e. 9—10-ig. Dr. Terner Adolf ny. r. tanár, a földrajzi intézetben.</t>
  </si>
  <si>
    <t>48. A földrajz történelme; Heti 1 óra; pénteken d. e. 8 — 9-ig. Ugyanaz, ugyanott.</t>
  </si>
  <si>
    <t>49. Földrajzi gyakorlatok Ázsia földrajzából; Heti 2 óra ; hétfőn és szerdán d. u. 2—3-ig. Ugyanaz, ugyanott.</t>
  </si>
  <si>
    <t>50. Néprajzi szemelmények. (Folytatás.); Heti 1 óra ; később meghatározandó időben és helyen. Dr. Herrmann Antal magántanár.</t>
  </si>
  <si>
    <t>51.A népköltésről; Heti 1 óra; később meghatározandó időben és helyen. Ugyanaz.</t>
  </si>
  <si>
    <t>52.Angol nyelvtan. (Folytatás.); Heti 2 óra; később meghatározandó időben. Kovács János magántanító, az I. tanteremben.</t>
  </si>
  <si>
    <t>53.Shakspere ■»Hamletijének fordítása és magyarázata; Heti 2 óra ; később meghatározandó időben. Ugyanaz, ugyanott.</t>
  </si>
  <si>
    <t>54.Társalgás angol nyelven; Heti 1 óra; később meghatározandó időben. Ugyanaz, ugyanott.</t>
  </si>
  <si>
    <t>56.Franczia nyelv, haladóknak. Nehezebb nyelvtani gyakorlatok. Társalgás és olvasás; Heti 2 óra; szerdán d. u. 6—7-ig és csütörtökön d. u. 2—3-ig. Ugyanaz, az I. tanteremben.</t>
  </si>
  <si>
    <t>57.Olasz nyelv, kezdőknek; Heti 2 óra; később meghatározandó időben és helyen. Dr. Cs. Papp József magántanító.</t>
  </si>
  <si>
    <t>58.Olasz nyelv, haladóknak. Fleti 2 óra; később meghatározandó időben és helyen. Ugyanaz</t>
  </si>
  <si>
    <t>59.Az olasz irodalomtörténetből: Dante és a népnyelv; Heti 1 óra ; később meghatározandó időben és helyen. Ugyanaz.</t>
  </si>
  <si>
    <t>46.Szabadkézi rajz; Heti 2 óra; vasárnap d. e. 9-11-ig. Mclka Vincze magántanító, az 1. tanteremben.</t>
  </si>
  <si>
    <t>51.Középkori epikusok szövegmagyarázata. Franczia nyelven; Heti 1óra; hétfőn d. e. 12—i-ig. Ugyanaz, ugyanott.</t>
  </si>
  <si>
    <t>teremben.</t>
  </si>
  <si>
    <t>26.A román nyelv és irodalom története a XV. század végéig; Heti 3 óra; hétfőn, kedden és szerdán d. u. 3—4-ig. Dr. Moldován Gergely ny. r. tanár, a H tanteremben.</t>
  </si>
  <si>
    <t>38.Magyarország anyagi és szellemi műveltségének története 77//— 1848-ig (Folytatás.); Heti 4 óra; hétfőn és kedden d. e. 7—9-ig. Dr. Vajda Gyula ny. r. tanár, a II. tanteremben.</t>
  </si>
  <si>
    <t>55.Tranczia nyelv, kezdőknek. Nyelvtani gyakorlatokkal, beszédgyakorlatok; Heti 3 óra; hétfőn, szerdán d. u. 2—3-ig. a II. tanteremben és szombaton d. e. 8—9-ig, a III. tanteremben. Gráf Jakab magántanító.</t>
  </si>
  <si>
    <t>47. Tornázás és vívás; Később meghatározandó időben. Vermes Lajos torna- és vívómester, az egyetemi tornateremben.</t>
  </si>
  <si>
    <t>Euripides Medeajának értelmezése; Heti 3 óra; csütörtökön, pénteken és szombaton, d e. 9—1 o-ig. Ugyanaz, ugyanott.</t>
  </si>
  <si>
    <t>I.         Nyelvészeti és irodalmi előadások.</t>
  </si>
  <si>
    <t>III.   Ügyességek.</t>
  </si>
  <si>
    <t>1.Az újkort philosophia történelme N. Bacon Ferencztől Kantig; Heti 4 óra; hétfőn d. u. 6—7-ig és kedden, szerdán, csütörtökön d. u. 5—6-ig. Dr. Bökni Károly ny. r. tanár, a IV. tanteremben.</t>
  </si>
  <si>
    <t>2.Az értékelmélet jelenlegi állása és feladata; Heti 1 óra; szerdán d. u. 4—5-ig. Ugyanaz, a II. tanteremben.</t>
  </si>
  <si>
    <t>4.Didaktika; Heti 3 óra; kedden, csütörtökön és pénteken d. u. 6—7-ig. Dr. Schneller István ny. r. tanár, a II. tanteremben.</t>
  </si>
  <si>
    <t>5.A tanárképzés ügye Németországban; Heti 2 óra; pénteken és szombaton d. e. 8 —9-ig. Ugyanaz, az I. tanteremben.</t>
  </si>
  <si>
    <t>8.Gróf Zrínyi Miklós pályája; Heti 4 óra; csütörtökön és szombaton d. u. 3—5-ig. Dr. Széchy Károly ny. r. tanár, a IV. tanteremben.</t>
  </si>
  <si>
    <t>11. Kabard szövegek olvasása; Heti I óra; kedden déli 12 — i-ig. Ugyanaz, ugyanott.</t>
  </si>
  <si>
    <t>12.Török nyelvtan, kezdők számára; Heti 2 óra; szombaton d. e. 8 — 10-ig. Ugyanaz, ugyanott.</t>
  </si>
  <si>
    <t>13.Lírai költészetünk 1772 után; Heti 2 óra; hétfőn és szerdán d. u. 2—3-ig. Dr. Erdélyi Pál magántanár, a II. tanteremben.</t>
  </si>
  <si>
    <t>14. Bevezetés a nyelvtudományba; Heti 2 óra; hétfőn és csütörtökön d. e 9—io-ig. Dr. Szamosi János ny. r. tanár, a II. tanteremben.</t>
  </si>
  <si>
    <t>15.Görög-római metrika. I. r. Rhythmika; Heti 2 óra; kedden és pénteken d. e. 9—10 óráig. Ugyanaz, ugyanott.</t>
  </si>
  <si>
    <t>16.Aristoteles költészettanának értelmezése; Heti 2 óra; szerdán és szombatön d. e. 9 — 10-ig. Ugyanaz, ugyanott.</t>
  </si>
  <si>
    <t>19.Cicero: de officns; Heti 3 óra; szerdán, csütörtökön és pénteken d. e. 8—9-ig. Ugyanaz, ugyanott.</t>
  </si>
  <si>
    <t>20.Horatius Ars poeticája és stílusgyakorlatok (a tanárképző tagjainak ingyen); Heti 2 óra; pénteken d. e. 10—12-ig. Ugyanaz, a II. tanteremben.</t>
  </si>
  <si>
    <t>21.Művészettörténelmi gyakorlatok (a tanárképző tagjainak ingyen); Heti 2 óra; szombaton d. e. 10—- 12-ig. Ugyanaz, a classica philol. seminariumban.</t>
  </si>
  <si>
    <t>23.Faust mindkét része (paralipomenásiól) a typologia szempontjából; Heti 1 óra; kedden, d. e. 7—8-ig. 'Ugyanaz, a modern philologiai seminariumban.</t>
  </si>
  <si>
    <t>24.Gát seminarium, illet, proseminarium: Ulfilas gót nyelvgyakorlatok, eseti, szövegkritika (haladottabbaknak); Heti 1 óra, esetleg 2 óra; szerdán d. e. 7—8-ig, eseti. 9 —10 ig. Ugyanaz, ugyanott.</t>
  </si>
  <si>
    <t>26.Válogatott fejezetek a román irodalomtörténetből; Heti 3 óra; hétfőn, kedden és szerdán d. u. 3—4-ig. Dr. Moldován Gergely ny. r. tanár, a I. tanteremben.</t>
  </si>
  <si>
    <t>43. Családi élet a classicus népeknél; Heti 4 óra ; pénteken és szombaton d e. 9—ll-ig. Dr. Posta Béla ny. r. tanár, az I. tanteremben.</t>
  </si>
  <si>
    <t>45.Az osztrák-magyar monarchia földrajza; Heti 5 óra; hétfőn, kedden, szerdán, csütörtökön és pénteken d. e. 9—10-ig. Dr. Temer Adolf ny. r. tanár, a földrajzi intézetben.</t>
  </si>
  <si>
    <t>46.Tanárképzői földrajzi gyakorlatok a fenti tárgyhoz. Ill-ad és IV ed éviek számára; Heti 2 óra; hétfőn és szerdán d. u.2—3~ig. Ugyanaz, ugyanott.</t>
  </si>
  <si>
    <t>49.A népköltésről (folytatás); Heti 1 óra; később meghatározandó időben és helyen. Ugyanaz.</t>
  </si>
  <si>
    <t>51. Fordítás az angol classicus írók műveiből; Heti 2 óra; később meghatározandó időben. Ugyanaz, ugyanott.</t>
  </si>
  <si>
    <t>52.Társalgás angol nyelven; Heti 1 óra; később meghatározandó időben. Ugyanaz, ugyanott.</t>
  </si>
  <si>
    <t>53.Branczia ?iyelv, kezdőknek. Nyelvtan, beszédgyakorlatok, olvasás; Heti 3 óra ; később meghatározandó időben. Gráf Jakab magántanító, az I. tanteremben.</t>
  </si>
  <si>
    <t>54.Franczia nyelv, haladóknak. Nehezebb nyelvtani gyakorlatok.Társalgás és olvasás; Heti 2 óra ; később meghatározandó időben. Ugyanaz, ugyanott.</t>
  </si>
  <si>
    <t>55.Olasz nyelv, kezdőknek; Heti 2 óra; később meghatározandó időben. Dr. Cs. Papp József magántanító, a III. tanteremben.</t>
  </si>
  <si>
    <t>56.Olasz nyelv, haladóknak; Heti 2 óra; később meghatározandó időben. Ugyanaz, ugyanott.</t>
  </si>
  <si>
    <t>57. Az olasz irodalomtörténetből: Petrarca élete és lyrai költeményei; Heti i óra ; később meghatározandó időben. Ugyanaz, ugyanott.</t>
  </si>
  <si>
    <t>58.Szabadkézi rajz; Heti 2 óra; vasárnap d. e. 9 —11-ig. Melka Vincze magántanító, az I. tanteremben.</t>
  </si>
  <si>
    <t>59.Festészet. Hét. 2 óra; később meghatározandó időben. Ugyanaz, ugyanott.</t>
  </si>
  <si>
    <t>60.Rajz, természet után. Hét. 1 óra ; később meghatározandó időben. Ugyanaz, ugyanott.</t>
  </si>
  <si>
    <t>6 A diák életről; Heti 1 óra; szerdán d, u. 6—7-ig. Ugyanaz, a II. tanteremben.</t>
  </si>
  <si>
    <t>10.Kabard nyelvtan; Heti 2 óra; kedden d. e. 10—12-ig. Dr. Bálint Gábor ny. r. tanár, az IV. tanteremben.</t>
  </si>
  <si>
    <t>17. Plató critojának értelmezése a tanárképző intézetben; Heti 2 óra; később meghatározandó időben és helyen. Ugyanaz.</t>
  </si>
  <si>
    <t>25.Publice előadás valamely modem philol., illet, aesthetikai problémáról, (a hallgatóság szabad tetszésére bízott választás szerint. Az alma mater LX. semestere ünnep, alkalmából); Heti 1 óra; hétfőn d. e. 7—8-ig. Ugyanaz, az I. tanteremben.</t>
  </si>
  <si>
    <t>44.Finn-ugor régiségek; Heti 1 óra; csütörtökön d. u. 2—3-ig. Ugyanaz, ugyanott.</t>
  </si>
  <si>
    <t>47. Szakmabeli rajzgyakorlás; Heti 2 óra; szombaton d. e. 10—12-ig. Ugyanaz, ugyanott.</t>
  </si>
  <si>
    <t>3.Philosophiai gyakorlatok. (Tanárképzői tagoknak ingyen.); Heti 2 óra; hétfőn d. u. 4—6-ig. Ugyanaz, ugyanott.</t>
  </si>
  <si>
    <t>7.Paedagogiai seminarium. (A tanárképző tagjainak ingyen.); Heti 2 óra; szombaton d. u. 5—7-ig. Ugyanaz, ugyanott.</t>
  </si>
  <si>
    <t>9.A XIX. század kisebb epicai elbeszélései. (Irodalomtörténeti és széptani fejtegetésekkel. A tanárképző intézet rendes és rendkívüli tagjainak ingyen.); Heti 2 óra; pénteken d. u. 3—5-ig. Ugyanaz, a II. tanteremben.</t>
  </si>
  <si>
    <t>22.A jelenlegi ném. irod. analyt. történelme Minckwitz és Schéffel f óta idpjlpó (külön, tekint, a stilistikára és dictiora). (Tanárkép. tagoknak 1 óra ingyen számit.); Heti 4 óra; kétfőn, kedden, szerdán és csütörtökön d. e. 8—9-ig. Dr. Mcltzl Hugó ny. r. tanár, az I. tanteremben.</t>
  </si>
  <si>
    <t>48.Néprajzi szemelmények. (Folytatás.); Heti 1 óra; később meghatározandó időben és helyen. Dr. Herrmann Antal magántanár.</t>
  </si>
  <si>
    <t>1S. Görög hangtan; Heti 2 óra; hétfőn és kedden d. e. 8 — 9-ig. Dr. Csengeri János ny. r. tanár, a III. tanteremben.</t>
  </si>
  <si>
    <t>42.Oroszország a XVIII. században; Heti 2 óra ; csütörtökön és pénteken d. e. n — 12-ig. Ogyanaz, ugyanott.</t>
  </si>
  <si>
    <t>50.Angol nyelvtan, kezdőknek; Heti 2 óra ; később meghatározandó időben, Kovács János magántanító, az I. tanteremben.</t>
  </si>
  <si>
    <t>61.Tornázás és vívás; Később meghatározandó időben. Vermes Lajos torna- és vívómester, az egyetemi tornateremben.</t>
  </si>
  <si>
    <t>27.A román szótan; Heti 2 óra; csütörtökön és pénteken d. u. 3—4-ig. Ugyanaz, ugyanott.</t>
  </si>
  <si>
    <t>28.A román nyelvemlékek 1520-ig (A tanárképzőben.); Heti 2 óra; szombaton d. u. 3—5-ig. Ugyanaz, ugyanott.</t>
  </si>
  <si>
    <t>29.Frajiczia krónikások és történetírók; Heti 2 óra; kedden d. e. 10—12-ig. Dr. Haraszti Gyula ny. r. tanár, az I. tanteremben.</t>
  </si>
  <si>
    <t>30.A franczia regény fejlődése a XVIII. századig; Heti 1 óra; hétfőn d. e. 9—10-ig. Ugyanaz, ugyanott.</t>
  </si>
  <si>
    <t>31. Történelmi hangtan. (Franczia nyelven. A tanárképzőben.); Heti 2 óra; szerdán d. e. 10—12-ig. Ugyanaz, ugyanott.</t>
  </si>
  <si>
    <t>32.Középkori franczia krónikások szövegének magyarázata. (Franczia nyelven.. G. Paris és Jeanroy »Extraits des chroniqueurs francais« czímii kézikönyve alapján.); Heti 2 óra; hétfőn d. e. 10 — 12-ig. Ugyanaz, ugyanott.</t>
  </si>
  <si>
    <t>33.A prédikátor könyve (folytatás); Heti 2 óra; később meghatározandó időben. Dr. Eisler Mátyás magántanár, a III. tanteremben.</t>
  </si>
  <si>
    <t>34.A könyvnyomtatás története, főtekintettel a magyar könyvnyomtatásra; Heti 2 óra ; később meghatározandó időben. Dr. Gyalui Farkas magántanár, a II. tanteremben.</t>
  </si>
  <si>
    <t>35.Magyarország története a XVII. században; Heti 4 óra; hétfőn, kedden, szerdán és csütörtökön d. e. 12 —i-ig. Dr. Szádeczky Lajos ny. r. tanár, a III. tanteremben.</t>
  </si>
  <si>
    <t>36. Kútfő tanulmányok a XVII. századból. (A tanárképezdében.); Heti 2 óra; szombaton d. e. 10—12-ig. Ugyanaz, ugyanott.</t>
  </si>
  <si>
    <t>37.Magyarország anyagi és szellemi műveltségének története i8fé&gt;-t6l napjainkig; Heti 4 óra; hétfőn és kedden d. e. 7—9-ig. Dr. Vajda Gyula ny. r. tanár, a II. tanteremben.</t>
  </si>
  <si>
    <t>38.Az erdélyi fejedelemség országyűlési emlékeinek culturtörténeti jelentősége; Heti 1 óra; szerdán d. e. 8—9-ig. Ugyanaz, u. o.</t>
  </si>
  <si>
    <t>39.A régi görögök történelme; Heti 4 óra; hétfőn, kedden, szerdán és csütörtökön d. e. 10—11-ig. Dr. bchilling Lajos ny. r. tanár, a II. tanteremben.</t>
  </si>
  <si>
    <t>40. Egyetemes történelmi gyakorlatok, a tanárképzőben; Heti 2 óra ; pénteken d. u. 3 — 5-ig. Ugyanaz, a III. tanteremben.</t>
  </si>
  <si>
    <t>41.A középkor története; Heti 3 óra; hétfőn, kedden és szerdán d. e. n—12-ig. Dr. Márki Sándor ny. r. tanár, a II. tanteremben.</t>
  </si>
  <si>
    <t>Dr. Gergely Sámuel czimz. ny. rkiv. tanár e félévben nem tart előadást.</t>
  </si>
  <si>
    <t>II.        Történelmi és földrajzi előadások.</t>
  </si>
  <si>
    <t>II.      A karban működő magántanltók előadásai.</t>
  </si>
  <si>
    <t>1.Lélektan; Heti 3 óra; kedden, szerdán, és csütörtökön d. u. 5- 6-ig. Dr. Rohm Károly ny. r. tanár, a IV. tanteremben.</t>
  </si>
  <si>
    <t>2. Az újkori philosophia Kantáta; Heti 2 óra; hétfőn d. 11. 6—7-ig az I. tantereremben és szerdán d. 11. 4—5-ig. a II. tanteremben Ugyanaz.</t>
  </si>
  <si>
    <t>3.Philosophiai gyakorlatok. (A tanárképzői tagoknak ingyen.); Heti 2 óra; hétfőn d. u. 4—6-ig. Ugyanaz, az I. tanteremben.</t>
  </si>
  <si>
    <t>4.A positiv philosophia s főképviselői; Heti 1 óra; pénteken d. u. 5— 6-ig. Uyganaz, a II. tanteremben.</t>
  </si>
  <si>
    <t>5.Didaktika; Heti 3 óra; kedden, csütörtökön és pénteken d. u. 6—7-ig. Dr. Schneller István ny. r. tanár, a II. tanteremben.</t>
  </si>
  <si>
    <t>6.A tanárképzés ügye Ansiriában; Heti 2 óra; pénteken és szombaton d. e. 8--9-ig. Ugyanaz, az I. tanteremben.</t>
  </si>
  <si>
    <t>7.Paedagogiai seminarium. (A tanárképző tagjainak ingyen.); Heti 2 óra; szombaton d. u. 5—7-ig. Ugyanaz, a II. tanteremben.</t>
  </si>
  <si>
    <t>8.Gróf Zrínyi Miklós pályája. Második fele; Heti 4 óra; csütörtökön és szombaton d. u. 3—5-ig. Dr. Széchy Károly ny. r. tanár, a III. tanteremben.</t>
  </si>
  <si>
    <t>9.Petőfi elbeszélő költeményei. (Irodalomtörténeti és széptani fejtegetésekkel.) A tanárképző intézet rendes és rendkívüli tagjainak ingyen; Heti 2 óra; pénteken d. u 3—5-ig. Ugyanaz, a II. tanteremben.</t>
  </si>
  <si>
    <t>10.Magyar összehasonlító hangtan (folytatás); Heti 2 óra; hétfőn és kedden d. u. 3 —4-ig. Szilasi Móricz ny. r. tanár, a II. tanteremben.</t>
  </si>
  <si>
    <t>11.Magyar nyelvtan rörid áttekintésben; Heti 2 óra; hétfőn és kedden d. u. 4—5-ig. Ugyanaz, ugyanott.</t>
  </si>
  <si>
    <t>12. Vogul nyelvtan s olvasmányok; Heti 1 óra; szerdán d. u. 3—4-ig. Ugyanaz, ugyanott.</t>
  </si>
  <si>
    <t>13. Nyelvészeti gyakorlatok. (A tanárképző intézet tagjainak ingyen.); Heti 2 óra; csütörtökön d. u. 5—7-ig. Ugyanaz, a III. tanteremben.</t>
  </si>
  <si>
    <t>14.Kabard nyelvtan folytatása; Heti 2 óra; kedden d. e. io— 12-ig. Dr. Bálint Gábor ny. r. tanár, az IV. tanteremben.</t>
  </si>
  <si>
    <t>15Kabard szövegek; Heti 1 óra; szerdán d. e. 9 — 1 óig. Ugyanaz, ugyanott.</t>
  </si>
  <si>
    <t>16.Török nyelvtan folytatása; Heti 2 óra; szombaton d. e. 8 — 10-ig. Ugyanaz, ugyanott.</t>
  </si>
  <si>
    <t xml:space="preserve">17.Lírai költészetünk \Jf2 után; Heti 2 óra; hétfőn és szerdán d. u. 2 —3-ig. Dr. Erdélyi Pál magántanár, a II. tanteremben. </t>
  </si>
  <si>
    <t>18. Latin hangtan; Heti 2 óra; hétfőn és csütörtökön d. e. 9—10-ig. Dr. Szamosi János ny. r. tanár, a II. tanteremben.</t>
  </si>
  <si>
    <t>19.Görög-római metrika. II; Heti 2 óra; kedden és pénteken d. e. 9—10 óráig. Ugyanaz, ugyanott.</t>
  </si>
  <si>
    <t>20.Tacitus Annalese I. könyvének értelmezése; Heti 2 óra; szerdán és szombatón d. e. 9 — 10-ig. Ugyanaz, ugyanott.</t>
  </si>
  <si>
    <t>21. Sophocles Oedifus rexének értelmezése a tanárképző intézetben; Heti 2 óra; hétfőn és csütörtökön d. e. 10—1 i-ig. Ugyanaz, ugyanott.</t>
  </si>
  <si>
    <t>22.Görög alaktan; Heti 3 óra; hétfőn és kedden d. e. ^8—9-ig. Dr. Csengeri János ny. r. tanár, a II. tanteremben.</t>
  </si>
  <si>
    <t>23.Thukydides; Heti 2 óra; szerdán, és csütörtökön d. e. 8—9-ig. Ugyanaz, ugyanott.</t>
  </si>
  <si>
    <t>24.A görög szobrászat története; Heti 2 óra; pénteken és szombaton d. e. 8 —9-ig. Ugyanaz, ugyanott.</t>
  </si>
  <si>
    <t>25. Ovidius olvasása és görög stílusgyakorlatok a tanárképzőben; Heti 2 óra; szombaton d. e. 10—12-ig. Ugyanaz, ugyanott.</t>
  </si>
  <si>
    <t>26.Művészettörténelmi gyakorlatok; Heti 2 óra; szombaton d. e. 10 — 12-ig. Ugyanaz, a classica philol. semimriumban.</t>
  </si>
  <si>
    <t>28.A Goetheféle » Weltlitteratur« krit. fogalma és apológiája; Heti 1 óra; kedden, d. e. 7—8-ig. Ugyanaz, az I. tanteremben.</t>
  </si>
  <si>
    <t>29.Az actualis német irodalmi ipar s műipar (nevezet, a journa- lismus, a rajz, novella, regény és divat színmű gyári készítése s sokadalma); Heti 4 óra; hétfőn, kedden, szerdán és csütörtökön d. e. 8—9-ig. Ugyanaz, ugyanott.</t>
  </si>
  <si>
    <t>30.A román irodalom története 1500 —xj8o-ig; Heti 3 óra; hétfőn, kedden és szerdán d. u. 3—4-ig. Dr. Moldován Gergely ny. r. tanár, a I. tanteremben.</t>
  </si>
  <si>
    <t>31.A román nyelv hangtana; Heti 2 óra; csütörtökön és pénteken d. u. 2 — 3-ig. Ugyanaz, a Ií-ik tanteremben.</t>
  </si>
  <si>
    <t>32.A román szóképzés. (Tanárképzőben.); Heti 2 óra; szombaton d. u. 2—4-ig. Ugyanaz, ugyanott.</t>
  </si>
  <si>
    <t>33.Franczia moralisták és szónokok.Heti 2 óra; kedden d. e. 10—12-ig. Dr. Haraszti Gyula ny. r. tanár, az I. tanteremben.</t>
  </si>
  <si>
    <t>34.A franczia regény fejlődése a XVIII. századtól; Heti 1 óra; hétfőn d. e. 9—10-ig. Ugyanaz, ugyanott.</t>
  </si>
  <si>
    <t>35.Középkori krónikások szövegének magyarázata. (Franczia nyelven. G. Paris és Jeanroy »Extraits des chroniqueurs francais» czímü kézikönyve alapján.); Heti 2 óra; hétfőn d. e. 10—12-ig. Ugyanaz, ugyanott.</t>
  </si>
  <si>
    <t>36. Történelmi hangtan. (Franczia nyelven. A tanárképzőben. Befejező rész.); Heti 1 óra; szerdán d. e. 10—n-ig. Ugyanaz, ugyanott.</t>
  </si>
  <si>
    <t>37.Labruyére Caradi re s-jének stilbeli tárgyalása, különös tekintettel a XVII. század nyelvi sajátságaira. (A tanárképzőben); Heti 1 óra; szerdán d. e. n — 12-ig. Ugyanaz, ugyanott.</t>
  </si>
  <si>
    <t>38. Válogatott zsoltárok magyarázata; Heti 2 óra; később meghatározandó időben. Dr. Eisler Mátyás magántanár, az I. tanteremben.</t>
  </si>
  <si>
    <t>39.A könyvnyomtatás története, főtekintettel a magyar könyvnyomtatásra. (Folytatás.); Heti 2 óra ; később meghatározandó időben. Dr. Gyalui Farkas magántanár, a II. tanteremben.</t>
  </si>
  <si>
    <t>40.Magyarország története a XVIII. században; Heti 4 óra; hétfőn kedden, szerdán és csütörtökön d. e. 11 — 12-ig. Dr. Szádeczky Lajos ny. r. tanár, a II. tanteremben.</t>
  </si>
  <si>
    <t>41.Oklevéltani gyakorlatok. (A tanárképzőben.); Heti 2 óra; pénteken d. e. 11 — i-ig. Ugyanaz, ugyanott.</t>
  </si>
  <si>
    <t>44.A culhirtörlénelem elméleti és gyakorlati előadása a középiskola alsó osztályaiban. (Folytatás.); Heti 2 óra; szerdán d. e. 7— 9-ig. Ugyanaz, a történeti seminariumban</t>
  </si>
  <si>
    <t>45.A görögök történelme. (Folytatás.); Heti 5 óra; hétfőn, kedden, szerdán, csütörtökön és pénteken d. e. 10 — it-ig. Dr. Schilling Lajos ny. r. tanár, a II. tanteremben.</t>
  </si>
  <si>
    <t>46.Egyetemes történelmi gyakorlatok, a tanárképzőben; Heti 2 óra ; pénteken d. u. 3—5-ig. Ugyanaz, a történelmi seminariumban.</t>
  </si>
  <si>
    <t>47.A XIX. század történetének áttekintése; Heti 4 óra; hétfőn, kedden, szerdán és csütörtökön déli 12 — i-ig. Dr. Márki Sándor ny. r. tanár, a II. tanteremben.</t>
  </si>
  <si>
    <t>48.Történelmi gyakorlatok. (A múlt félédben kezdett, de az almanachban nem jelzett gyakorlatok folytatása a tanárképző intézet seminariumában.); Heti 2 óra; csütörtökön d. u. 3—5-ig. Ugyanaz, a történelmi seminariumban.</t>
  </si>
  <si>
    <t>49.Bevezetés a rótnai felírattanba; Heti 5 óra ; csütörtökön d. u. 2—3-ig, pénteken és szombaton d u. 2—4-ig. Dr. Posta Béla ny. r. tanár, az I. tanteremben.</t>
  </si>
  <si>
    <t>50.Amerika földrajza; Heti 5 óra; hétfőn, kedden, szerdán, csütörtökön és pénteken d. e. 9—10-ig. Dr. 'Bemer Adolf ny. r. tanár, a földrajzi intézetben.</t>
  </si>
  <si>
    <t>51. Földrajzi gyakorlatok Magyarország földrajzából; Heti 2 óra ; hétfőn és szerdán d. u. 2—3-ig. Ugyanaz, ugyanott.</t>
  </si>
  <si>
    <t>52.Szakmabeli rajzgyakorlás; Heti 2 óra; szombaton d. e. 10— 12-ig. Ugyanaz, ugyanott.</t>
  </si>
  <si>
    <t>53.Néprajzi szemelmények. (Folytatás.); Heti 1 óra; később meghatározandó időben és helyen. Dr. Herrmann Antal magántanár.</t>
  </si>
  <si>
    <t>54.A népköltésről (folytatás); Heti 1 óra; később meghatározandó időben és helyen. Ugyanaz.</t>
  </si>
  <si>
    <t>55. Angol nyelvtan. (Folytatás.); Heti 2 óra; később meghatározandó időben. Kovács János magántanító, az I. tanteremben.</t>
  </si>
  <si>
    <t>56. Shakspear Július Caesarjának fordítása és magyarázata; Heti 2 óra; később meghatározandó időben. Ugyanaz, ugyanott.</t>
  </si>
  <si>
    <t>57. Társalgás angol nyelven; Heti 1 óra ; később meghatározandó időben. Ugyanaz, ugyanott.</t>
  </si>
  <si>
    <t>58.Tranczia nyelv, kezdőknek. (Folytatás.) Nyelvtan, beszéd és írásgyakorlatok; Heti 3 óra; kedden és csütörtökön d. u. 5—6 ig és szombaton d. e. 9— 10-ig. Gráf Jakab magántanító, az I. tanteremben.</t>
  </si>
  <si>
    <t>58.Francsia nyelv, haladóknak. (Folytatás.) Nehezebb nyelvtani gyakorlatok. Gallicismus. Beszédgyakorlatok. Olvasás; Heti 2 óra ; szerdán d. u. 4—5-ig és csütörtökön d. e. 7—8-ig. Ugyanaz, ugyanott.</t>
  </si>
  <si>
    <t>59.Olasz nyelv, kezdőknek; Heti 2 óra; később meghatározandó időben. Dr. Cs. Papp József magántanító, a III. tanteremben.</t>
  </si>
  <si>
    <t>60.Olasz nyelv, haladóknak; Heti 2 óra; később meghatározandó időben. Ugyanaz, ugyanott.</t>
  </si>
  <si>
    <t>61. Az olasz irodalomtörténetből: Edmondo De Amicis; Heti 1 óra; később meghatározandó időben. Ugyanaz, ugyanott.</t>
  </si>
  <si>
    <t>62.Rajz, természet titán; Heti 2 óra; vasárnap d. e. 9 — n-ig. Melka Vincze magántanító, az I. tanteremben.</t>
  </si>
  <si>
    <t>63. Aquarell festészet; Heti 2 óra; később meghatározandó időben. Ugyanaz, ugyanott.</t>
  </si>
  <si>
    <t>43. Az erdélyi fejedelemség országyűlési emlékeinek culturtörténeti jelentősége. (Folytatás.); Heti 1 óra; hétfőn d. u. 2—3-ig. Ugyanaz, ugyanott.</t>
  </si>
  <si>
    <t>64.Tornázás és vívás; Később meghatározandó időben. Vermes Lajos torna- és vívómester, az egyetemi tornateremben.</t>
  </si>
  <si>
    <t>42.Magyarország anyagi és szellemi műveltségének története 1848-tól napjainkig (Folytatás.); Heti 4 óra; hétfőn és kedden d. e. 7—9-ig. Dr. Vajda Gyula ny. r. tanár, a III. tanteremben.</t>
  </si>
  <si>
    <t>27. Német philol. proseminariumi, illet, tanárkép, gyakorlatok: a) Ulfilas és gót gyakorlatok, (3) modern ujfn. gyakorlatok Faust I. és II. paralipomenástól; Heti 2 óra; hétfőn, és szerdán d. e. 5—8-ig. Dr. Meltzl Hugó ny. r. tanár, az I. tanteremben.</t>
  </si>
  <si>
    <t>II.     Nyelvészeti és irodalmi előadások.</t>
  </si>
  <si>
    <t>II.      Történelmi és földrajzi előadások.</t>
  </si>
  <si>
    <t>Dr. Erdélyi Pál magántanár e félévben nem tart előadást.</t>
  </si>
  <si>
    <t>1.A philosophiai tudományok encyclopaediája; Heti 3 óra; kedden, szerdán és csütörtökön d. u. 5—6-ig. Dr. Böhm Károly ny. r tanár, a IV. tanteremben.</t>
  </si>
  <si>
    <t>2.A philosophiai erkölcstan alapvető kérdései; Heti 2 óra; hétfőn d. u. 6—7-ig és szerdán d. u. 4—5-ig. Ugyanaz, a II. tanteremben.</t>
  </si>
  <si>
    <t>3.Kant Immánuel (Megemlékezés halála 100 évi fordulójának alkalmából); Heti 1 óra; pénteken d. u. 5—6-ig. Ugyanaz, ugyanott.</t>
  </si>
  <si>
    <t>4.Philosophiai gyakorlatok. (Tanárképző intézeti tagoknak ingyen); Heti 2 óra; hétfőn d u. 4—6-ig. Ugyanaz, az I. sz. tanteremben.</t>
  </si>
  <si>
    <t>5.Nevelés története; Heti 3 óra; kedden, csütörtökön és pénteken d. u. 6—7-ig. Dr. Schtteller István ny. r. tanár, a II. tanteremben.</t>
  </si>
  <si>
    <t>6.Az 184.9. Organisationsenlwurf keletkezése és jelentősége; Heti 2 óra; pénteken és szombaton d. e. 8 —9-ig. Ugyanaz, ugyanott.</t>
  </si>
  <si>
    <t>7.» Kant a főiskoláról.« Kant születésének századik évfordulója alkalmából; Heti 1 óra; később meghatározandó időben. Ugyanaz, ugyanott.</t>
  </si>
  <si>
    <t>8.Paedagogiai seminarium. (A tanárképző tagjainak ingyen.); Heti 2 óra; szombaton d. u. 5—7-ig. Ugyanaz, ugyanott.</t>
  </si>
  <si>
    <t>9- A megújhodás kora. I. A francziások iskolája; Heti 4 óra; csütörtökön és szombaton d. u. 3—5-ig. Dr. Széchy Károly ny. r. tanár, a III. tanteremben.</t>
  </si>
  <si>
    <t>10.Újabb epicánk kwálóbb termékei. (Irodalomtörténeti és széptant fejtegetésekkel. A tanárképző rendes és rendkívüli tagjainak ingyen.); Heti 2 óra; pénteken d. u 3—5-ig. Ugyanaz, a II. tanteremben.</t>
  </si>
  <si>
    <t>11. Finn-ugor nyelvészeti újabb kutatások; Heti 3 óra; hétfőn, kedden és szerdán d. u. 3—4-ig. Dr. Szilasi Móricz ny. r. tanár, a II. tanteremben.</t>
  </si>
  <si>
    <t>12.Mordvin nyelvtan; Heti 2 óra; hétfőn és kedden d. u. 4—5-ig. Ugyanaz, ugyanott.</t>
  </si>
  <si>
    <t>13.Nyelvészeti gyakorlatok, különösen a magyar szótár-irodalom (a tanárképzőben); Heti 2 óra; szerdán d. u. 4—5-ig és csütörtökön d. u. 6—7-ig. Ugyanaz, az I. tanteremben.</t>
  </si>
  <si>
    <t>14.Rokon nyelvi olvasmányok (csak haladóknak); Heti l óra; később meghatározandó időben. Ugyanaz, ugyanott.</t>
  </si>
  <si>
    <t>15. A kabard nyelvtan folytatása; Heti 2 óra; kedden d. e. 10— 12-ig. Dr. Bálint Gábor ny. r. tanár, a IV. tanteremben.</t>
  </si>
  <si>
    <t>16.A kabard gyökigék folytatása; Heti 1 óra; szerdán d. e. 10-11 ig. Ugyanaz, ugyanott. .</t>
  </si>
  <si>
    <t>18. Latin mondattan; Heti 3 óra; hétfőn, kedden és szerdán d. e. 9—10-ig. Dr. Szamosi János ny. r. tanár, a II. tanteremben.</t>
  </si>
  <si>
    <t>19. Horatius válogatott dalainak értelmezése; Heti 3 óra; csütörtökön, pénteken és szombaton d. e. 9—10 óráig. Ugyanaz, ugyanott.</t>
  </si>
  <si>
    <t>20. Latin irály gyakorlatok a tanárképző intézetben; Heti 2 óra; később meghatározandó időben és helyen. Ugyanaz.</t>
  </si>
  <si>
    <t>21.A classica philologia encyclopaediája; Heti 3 óra; hétfőn, kedden és szerdán d. e. 8 - 9-ig. Dr. Csengeni János ny. r. tanár, az III. tanteremben. 1</t>
  </si>
  <si>
    <t>22.Hotneros Iliasa; Heti 2 óra; csütörtökön és pénteken d. e. S — 9-ig. Ugyanaz, a III. tanteremben.</t>
  </si>
  <si>
    <t>23. Gyakorlati bevezetés az új-görög nyelvbe; Heti 1 óra; csütörtökön d. e. 11 — 12-ig. Ugyanaz, az I. tanteremben.</t>
  </si>
  <si>
    <t>24.A görög szobrászat fénykora; Heti 2 óra; szombaton d. e. 7—9~ig. Ugyanaz, ugyanott.</t>
  </si>
  <si>
    <t>25.Homeros, mint tanárképzői gyakorlatok tárgya; Heti 2 óra; pénteken d, e. 10—12 óráig. Ugyanaz, ugyanott.</t>
  </si>
  <si>
    <t>26.Művészettörténeti gyakorlatok. (A tanárképző tagjainak ingyen.); Heti 2 óra; szombaton d. e. 10—12-ig. Ugyanaz, a classica philol. seminariumban.</t>
  </si>
  <si>
    <t xml:space="preserve"> 27. Ulfilas olvasása és gót nyelvgyakorlatok (Proseminarium). (Tan. kép. tagoknak publice.); Heti 1 óra; hétfőn d. e. 7—8-ig. Dr. Meltzl Hugó ny. r. tanár, a modern philol. seminariumban.</t>
  </si>
  <si>
    <t>28.Német irodalom kritikai történelme. (A hallgatóság szabad választására bízott korszak, illet, korszakok.); Heti 2 óra ; hétfőn és kedden d. e. 8 -9-ig. Ugyanaz, az I tanteremben.</t>
  </si>
  <si>
    <t>29. Német irodalmi és aesthetikai terminológia (folyt., tekintettel az olasz és franczia hasonló műnyelvre.) publice; Heti 1 óra; csütörtökön d. e. 8—9-ig. Ugyanaz, a modern philol. seminariumban.</t>
  </si>
  <si>
    <t>30. Faust I. és II., valamint parahpomena olvasása, kivált nyelv - aesthetikai és typologiai szempontból. (Tanárkép, tagoknak a quaestorán csak 2 órában számítandó.)'; Heti 3 óra; kedden, szerdán és csütörtökön d. e. 7—8-ig. Ugyanaz, ugyanott.</t>
  </si>
  <si>
    <t>31.A román nyelv és irodalom története a XVI. századig; Heti 2 óra; hétfőn és kedden d. u. 2 — 3-ig. Dr. Moldován Gergely ny. r. tanár, a II. tanteremben.</t>
  </si>
  <si>
    <t>32.A román nyelv mondattana; Heti 2 óra; szerdán és csütörtökön d. u. 2—3-ig. Ugyanaz, ugyanott.</t>
  </si>
  <si>
    <t>33.A román szóképzés. (A tanárképzőben.); Heti 2 óra; szombaton d. u. 2—4-ig. Ugyanaz, ugyanott.</t>
  </si>
  <si>
    <t>34-Ronsardtól Herediáig a franczia lyra fejlődése; Heti 4 óra; kedden és szerdán d. c. 10—12-ig. Dr. Haraszti Gyula ny. r. tanár, az I. tanteremben.</t>
  </si>
  <si>
    <t>35-Középkori lyrikusok szövegmagyarázata. (Franczia nyelven.); Heti 1 óra; hétfőn d. e. 9 — 10-ig. Ugyanaz, ugyanott.</t>
  </si>
  <si>
    <t>36. " Corneille nyelvének eltérései a mai nyelvtől, a Cid alapján. (Folyt, és befejezés.) (A tanárképzőben.); Heti 2 óra; hétfőn d. e. 10—12-ig. Ugyanaz, ugyanott.</t>
  </si>
  <si>
    <t>37- A XVIil. sz. franczia irodalma, különös tekintettel a dráma és a regény fejlődésére; Heti 2 óra; szombaton d. u. 5—7-ig. Dr. Huszár Vilmos magántanár, a IV. tanteremben.</t>
  </si>
  <si>
    <t>38.  Héber nyelvtan; Heti 2 óra; később meghatározandó időben. Dr. Eisler. Mátyás magántanár, az I. tanteremben.</t>
  </si>
  <si>
    <t>39- A könyv története; Heti 2 óra; kedden és pénteken d. u. 2—3 óráig. Dr. Gyalui Farkas magántanár, kedden az I. sz. és pénteken a II. sz. tanteremben.</t>
  </si>
  <si>
    <t>40. A vezérek kora története; Heti 4 óra; hétfőn, kedden, szerdán és csütörtökön d. e. 11 — 12-ig. Dr. Szádeczky Lajos ny. r. tanár, a II. tanteremben.</t>
  </si>
  <si>
    <t>41- A szabadságharcz története i8p.8j^p-ben (publicum); Heti 1 óra;, pénteken d. e. 11 — 12-ig. Ugyanaz, ugyanott.</t>
  </si>
  <si>
    <t>42. Oklevéltani gyakorlatok (a tanárképzőben); Heti 2 óra; szombaton d. e. 10—12-ig. Ugyanaz, ugyanott.</t>
  </si>
  <si>
    <t>44-Az árpádkori művelődéstörténet kútfői (folytatás); Heti 1 óra ; csütörtökön d. e. 7—8-ig. Ugyanaz, ugyanott.</t>
  </si>
  <si>
    <t>45-Az árpádkori művelődéstörténet egyes ágainak gyakorlati előadása a középiskola III. és IV. osztályaiban (folytatás); Heti 2 éra; szerdán d. e. 7—9-ig. Ugyanaz, a történelmi semina- riumban.</t>
  </si>
  <si>
    <t>46.A rómaiak történelme (folytatás); Heti 5 óra; hétfőn, kedden szerdán csütörtökön és pénteken d. e. io— it-ig. Dr. Schillmg Lajos ny. r. tanár, a II. tanteremben.</t>
  </si>
  <si>
    <t>46.Egyetemes történelmi gyakorlatok, a tanárképzőben; Heti 2 óra ; pénteken d. u. 3 - 5-ig. Ugyanaz, a történelmi seminariumban.</t>
  </si>
  <si>
    <t>47.A franczia forradalom története \"j8y -i/pj; Heti 4 óra; hétfőn, kedden szerdán és csütörtökön déli 12—i-ig. Dr. Márki Sándor ny. r. tanár, a II tanteremben.</t>
  </si>
  <si>
    <t>48.Történelmi gyakorlatok a tanárképzőben; Heti i ór 1; csütörtökön d. u. 3—4-ig. Ugyanaz, a történelmi seminariumban.</t>
  </si>
  <si>
    <t>49.A jo éves háború története; Heti 2 óra; később meghatározandó időben és helyen. Dr. Gergely Sámuel czimz. ny. rkiv. tanár.</t>
  </si>
  <si>
    <t>50.A görög agyagmüvesség története (folytatás); Heti 5 óra ; csütörtökön d. u. 2 -3-lg, pénteken és szombaton d u. 2—4-ig. Dr. Posta Béla ny. r. tanár, az I. tanteremben.</t>
  </si>
  <si>
    <t>51.Természettani földrajz; Heti 3 óra; hétfőn, kedden és szerdán d. e 9—10 ig. Dr. Terner Adolf ny. r. tanár, a földrajzi intézetben.</t>
  </si>
  <si>
    <t>52.Ausztrália földrajza; Heti 2 óra; pénteken d. e. 8—10 óráig. Ugyanaz, ugyanott.</t>
  </si>
  <si>
    <t>54. Néprajzi szemelmények; Heti 1 óra; szombaton d. e. 8 —9-ig. Dr. Herrmann Antal magántanár, a III. tanteremben.</t>
  </si>
  <si>
    <t>55.A czigányok néprajza; Heti 1 óra; szombaton d. e. 7—8-ig. Ugyanaz, ugyanott.</t>
  </si>
  <si>
    <t>56.Angol nyelvtan, (folytatás); Heti 2 óra ; később meghatározandó időben. Kovács János magántanító, az I. tanteremben.</t>
  </si>
  <si>
    <t>57.Romeo és Júlia Shakspere darabjának olvasása és magyarázata; Heti 2 óra; később meghatározandó időben. Ugyanaz, ugyanott.</t>
  </si>
  <si>
    <t>58.English Conversation; Heti 1 óra; később meghatározandó időben. Ugyanaz, ugyanott.</t>
  </si>
  <si>
    <t>59.Franczia nyelv. I. csoport (folytatás). Nyelvtan, beszédgyakorlatok; Heti 3 óra ; hétfőn d. u. 6—7-ig, szerdán és szombaton d. u. 2—3-ig. Gráf Jakab magántanító, a III. tanteremben.</t>
  </si>
  <si>
    <t>60.Franczia nyelv.II. csoport, haladóknak. Nehezebb nyelvtani gyakorlatok. Társalgás és olvasás; Heti 2 óra; hétfőn és szombaton d. u. 5—6-ig. Ugyanaz, ugyanott.</t>
  </si>
  <si>
    <t>47.Olasz nyelv, kezdőknek; Heti 2 óra; később meghatározandó időben. Dr. Cs. Papp József magántanár, mint magántanító, a III.tanteremben.</t>
  </si>
  <si>
    <t>48.Olasz nyelv, haladóknak; Heti 2 óra; később meghatározandó időben. Ugyanaz, ugyanott.</t>
  </si>
  <si>
    <t>49.Az olasz irodalomtörténetből'. A romantikus iskola; Heti 1 óra; később meghatározandó időben. Ugyanaz, ugyanott.</t>
  </si>
  <si>
    <t>50.Szabadkézi, rajz és aquarell festészet; Heti 4 óra ; vasárnap egész délelőtt. Melka Vincze magántanitó az I. tanteremben.</t>
  </si>
  <si>
    <t>51.Tornázás és vívás; Később meghatározandó időben. Vermes Lajos torna- és vívómester, az egyetemi tornateremben.</t>
  </si>
  <si>
    <t>53. Tanárképzői földrajzi gyakorlatok az előadások tárgyaiból III. és IV. éves hallgatók részére; Heti 2 óra; hétfőn és szerdán d. u. 2—3-ig. Ugyanaz, ugyanott.</t>
  </si>
  <si>
    <t>43-Magyarország anyagi és szellemi műveltségének 88p—1301-ig terjedő története, párhuzamitva az európai államok civilisatiójá- nak hasonkorú történetével (folytatás); Heti 4 óra; hétfőn és kedden d. e. 7—9-ig. Dr. Vajda Gyula ny. r. tanár, a II. tanteremben.</t>
  </si>
  <si>
    <t>17- A török nyelvtan folytatása; Heti 2 óra; szombaton d. e. 10—12-ig. Ugyanaz, ugyanott.</t>
  </si>
  <si>
    <t>II.       A kai'ban működő magántanítók előadásai.</t>
  </si>
  <si>
    <t>1.A philosophiai erkölcstan történelme; Heti 4 óra; hétfőn d. u. 6-7-ig és kedden, szerdán, csütörtökön d. u. 5—6-ig. Dr. Bölim Károly ny. r. tanár, a IV. tanteremben.</t>
  </si>
  <si>
    <t>2.Az értékelés eredete és fajai; Heti 1 óra; szerdán d. u. 4—5-ig. Ugyanaz, a II. tanteremben.</t>
  </si>
  <si>
    <t>4.Neveléstörténet; Heti 3 óra; kedden, csütörtökön és pénteken d. u. 6—7-ig. Dr. Schnellcr István ny. r. tanár, a IV. tanteremben.</t>
  </si>
  <si>
    <t>5.Kant nevelési elméletének ahpjairól; Heti 2 óra; pénteken és szombaton d. e. 8 —9-ig. Ugyanaz, az I. tanteremben.</t>
  </si>
  <si>
    <t>6.Paedagogiai seminarinm. (A tanárképző tagjainak ingyen.); Heti 2 óra; szombaton d. u. 5—7-ig. Ugyanaz, a II. tanteremben.</t>
  </si>
  <si>
    <t>7.A nemzetietlen korszak; Heti 4 óra; csütörtökön és szombaton d. u. 3—5-ig. Dr. Széchy Károly ny. r. tanár, a III. tanteremben.</t>
  </si>
  <si>
    <t>8.A magyar tragédia. (Irodalomtörténeti és aesthetikai fejtegetésekkel.); Heti 2 óra; pénteken cl. u. 3—5-ig. Ugyanaz, a II. tanteremben.</t>
  </si>
  <si>
    <t>9.Magyar mondattan. I. Az egyszerű mondat; Heti 3 óra; hétfőn, kedden és szerdán d. u. 3 —4-ig. Dr. Szilasi Móricz ny. r. tanár, a II. tanteremben.</t>
  </si>
  <si>
    <t>10.Finn nyelvtan (kezdőknek); Heti i óra; hétfőn d. u. 4—5-ig. Ugyanaz, ugyanott.</t>
  </si>
  <si>
    <t>12.A magyar nyelvtani irodalom ismertetése és önálló dolgozatok (a tanárképzőben); Heti 2 óra; szerdán d. u. 4—5-ig és csütörtökön d. u. 6—7-ig. Ugyanaz, a I. tanteremben.</t>
  </si>
  <si>
    <t>13. Kapard nyelvtan, kezdők számára; Heti 2 óra; kedden d. e. io—12-ig. Dr. Bálint Gábor ny. r. tanár, a IV. tanteremben.</t>
  </si>
  <si>
    <t>15.Török nyelvtan, kezdők számára; Heti 2 óra; szombaton d. e.10 - 12-ig. Ugyanaz, ugyanott.</t>
  </si>
  <si>
    <t>16.Csokonai és Horváth Ádám; Heti 2 óra; hétfőn és szerdán d. u. 2 —3-ig. Dr. Erdélyi Pál magántanár, a II. tanteremben.</t>
  </si>
  <si>
    <t>17.Latin alaktan; Heti 3 óra; hétfőn, kedden és szerdán d. e 9— 10-ig. Dr. Szamosi János ny. r. tanár, a II. tanteremben.</t>
  </si>
  <si>
    <t>18.Demosthencs harmadik Philippikájának értelmezése; Heti 3 óra ; csütörtökön, pénteken és szombaton d. e. 9 —10 óráig. Ugyanaz, ugyanott.</t>
  </si>
  <si>
    <t>21.A görög alaktan befejezése s görög mondattan; Heti 4 óra; hétfőn, kedden és szerdán d. e. pontban 8—9-ig. Dr. Csengeri János ny. r. tanár, az I. tanteremben.</t>
  </si>
  <si>
    <t>22.Cicero beszéde: in Verrem, de Signis; Heti 2 óra; csütörtökön és pénteken d. e. 8—9-ig. Ugyanaz, a III. tanteremben.</t>
  </si>
  <si>
    <t>25.A német irodalom kritikai történelme; Heti 3 óra ; hétfőn, kedden és szerdán d. e. 8 -9-ig. Dr. Meltzl Hugó ny. r. tanár, az I. tanteremben.</t>
  </si>
  <si>
    <t>26.Ulfilas és got nyelvgyakorlatok (a seminariumban). (Tanárképez- dei tagoknak ingyen.); Heti 1 óra; hétfőn d. e. 7—8-ig. Ugyanaz, ugyanott.</t>
  </si>
  <si>
    <t>27.Modern grammatikai és stilistikaigyakorlatok: Negatív stilistika (a seminariumban). (Tanárképezdei tagoknak a questurán csak 2 órában számítandó.); Heti 3 óra; kedden, szerdán és csütörtökön d. e. 7—8-ig. Ugyanaz, ugyanott.</t>
  </si>
  <si>
    <t>28.A román irodalomtörténet a vallási unió után; Heti 2 óra; hétfőn és kedden d. u. 3—4-ig. Dr. Moldován Gergely ny. r. tanár, a I. tanteremben.</t>
  </si>
  <si>
    <t>29.A román nyelv alaktana; Heti 2 óra; szerdán és csütörtökön d. 11. 3—4-ig. Ugyanaz, ugyanott.</t>
  </si>
  <si>
    <t>30.A román nyelv eredetüsége alaktani alapon. (Tanárképezdei tagoknak ingyen.); Heti 2 óra; pénteken d. 11. 2—4-ig. Ugyanaz a II-ik tanteremben.</t>
  </si>
  <si>
    <t>31.Villon és elődjei; Heti 3 óra; kedden d. e. 10—12-ig és szerdán d. e. 10—11-ig. Ur. Haraszti Gyula ny. r. tanár, az I. tanteremben.</t>
  </si>
  <si>
    <t>32.Középkori lyrikusok. (Szövegmagyarázat, franczia nyelven.); Heti 2 óra; hétfőn d. e. 9—1 1 -ig. Ugyanaz, ugyanott.</t>
  </si>
  <si>
    <t>35.Héber nyelvtan; Heti 2 óra; később meghatározandó időben. Dr. liisler Mátyás magántanár, az I. tanteremben.</t>
  </si>
  <si>
    <t>38.Magyarország története ijqo —rSjS-ig; Heti 4 óra; hétfőn kedden, szerdán és csütörtökön d. e. 11 — 12-ig. Dr. Szádeczky Lajos ny. r. tanár, a II. tanteremben.</t>
  </si>
  <si>
    <t>39.Történelmi kútfők a XVIII. században. (A tanárképzőben.); Heti 2 óra; szombaton d. e. 10—12-ig. Ugyanaz, ugyanott.</t>
  </si>
  <si>
    <t>40.Magyarország anyagi és szellemi műveltségének 88p— 1301-ig terjedő története, párhuzamitva az európai államok civilisatiójának hasonkorú történetével; Heti 4 óra; hétfőn és kedden d. e.6—  9-ig. Dr. Vajda Gyula ny. r. tanár, a II. tanteremben.</t>
  </si>
  <si>
    <t>41 ■ Az árpádkori művelődéstörténet kútfői; Heti 1 óra; szerdán d. e. 9— io-ig. Ugyanaz, az I. tanteremben.</t>
  </si>
  <si>
    <t>42.Az árpádkori művelődéstörténet egyes ágainak gyakorlati előadása a középiskola III. és IV. osztályaiban; Heti 2 óra; szerdán d. e. 7—9-ig. Ugyanaz, a IX tanteremben.</t>
  </si>
  <si>
    <t>43.A rómaiak történelme a karthagói háborúkig; Heti 3 óra; hétfőn, kedden és szerdán d. e. 10 — 11 ig. Dr. Sehilling Lajos ny. r. tanár, a II. tanteremben.</t>
  </si>
  <si>
    <t>45.Egyetemes történelmi gyakorlatok, a tanárképzőben; Heti 2 óra ; pénteken d. u. 3 —5-ig. Ugyanaz, a történelmi seminariumban.</t>
  </si>
  <si>
    <t>46.A középkor második fele; Heti 4 óra; hétfőn, kedden, szerdán és csütörtökön déli 12—i-ig. Dr. Márki Sándor ny. r. tanár, a II. tanteremben.</t>
  </si>
  <si>
    <t>47.Középkori tanulmányok; Heti 1 óra; pénteken déli 12—i-ig. Ugyanaz, ugyanott.</t>
  </si>
  <si>
    <t>49.A görög agyag mű vesség története; Heti 5 óra ; csütörtökön d. u. 2—3-ig, pénteken és szombaton d u. 2—4-ig. Dr. Posta Béla ny. r. tanár, az I. tanteremben.</t>
  </si>
  <si>
    <t>50.Afrika földrajza; Heti 3 óra; hétfőn, kedden és szerdán, d. e.9—10-ig. Dr. Temer Adolf ny. r. tanár, a földrajzi intézetben.</t>
  </si>
  <si>
    <t>51.Mcnnyiségtani földrajz; Heti 2 óra; pénteken d. e. S — 10-ig. Ugyanaz, ugyanott.</t>
  </si>
  <si>
    <t>52.Tanárképzői földrajzi gyakorlatok a kihirdetett előadások köréből III. és IV. évesek számára. (Tanárkép, tagoknak ing) en.); Heti 2 óra; hétfőn és szerdán d. u. 2—3-ig. Ugyanaz, ugyanott.</t>
  </si>
  <si>
    <t>55.Angol nyelvtan, kezdőknek; Heti 2 óra ; később meghatározandó időben. Kovács János magántanltó, az I. tanteremben.</t>
  </si>
  <si>
    <t>56.Szemelvények az egyes angol írók műveiből; Heti 2 óra; később meghatározandó időben. Ugyanaz, ugyanott.</t>
  </si>
  <si>
    <t>Társalgás angol nyelven s egy színdarab olvasása; Heti 1 óra ; később meghatározandó időben. Ugyanaz, ugyanott.</t>
  </si>
  <si>
    <t>58.Franczia nyelv, kezdőknek. Nyelvtan, beszédgyakorlatok; Heti 3 óra ; később meghatározandó időben és helyen. Gráf Jakab magántanító.</t>
  </si>
  <si>
    <t>59.Franczia nyelv, haladóknak. Nehezebb nyelvtani gyakorlatok. Társalgás és olvasás; Heti 2 óra; később meghatározandó időben és helyen. Ugyanaz.</t>
  </si>
  <si>
    <t>60.Olasz nyelv, kezdőknek; Heti 2 óra; később meghatározandó időben. Dr. Cs. Papp József magántanár, mint magántanító, a III. tanteremben.</t>
  </si>
  <si>
    <t>61.Olasz nyelv, haladóknak; Heti 2 óra; később meghatározandó időben. Ugyanaz, ugyanott.</t>
  </si>
  <si>
    <t>63.Rajz, természet után; Heti 2 óra; vasárnap d. e. 9 — 1 i-ig. Melka Vincze magántanító, az I. tanteremben.</t>
  </si>
  <si>
    <t>64.Festészet; Heti 2 óra; később meghatározandó időben. Ugyanaz, ugyanott.</t>
  </si>
  <si>
    <t>3.  Philosophiai gyakorlatok. (Ttanárképző intézeti tagoknak ingyen.); Heti 2 óra; hétfőn d. u. 4—6-ig. Ugyanaz, az I. tanteremben.</t>
  </si>
  <si>
    <t>11. Vogul és finn olvasmányok (csak haladóknak); Heti 1 óra; kedden d. u. 4—5-ig. Ugyanaz, ugyanott.</t>
  </si>
  <si>
    <t>14   A kabard nyelv gyökigéi; Heti 1 óra; szerdán d. e 10—11 ig. Ugyanaz, ugyanott.</t>
  </si>
  <si>
    <t>19. Tcrentins Adelphijének értelmezése a tanárképzőben; Heti 2 óra; később meghatározandó időben és helyen. Ugyanaz.</t>
  </si>
  <si>
    <t>20. Pompeji ismertetése; Heti 1 óra; szombaton déli 12—i-ig. Ugyanaz, a IV. tanteremben.</t>
  </si>
  <si>
    <t>24.  Művészettörténeti gyakorlatok a tanárképzőben: Akropolis Pausa- nias leírása alapján; Heti 2 óra;- szombaton d. e. 10 — 12-ig. Ugyanaz, a classica philol. seminariumban.</t>
  </si>
  <si>
    <t>34. Corneille nyelvének eltérései a mai nyelvtől, a Cid alapján. (A tanárképzőben); Heti 1 óra; hétfőn d. e. 1 1 — 12-ig. Ugyanaz, ugyanott.</t>
  </si>
  <si>
    <t>36. A középkori olasz lyrai költészet; Heti 2 óra; később meghatározandó időben. Dr. Cs. Paff József magántanár, a III. tanteremben.</t>
  </si>
  <si>
    <t>37. A könyv története; Heti 2 óra ; később meghatározandó időben. Dr. Gyalui Farkas magántanár, a II. tanteremben.</t>
  </si>
  <si>
    <t>44. A görögök történelme a peloponnesusi háború után; Heti 2 óra; csütörtökön és pénteken d. e. 10—tiig. Ugyanaz, ugyanott.</t>
  </si>
  <si>
    <t>48.   Történelmi gyakorlatok a tanárképző intézet seminariumában; Heti 2 óra; csütörtökön d. u. 3 —5-ig. Ugyanaz, a történelmi seminariumban.</t>
  </si>
  <si>
    <t>53.  Néprajzi szcmelményck; Heti I óra; később meghatározandó időben és helyen. Dr. Herrntann Antal, magántanár.</t>
  </si>
  <si>
    <t>54. Az erdélyi czigányok néprajza; Heti 1 óra ; később meghatározandó időben és helyen. Ugyanaz.</t>
  </si>
  <si>
    <t>62.  Az olasz irodalomtörténet, (Alfieri halálának 100-ik évfordulója alkalmából); Heti 1 óra; később meghatározandó időben. Ugyanaz, ugyanott.</t>
  </si>
  <si>
    <t>33.  Igeidők használata a mai franczia nyelvben. (Franczia nyelven. A tanárképzőben.); Heti 1 óra; szerdán d. e. 11 — 12-ig. Ugyanaz, ugyanott.</t>
  </si>
  <si>
    <t>23. Sophocles Antigonéjának tárgyalása s latinra fordítása a tanárképzőben; Heti 2 óra; pénteken d. e. 10—12-ig. Ugyanaz, az I. tanteremben</t>
  </si>
  <si>
    <t>65.Tornázás és vívás; Később meghatározandó időben. Vermes Lajos torna- és vívómester, az egyetemi tornateremben. Dr. Gergely Sámuel czimz. ny. rkiv. tanár e félévben nem tart előadást.</t>
  </si>
  <si>
    <t>1.         Ul/ilas olvas, és ford., got nyelvgyakorlatokkal, (a Prosemina- riumban). (Tanárképezdei tagoknak ingyen.) Heti 1 óra; hétfőn d. e. 7—8-ig. Dr. Meltzl Hugó ny. r. tanár, a modern philo- logiai seminariumban.</t>
  </si>
  <si>
    <t>2.        Goethe Faust I. és II., valamint paralipomena, a figurismus (.Faust-typologia) szempontjából, a Prosemináriumban (Tanárkép, tagoknak ingyen). Heti 2 óra; csütörtökön d. e 7—9-ig. Ugyanaz, az I. tanteremben.</t>
  </si>
  <si>
    <t>3.        Német irodalom kritikai történelme, nyelvaesthetikai szemelvények és szemléltető példák (irod. ikonographia) kíséretében. (A hallgatóság szabad választására bízott korszakok.) Heti 3 óra; hétfőn, kedden és szerdán d. e. 8—9-ig. Ugyanaz, ugyanott.</t>
  </si>
  <si>
    <t>4.        Müfordítástan elméletileg és gyakorlatilag; kivált nehezebb antik remekszövegek fordítgatásával a codexekből. (Eddából: Akv. és Am. álomjelenet s egyéb Atlidalok, Hásamál; Heljantból pestis LII, 4294 sq; Muspilli végn. Beovulf XLIII, 3157 sq. temet; Ofriz kosmogonia, Ajaneihsé- Sir Gitifeot ep. Aramne Libuj XI. 84 ctc.) Csak haladottabbaknak. Heti 2 óra; kedden és szerdán d. e. 7—8-ig. Ugyanaz, ugyanott.</t>
  </si>
  <si>
    <t>5.        A román irodalom története a XVI. és XVII. században. Heti 2 óra; hétfőn és kedden d. u. 2 — 3-ig. Dr. Moldován Gergely ny. r. tanár, az I. tanteremben.</t>
  </si>
  <si>
    <t>7.         *Eminescu és Cosbuc költészete. (A tanárképzőben.) Heti 2 óra; pénteken d. u. 2—4-ig. Ugyanaz, ugyanott.</t>
  </si>
  <si>
    <t>10.     *Ittversio a franczia mondat szerkezetében (A tanárképzőben. Franczia nyelven.) Heti 2 óra; hétfőn d. e. 10—12-ig. Ugyanaz, ugyanott.</t>
  </si>
  <si>
    <t>11.      * Héber mondattan. Heti 2 óra; később meghatározandó időben. Dr. Eisler Mátyás magántanár, a III. tanteremben.</t>
  </si>
  <si>
    <t>12.     *A középkori olasz irodalom történetből: Boccaccio élete és művei. Heti 2 óra; később meghatározandó időben. Dr. Cs. Papp József magántanár, a III. tanteremben.</t>
  </si>
  <si>
    <t>6.        A román nyelv alaktana. Heti 2 óra; szerdán és csütörtökön d. u. 2—3-ig. Ugyanaz, ugyanott.</t>
  </si>
  <si>
    <t>8.        A franczia elbeszélő költészet. Heti 4 óra; kedden és szerdán d. e. 10—12-ig. Dr. Haraszti Gyula ny. r. tanár, az I. tanteremben.</t>
  </si>
  <si>
    <t>9.        A Roland-ének szövegének tárgyalása. (Franczia nyelven) Heti 1 óra; hétfőn d. e. 9—10-ig. Ugyanaz, ugyanott.</t>
  </si>
  <si>
    <t>A könyvtárak története és fejlődése. Heti 2 óra; kedden és pénteken d. u. 2—3 óráig. Dr. Gyalul Farkas magántanár, a II. tanteremben.</t>
  </si>
  <si>
    <t>III. Történelmi és földrajzi előadások.</t>
  </si>
  <si>
    <t>34.    Magyarország története az Árpádok korában. Heti 4 óra; hétfőn, kedden, szerdán és csütörtökön d. e. 11 — I2;ig. Dr. Szádeczky Lajos ny. r. tanár, a II. tanteremben.</t>
  </si>
  <si>
    <t>35.    * Történelmi kútfők az Árpádok korában, (a tanárképzőben). Heti 2 óra; szombaton d. e. 10—12 ig. Ugyanaz, ugyanott.</t>
  </si>
  <si>
    <t>37.     A vegyes korszakokra vonatkozó nevezetesebb kútfők culturtörténeti jelentősége. Heti 1 óra ; csütörtökön d. e. 8—9-ig. Ugyanaz, ugyanott.</t>
  </si>
  <si>
    <t>38.    A magyar művelődéstörténet egyes ágainak gyakorlati előadása a középiskola felsőbb osztályaiban. Heti 2 óra; szerdán d. e. 7—9-ig. Ugyanaz, a történelmi scminariumban.</t>
  </si>
  <si>
    <t>39.     A régi görögök történelme. Heti 3 óra; hétfőn, kedden és szerdán d. e. 10 — 11 -ig. Dr. Schilling Lajos ny. r. tanár, a II. tanteremben.</t>
  </si>
  <si>
    <t>40.    A rómaiak történelme (a császárkorban.) Heti 2 óra; csütörtökön és pénteken d. e. 10— :i óráig. Ugyanaz, ugyanott.</t>
  </si>
  <si>
    <t>41.     Egyetemes történelmi gyakorlatok, u tanárképzőben. Heti 2 óra; pénteken d. u. 3 — 5-ig. Ugyanaz, a történelmi seminariumban.</t>
  </si>
  <si>
    <t>4*\ Az éjkor rendszeres története. Heti 4 óra; hétfőn, kedden szerdán és csütörtökön déli 12— 1 -ig. Dr. Márki Sándor ny. r. tanár, a II. tanteremben.</t>
  </si>
  <si>
    <t>47.    * Történelmi gyakorlatok a tanárképző intézetben. Heti 1 óra; csütörtökön d. u. 3—4-ig. Ugyanaz, a történelmi semina- riurtiban.</t>
  </si>
  <si>
    <t>48.    * Bevezetés az ó kori műrégiségek történetébe. Heti 1 óra ; csütörtökön d. u. 2—3-ig. Dr. Posta Béla ny. r. tanár, a IV. tanteremben.</t>
  </si>
  <si>
    <t>49.    Egyptom vallási régiségei. Heti 4 óra; pénteken és szombaton d. u. 2—4*ig. Ugyanaz, ugyanott.</t>
  </si>
  <si>
    <t>36.     Magyarország anyagi és szellemi műveltségének ipi—1526-ig terjedő története, párhuzamitva az európai államok civilisatiójá- nak hasonkorú történetével. Heti 4 óra; hétfőn és kedden d. e. 5—    Q_jg. Dr. Vajda Gyula ny. r. tanár, a II. tanteremben.</t>
  </si>
  <si>
    <t>48.      A földrajz történetének egyes fejezetei. Heti 1 óra; csütörtökön d. u. 2—3 óráig. Ugyanaz, ugyanott.</t>
  </si>
  <si>
    <t>51.       *A czigányok néprajza. (Folytatás.) Heti 1 óra; szombaton d. e. 8—9-ig. Ugyanaz, ugyanott.</t>
  </si>
  <si>
    <t>52.      *Czigány szövegek olvasása, főleg néprajzi szempontból. Heti 1 óra; szombaton d. u. 2—3-ig Ugyanaz, a II. tanteremben.</t>
  </si>
  <si>
    <t>II.      A karban működő magántanítók előadásai.</t>
  </si>
  <si>
    <t>53.      Angol nyelvtan, kezdőknek. Heti 2 óra ; később meghatározandó időben. Kovács János magántanító, az I. tanteremben.</t>
  </si>
  <si>
    <t>54.      Fordítás egyes klasszikus írók műveiből. Heti 2 óra; később meghatározandó időben. Ugyanaz, ugyanott.</t>
  </si>
  <si>
    <t>55.      Társalgás angol nyelven. Heti 1 óra; később meghatározandó időben. Ugyanaz, ugyanott.</t>
  </si>
  <si>
    <t>56.      Tranczia nyelv, kezdőknek. Franczia nyelvtan. Beszédgyakorlatok. Heti 3 óra; később meghatározandó időben. Gráf Jakab magántanító, a III. tanteremben.</t>
  </si>
  <si>
    <t>57.       Franczia nyelv, haladóknak. Nehezebb nyelvtani gyakorlatok.</t>
  </si>
  <si>
    <t>58.      Olasz nyelv, kezdőknek. Heti 2 óra; később meghatározandó időben. Dr. Cs. Papp József magántanár, a III. tanteremben.</t>
  </si>
  <si>
    <t>60.      *Az olasz irodalom történetéből'. Giacomo Leopardi. Heti 1 óra. később meghatározandó időben. Ugyanaz, ugyanitt.</t>
  </si>
  <si>
    <t>61.       Szabadkézi rajz és. aquarell festészet. Heti 4 óra ; vasárnap egész délelőtt. Melka Vincze magántanító az I, tanteremben.</t>
  </si>
  <si>
    <t>47.      Európa állatnainak földrajza. Heti 5 óra; hétfőn, kedden, szerdán d. e 9—10-ig és pénteken d. e. 8—10-ig. Dr. Terner Adolf ny. r. tanár, a földrajzi intézetben.</t>
  </si>
  <si>
    <t>49.      * Földrajzi gyakorlatok, III. és IV. évesek részére. Heti 2 óra; hétfőn és szerdán d. u. 2—3-ig. Ugyanaz, ugyanott.</t>
  </si>
  <si>
    <t>50.      *A hazai néprajzi tanulmányok eredményei és feladatai. Heti 1 óra; szombaton d. e. 7—8-ig. Dr. Herrmann Antal magántanár, a III. tanteremben.</t>
  </si>
  <si>
    <t>47.       Tomázás és vívás. Később meghatározandó időben. Vérmes Lajos torna- és vívómester, az egyetemi tornateremben.</t>
  </si>
  <si>
    <t>59.      Olasz nyelv, haladóknak. Heti 2 óra; később meghatározandó időben. Ugyanaz, ugyanott.</t>
  </si>
  <si>
    <t>Dr. Gergely Sámuel címz. ny. rkiv. tanár e félévben nem tart előadást.</t>
  </si>
  <si>
    <t>1.Logika; Heti 4 óra; hétfőn d. u. 6-7-ig, kedden, szerdán és csütörtökön d. u. 5—6-ig. Dr. Rohm Károly ny. r. tanár, a IV. tanteremben.</t>
  </si>
  <si>
    <t>2.Hegel aesthetikája; Heti 1 óra; szerdán d. 11.4—5-ig. Ugyanaz, a II. tanteremben.</t>
  </si>
  <si>
    <t>3.Philosophiai gyakorlatok. (Tanárképző tagoknak ingyen); Heti 2 óra ; hétfőn d. u. 4—6-ig. Ugyanaz, ugyanott.</t>
  </si>
  <si>
    <t>4.Neveléstan; Heti 3 óra; kedden, csütörtökön és pénteken d. u. 5—7-ig. Dr. Schneller István ny. r. tanár, a IV. tanteremben.</t>
  </si>
  <si>
    <t>5.Exner és Bonitz mint paedagogusok; Heti 2 óra; pénteken és szombaton d. e. 8—9-ig. Ugyanaz, az I. tanteremben.</t>
  </si>
  <si>
    <t>6. Kant a főiskoláról; Heti 1 óra; szerdán d. u. 6—7-ig. Ugyanaz, a II. tanteremben.</t>
  </si>
  <si>
    <t>7.Paedagogiai gyakorlatok. (A tanárképző tagjainak ingyen.); Heti 2 óra; szombaton d. u. 5—7-ig. Ugyanaz, ugyanott.</t>
  </si>
  <si>
    <t>8.A megújhodás kora. II. A diákosok iskolája; Heti 4 óra; csütörtökön és szombaton d. u. 3—5-ig. Dr. Széchy Károly ny. r. tanár, a III. tanteremben.</t>
  </si>
  <si>
    <t>9.Az ember Tragédiája. (Irodalomtörténeti és széptani fejtegetésekkel. A tanárképző rendes és rendkívüli tagjainak ingyen.); Heti 2 óra; pénteken d. u 3—5-ig. Ugyanaz, a II. tanteremben.</t>
  </si>
  <si>
    <t>10.Magyar összehasonlító alaktan II; Heti 2 óra; hétfőn és szerdán d. u. 3—4-ig. Dr. Szilasi Móricz ny. r. tanár, a I. tanteremben.</t>
  </si>
  <si>
    <t>12.  Nyelvészeti gyakorlatok (a tanárképzőben); Heti 2 óra; csütörtökön d. e. 11—i-ig. Ugyanaz, a modern philologiai seminá- riumban.</t>
  </si>
  <si>
    <t>13. Kokon nyelvi olvasmányok; Heti 1 óra; hétfőn d. u. 4—5-ig. Ugyanaz, a I. tanteremben.</t>
  </si>
  <si>
    <t>14. Kabard nyelvtan, tekintettel a főbb turáni nyelvekre; Heti 2 óra; kedden d. e. 10 — 12-ig. Dr. Bálint Gábor ny. r. tanár, a IV. tanteremben.</t>
  </si>
  <si>
    <t>15. Török nyelvtan; Heti 2 óra; szombaton d. e 10 —12-ig. Ugyanaz, ugyanott.</t>
  </si>
  <si>
    <t>16.  Török nyelvgyakorlat; Heti 1 óra; szerdán d. e. 11 - 12-ig. Ugyanaz, ugyanott.</t>
  </si>
  <si>
    <t>17.A magyar népdal irodalmunkban; Heti 2 óra; hétfőn és szerdán d. u. 2—3-ig. Dr. F.rdélyi Pál magántanár, a II. tanteremben.</t>
  </si>
  <si>
    <t>18. Görög-római mythologia; Heti 4 óra; hétfőn, szerdán, csütörtökön és szombaton d. e. 9—10-ig. Dr. Szamosi János ny. r. tanár, a II. tanteremben.</t>
  </si>
  <si>
    <t>19.Demosthenespro corona beszédének értelmezése; Heti 2 óra; kedden és pénteken d. e. 9—10 óráig. Ugyanaz, ugyanott.</t>
  </si>
  <si>
    <t>20.Plato Critojának értelmezése a tanárképző intézetben; Heti 2 óra; hétfőn és csütörtökön d. e. 10 —11-ig. Ugyanaz, a III. tanteremben.</t>
  </si>
  <si>
    <t>21.A római irodalom története; Heti 3 óra; hétfőn, kedden és szerdán d. e. 8-9-ig. Dr. Csengeri János ny. r. tanár, a III. tanteremben.</t>
  </si>
  <si>
    <t>22.Vergilius Aeneise; Heti 2 óra; csütörtökön és pénteken d. c. 8—9ig. Ugyanaz, ugyanott.</t>
  </si>
  <si>
    <t>23. Vergilius fíncolikája és latin stílusgyakorlatok (a tanárképzőben); Heti 2 óra; pénteken d. e. 10 —12-ig. Ugyanaz, az I. tanteremben.</t>
  </si>
  <si>
    <t>25. Ul/ilas olvas, és ford., got nyelvgyakorlatokkal, (a Prosemina- riumban). (Tanárképezdei tagoknak ingyen.); Heti 1 óra; hétfőn d. e. 7—8-ig. Dr. Meltzl Hugó ny. r. tanár, a modern philo- logiai seminariumban</t>
  </si>
  <si>
    <t>26.Goethe Faust I. és II., valamint paralipomena, a figurismus (.Faust-typologia) szempontjából, a Prosemináriumban (Tanárkép, tagoknak ingyen); Heti 2 óra; csütörtökön d. e 7—9-ig. Ugyanaz, az I. tanteremben</t>
  </si>
  <si>
    <t>27.Német irodalom kritikai történelme, nyelvaesthetikai szemelvények és szemléltető példák (irod. ikonographia) kíséretében. (A hallgatóság szabad választására bízott korszakok.); Heti 3 óra; hétfőn, kedden és szerdán d. e. 8—9-ig. Ugyanaz, ugyanott</t>
  </si>
  <si>
    <t>28.Müfordítástan elméletileg és gyakorlatilag; kivált nehezebb antik remekszövegek fordítgatásával a codexekből. (Eddából: Akv. és Am. álomjelenet s egyéb Atlidalok, Hásamál; Heljantból pestis LII, 4294 sq; Muspilli végn. Beovulf XLIII, 3157 sq. temet; Ofriz kosmogonia, Ajaneihsé- Sir Gitifeot ep. Aramne Libuj XI. 84 ctc.) Csak haladottabbaknak; Heti 2 óra; kedden és szerdán d. e. 7—8-ig. Ugyanaz, ugyanott</t>
  </si>
  <si>
    <t>29.A román irodalom története a XVI. és XVII. században; Heti 2 óra; hétfőn és kedden d. u. 2 — 3-ig. Dr. Moldován Gergely ny. r. tanár, az I. tanteremben</t>
  </si>
  <si>
    <t>30.A román nyelv alaktana; Heti 2 óra; szerdán és csütörtökön d. u. 2—3-ig. Ugyanaz, ugyanott</t>
  </si>
  <si>
    <t>31. Eminescu és Cosbuc költészete. (A tanárképzőben.); Heti 2 óra; pénteken d. u. 2—4-ig. Ugyanaz, ugyanott</t>
  </si>
  <si>
    <t>32.A franczia elbeszélő költészet; Heti 4 óra; kedden és szerdán d. e. 10—12-ig. Dr. Haraszti Gyula ny. r. tanár, az I. tanteremben</t>
  </si>
  <si>
    <t>33.A Roland-ének szövegének tárgyalása. (Franczia nyelven); Heti 1 óra; hétfőn d. e. 9—10-ig. Ugyanaz, ugyanott</t>
  </si>
  <si>
    <t>34.Ittversio a franczia mondat szerkezetében (A tanárképzőben. Franczia nyelven.); Heti 2 óra; hétfőn d. e. 10—12-ig. Ugyanaz, ugyanott</t>
  </si>
  <si>
    <t>35. Héber mondattan; Heti 2 óra; később meghatározandó időben. Dr. Eisler Mátyás magántanár, a III. tanteremben</t>
  </si>
  <si>
    <t>36.A középkori olasz irodalom történetből: Boccaccio élete és művei; Heti 2 óra; később meghatározandó időben. Dr. Cs. Papp József magántanár, a III. tanteremben</t>
  </si>
  <si>
    <t>37.önyvtárak története és fejlődése; Heti 2 óra; kedden és pénteken d. u. 2—3 óráig. Dr. Gyalul Farkas magántanár, a II. tanteremben</t>
  </si>
  <si>
    <t>38.Magyarország története az Árpádok korában; Heti 4 óra; hétfőn, kedden, szerdán és csütörtökön d. e. 11 — I2;ig. Dr. Szádeczky Lajos ny. r. tanár, a II. tanteremben</t>
  </si>
  <si>
    <t>39. Történelmi kútfők az Árpádok korában, (a tanárképzőben); Heti 2 óra; szombaton d. e. 10—12 ig. Ugyanaz, ugyanott</t>
  </si>
  <si>
    <t>41.A vegyes korszakokra vonatkozó nevezetesebb kútfők culturtörténeti jelentősége; Heti 1 óra ; csütörtökön d. e. 8—9-ig. Ugyanaz, ugyanott</t>
  </si>
  <si>
    <t>42.A magyar művelődéstörténet egyes ágainak gyakorlati előadása a középiskola felsőbb osztályaiban; Heti 2 óra; szerdán d. e. 7—9-ig. Ugyanaz, a történelmi scminariumban</t>
  </si>
  <si>
    <t>43.A régi görögök történelme; Heti 3 óra; hétfőn, kedden és szerdán d. e. 10 — 11 -ig. Dr. Schilling Lajos ny. r. tanár, a II. tanteremben</t>
  </si>
  <si>
    <t>44.A rómaiak történelme (a császárkorban.); Heti 2 óra; csütörtökön és pénteken d. e. 10— :i óráig. Ugyanaz, ugyanott</t>
  </si>
  <si>
    <t>45.Egyetemes történelmi gyakorlatok, u tanárképzőben; Heti 2 óra; pénteken d. u. 3 — 5-ig. Ugyanaz, a történelmi seminariumban</t>
  </si>
  <si>
    <t>46.  Az éjkor rendszeres története; Heti 4 óra; hétfőn, kedden szerdán és csütörtökön déli 12— 1 -ig. Dr. Márki Sándor ny. r. tanár, a II. tanteremben</t>
  </si>
  <si>
    <t>47. Történelmi gyakorlatok a tanárképző intézetben; Heti 1 óra; csütörtökön d. u. 3—4-ig. Ugyanaz, a történelmi semina- riurtiban</t>
  </si>
  <si>
    <t>48. Bevezetés az ó kori műrégiségek történetébe; Heti 1 óra ; csütörtökön d. u. 2—3-ig. Dr. Posta Béla ny. r. tanár, a IV. tanteremben</t>
  </si>
  <si>
    <t>49.Egyptom vallási régiségei; Heti 4 óra; pénteken és szombaton d. u. 2—4ig. Ugyanaz, ugyanott</t>
  </si>
  <si>
    <t>50.Európa állatnainak földrajza; Heti 5 óra; hétfőn, kedden, szerdán d. e 9—10-ig és pénteken d. e. 8—10-ig. Dr. Terner Adolf ny. r. tanár, a földrajzi intézetben</t>
  </si>
  <si>
    <t>51.A földrajz történetének egyes fejezetei; Heti 1 óra; csütörtökön d. u. 2—3 óráig. Ugyanaz, ugyanott</t>
  </si>
  <si>
    <t>52. Földrajzi gyakorlatok, III. és IV. évesek részére; Heti 2 óra; hétfőn és szerdán d. u. 2—3-ig. Ugyanaz, ugyanott</t>
  </si>
  <si>
    <t>53.A hazai néprajzi tanulmányok eredményei és feladatai; Heti 1 óra; szombaton d. e. 7—8-ig. Dr. Herrmann Antal magántanár, a III. tanteremben</t>
  </si>
  <si>
    <t>54. A czigányok néprajza. (Folytatás.); Heti 1 óra; szombaton d. e. 8—9-ig. Ugyanaz, ugyanott</t>
  </si>
  <si>
    <t>56.Angol nyelvtan, kezdőknek; Heti 2 óra ; később meghatározandó időben. Kovács János magántanító, az I. tanteremben</t>
  </si>
  <si>
    <t>57.Fordítás egyes klasszikus írók műveiből; Heti 2 óra; később meghatározandó időben. Ugyanaz, ugyanott</t>
  </si>
  <si>
    <t>58.Társalgás angol nyelven; Heti 1 óra; később meghatározandó időben. Ugyanaz, ugyanott</t>
  </si>
  <si>
    <t>59.Tranczia nyelv, kezdőknek. Franczia nyelvtan. Beszédgyakorlatok; Heti 3 óra; később meghatározandó időben. Gráf Jakab magántanító, a III. tanteremben</t>
  </si>
  <si>
    <t>11. Finn nyelvtan s olvasmányok; Heti 2 óra; kedden d. u. 3—5-ig. Ugyanaz, a I. tanteremben.</t>
  </si>
  <si>
    <t>24. Művészettörténeti gyakorlatok. (A tanárképzőben.); Heti 2 óra; szombaton d. e, io—12-1-ig. Ugyanaz, a classica philol. seminariumban.</t>
  </si>
  <si>
    <t>40.Magyarország anyagi és szellemi műveltségének ipi—1526-ig terjedő története, párhuzamitva az európai államok civilisatiójának hasonkorú történetével; Heti 4 óra; hétfőn és kedden d. e. 5—Q_ig. Dr. Vajda Gyula ny. r. tanár, a II. tanteremben</t>
  </si>
  <si>
    <t>55.Czigány szövegek olvasása, főleg néprajzi szempontból; Heti 1 óra; szombaton d. u. 2—3-ig. Ugyanaz, a II. tanteremben</t>
  </si>
  <si>
    <t>60. Franczia nyelv, haladóknak. Nehezebb nyelvtani gyakorlatok. Gallicismusok. Társalgás és olvasás; Heti 2 óra; később meghatározandó időben. Ugyanaz, ugyanott</t>
  </si>
  <si>
    <t>61.Olasz nyelv, kezdőknek; Heti 2 óra; később meghatározandó időben. Dr. Cs. Papp József magántanár, a III. tanteremben</t>
  </si>
  <si>
    <t>62.Olasz nyelv, haladóknak; Heti 2 óra; később meghatározandó időben. Ugyanaz, ugyanott</t>
  </si>
  <si>
    <t>63.Az olasz irodalom történetéből'. Giacomo Leopardi; Heti 1 óra. később meghatározandó időben. Ugyanaz, ugyanitt</t>
  </si>
  <si>
    <t>65.Tomázás és vívás; Később meghatározandó időben. Vérmes Lajos torna- és vívómester, az egyetemi tornateremben</t>
  </si>
  <si>
    <t>64.Szabadkézi rajz és aquarell festészet; Heti 4 óra ; vasárnap egész délelőtt. Melka Vincze magántanító az I, tanteremben</t>
  </si>
  <si>
    <t>III.    Történelmi és földrajzi előadások.</t>
  </si>
  <si>
    <t>III.    A karban működő magántanitók előadásai.</t>
  </si>
  <si>
    <t>35.     Szabadkézi rajz és aquarell festészet. Heti 5 óra; vasárnap egész délelőtt. Melka Vincze magántanító az I. tanterembenői. Tornázás és vívás. Később meghatározandó időben. Vermes Lajos torna- és vívómester, az egyetemi tornateremben.</t>
  </si>
  <si>
    <t>I)r. Gergely Sámuel czímz. ny. rkiv. tanár és dr. Huszár l ilntos magántanár e félévben nem tartanak előadást.</t>
  </si>
  <si>
    <t>1.A philosophia történelme Thalestöl V. Bacon F.-ig; Heti 3 óra; kedden, szerdán és csütörtökön d. u. 5—6-ig. Dr. Bökni Károly ny. r. tanár, a IV. tanteremben.</t>
  </si>
  <si>
    <t>2.Az alapphilosopkia főproblemái; Heti 2 óra; hétfőn d u. 6 —7 óráig és szerdán d. 11. 4—5-ig. Ugyanaz, a II. tanteremben.</t>
  </si>
  <si>
    <t>3.Philosophiai gyakorlatok. (Tanárképző tagoknak ingyen); Heti 2 óra; hétfőn d u. 4—6-ig. Ugyanaz, ugyanott.</t>
  </si>
  <si>
    <t>4.Neveléstan; Heti 3 óra; kedden, csütörtökön és pénteken d. u. 6-7-ig. Dr. Schnellcr István ny. r. tanár, a II. tanteremben.</t>
  </si>
  <si>
    <t>5.Hazai állami tantervelméleteink alapvetéséről; Heti 2 óra; pénteken és szombaton d. e. 8 — 9-ig. Ugyanaz, az I. tanteremben.</t>
  </si>
  <si>
    <t>6.Paedagogiai gyakorlatok. (A tanárképző tagjainak ingyen.); Heti 2 óra; szombaton d. u. 5—7-ig. Ugyanaz, ugyanott.</t>
  </si>
  <si>
    <t>7. A magyaros iskola; Heti 4 óra; csütörtökön és pénteken d. u. 3—5-ig. Dr. Széchy Károly ny. r. tanár, a III. tanteremben.</t>
  </si>
  <si>
    <t>8.Az újabb magyar novellisták. (A tanárképző rendes és rendkívüli tagjainak ingyen.); Heti 2 óra; pénteken d. u 3—5-ig. Ugyanaz, ugyanott.</t>
  </si>
  <si>
    <t>9.Magyar név- és igeragozás; Heti 2 óra; hétfőn és kedden d. u. 3—4-ig. Dr. Szilasi Móricz ny. r. tanár, a II. tanteremben.</t>
  </si>
  <si>
    <t>10.Finn mondattan s fordítások magyarból finnre; Heti 2 óra; hétfőn és kedden d. u. 4—5-ig. Ugyanaz, az I. tanteremben. ■ ii. * Nyelvészeti gyakorlatok (a tanárképzőben); Heti 2 óra; csütörtökön d. e. 11 — i-ig. Ugyanaz, ugyanott.</t>
  </si>
  <si>
    <t>12.*Kabard nyelvtan folytatása; Heti 2 óra; kedden d. e. 10-—12-ig. Dr. Bálint Gábor ny. r. tanár, a IV. tanteremben.</t>
  </si>
  <si>
    <t>13.A török nyelvtan folytatása; Heti 2 óra; szombaton d. e. 10—12-ig. Ugyanaz, ugyanott.</t>
  </si>
  <si>
    <t>14."Török nyelvgyakorlat; Heti 1 óra; szerdán d. e. n — 12-ig. Ugyanaz, ugyanott.</t>
  </si>
  <si>
    <t>15.A magyar népdal története. (Folytatás.); Heti 2 óra; hétfőn és szerdán d. u. 2—3-ig. Dr. Erdélyi Pál magántanár, a II. tanteremben.</t>
  </si>
  <si>
    <t>16.A classica philologia történelme a renáissancetól kezdve; Heti 4 óra; hétfőn, szerdán, csütörtökön és szombaton d. e. 9—10-ig. Dr. Szamosi János ny. r. tanár, a II. tanteremben.</t>
  </si>
  <si>
    <t>17.Plautus Pseudolusának értelmezése; Heti 2 óra; kedden és pénteken d. e. 9 — 10 óráig. Ugyanaz, ugyanott.</t>
  </si>
  <si>
    <t>18.*Theocritus válogatott idyltjeinek értelmezése a tanárképző intézetben; Heti 2 óra; hétfőn és csütörtökön d. e. 10 —n-ig. Ugyanaz, a III. tanteremben.</t>
  </si>
  <si>
    <t>19.A római irodalom története (folytatás); Heti 2 óra; hétfőn, kedden d. e. 8 — 9-ig. Dr. Csengéid János ny. r. tanár, a III. tant.-ben.</t>
  </si>
  <si>
    <t>20.Aischylos: Perzsák; Heti 2 óra; szerdán és csütörtökön d. e. 8—9-ig. Ugyanaz, ugyanott.</t>
  </si>
  <si>
    <t>21.* Cicero leveleinek olvasása, szó-és írásbeli latin stílusgyakorlatok (a tanárképzőben); Heti 2 óra; pénteken d. e. 10-12-ig. Ugyanaz, ugyanott.</t>
  </si>
  <si>
    <t>22.A görögök szobrászaia a hellenisztikus és római korban; Heti 2óra; pénteken és szombaton d. e. 8 - 9-ig. Ugyanaz, a II. tanteremben.</t>
  </si>
  <si>
    <t>23.* Mütörténelmi gyakorlatok'. Vázaképek magyarázata; Heti 2 óra; szombaton d. e. 10 — 12-ig. Ugyanaz, a classica philol. seminariumban.</t>
  </si>
  <si>
    <t>24.Ulfdas olvas, és got nyelvgyakorlatok (a Proseminariumban). (Tanárképezdei tagoknak ingyen.); Heti 1 óra; hétfőn d. e. 7— 8-ig. Dr. Meltzl Hugó ny. r. tanár, a modern philologiai seminariumban.</t>
  </si>
  <si>
    <t>25.yl Goethe—Schiller-féle sympraxia kril. ismertetése (a -»Brief- wechseU olvasásával) Schiller halálának centenáriumára MCM V. május IX. votivus előadás; Heti 3 óra; hétfőn, kedden és szerdán d. e. 8—9-ig. Ugyanaz, az I. tanteremben.</t>
  </si>
  <si>
    <t>26.Faust I. és II, valamint paralipomena olvasása (nyelvaesthet. és typologiai szempontból). (Tanárkép, tagoknak csak 2 órában számítva a quaesturán.); Heti 3 óra; kedden, szerdán és csütörtökön d. e 7—8-ig. Ugyanaz, a modern, philol. sémi- nariumban.</t>
  </si>
  <si>
    <t>27. A Rómával való vallási unió és Sinkai György hatása a román nyelv és irodalom fejlődésére; Heti 3 óra; hétfőn, kedden és szerdán d. u. 2-~3-ig. Dr. Moldováu Gergely ny. r. tanár, az I. tanteremben.</t>
  </si>
  <si>
    <t>28.A román nyelv alaktana. (Folytatás, befejező rész.); Heti 1 óra; csütörtökön d. u. 2—3-ig. Ugyanaz, ugyanott.</t>
  </si>
  <si>
    <t>29.Idegen elemek a román nyelvben. (A tanárképzői tagoknak ingyen.); Heti 2 óra; pénteken d. u. 2—4-ig. Ugyanaz, ugyanott.</t>
  </si>
  <si>
    <t>30.A franczia regény; Heti 3 óra; kedden d. e. 10 — 12-ig és szerdán d. e. 10—ix-ig. Dr. Haraszti Gyula ny. r. tanár, az I. tanteremben.</t>
  </si>
  <si>
    <t>31.Lafontaine és a franczia meseköltészet; Heti 1 óra; szerdán d. e. 11 — 12-ig. Ugyanaz, ugyanott.</t>
  </si>
  <si>
    <t>32.* Középkori epikusok szöv gmagyarázata. (Franczia nyelven. A tanárképzőben.); Heti 2 óra; hétfőn d. e. 10—12-ig. Ugyanaz, ugyanott.</t>
  </si>
  <si>
    <t>33.A franczia szórend. (Franczia nyelven); Heti 1 óra; hétfőn d. e. 9— 10-ig. Ugyanaz, ugyanott.</t>
  </si>
  <si>
    <t>34 *A Példabeszédek könyve; Heti 2 óra; hétfőn d. u. 4—6 ig. Dr. Eisler Mátyás magántanár, a III. tanteremben.</t>
  </si>
  <si>
    <t>35.Olasz nyelv (kezdőknek); Heti 2 óra; később meghatározandó időben. Dr. Cs. Papp József magántanár, mint magántanitó, a III. tanteremben.</t>
  </si>
  <si>
    <t>36.Olasz nyelv (haladóknak); Heti 2 óra; később meghatározandó időben. Ugyanaz, ugyanott.</t>
  </si>
  <si>
    <t>37.Jelenkori olasz költők és írók; Heti 1 óra; később meghatározandó időben. Ugyanaz, ugyanott.</t>
  </si>
  <si>
    <t>38.*A könyvtárak története és fejlődése; Heti 2 óra; kedden és pénteken d. u. 2 — 3 óráig. Dr. Gyalui Farkas magántanár, a II. tanteremben.</t>
  </si>
  <si>
    <t>39.Magyarország története a XIV. és XV. században; Heti 4 óra; hétfőn- kedden, szerdán és csütörtökön d. e. 11 — 12-ig. Dr. Szádczky Lajos ny. r. tanár, a II. tanteremben.</t>
  </si>
  <si>
    <t>40.A magyar történelem kútfői a XIV. és XV. században; Heti 1 óra; pénteken d. e. 11 — 12 ig. Ugyanaz, ugyanott.</t>
  </si>
  <si>
    <t>41.Oklevéltani gyakorlatok (a tanárképzőben); Heti 2 óra; szombaton d. e. 10—12-ig. Ugyanaz, ugyanott.</t>
  </si>
  <si>
    <t>42. Magyarország anyagi c's szellemi műveltségének 1501—1526-ig terjedő története, párhuzamitva az európai államok civilis.atiójá- nak hasonkorú történetével. (Folytatás.); Heti 4 óra; hétfőn és kedden d. e. 7—9-ig. Dr. Vajda Gyula ny. r. tanár, a II. tanteremben</t>
  </si>
  <si>
    <t>43. A vegyes korszakra vonatkozó nevezetesebb kétifők culiurtörténeti jelentősége. (Folytatás.); Heti 1 óra; hétfőn d. e. 9—10-ig.Ugyanaz, a történelmi seminariumban</t>
  </si>
  <si>
    <t>44. A magyar művelődéstörténet egyes ágainak gyakorlati előadása a középiskola felsőbb osztályaiban. (Folytatás.); Heti 2 óra; szerdán d. e. 7—9-ig. Ugyanaz, ugyanott</t>
  </si>
  <si>
    <t>45.A görögök történelme. (Folytatás.); Heti 4 óra; hétfőn, kedden szerdán és csütörtökön d. e. 10 — 11-ig. Dr. Schilling Lajos ny. r. tanár, a II. tanteremben</t>
  </si>
  <si>
    <t>46. "A rómaiak története (a császárkorban.) (Folytatás.); Heti 1 óra; pénteken d. e. 10 —11 óráig. Ugyanaz, ugyanott</t>
  </si>
  <si>
    <t>47.Ókori történelmi gyakorlatok, a tanárképzőben; Heti 2 óra • pénteken d. u. 3 — 5-ig. Ugyanaz, a történelmi seminariumban</t>
  </si>
  <si>
    <t>48. Az tijkor második felének rendszeres története; Heti 4 óra; hétfőn, kedden szerdán és csütörtökön déli 12—1 -ig. Dr. Márki Sándor ny. r. tanár, a II. tanteremben</t>
  </si>
  <si>
    <t>49.* Középkori történelmi gyakorlatok. (Korlátolt számú hallgatókkal a tanárképző intézet semináriumában.); Heti % óra; csütörtökön d. u. 3—(pig. Ugyanaz, a történelmi semina- riumban</t>
  </si>
  <si>
    <t xml:space="preserve">50. Egyptom vallásos régiségei. Fleti 3 óra ; csütörtökön d. u. 2 —3-ig és pénteken d. u. 2 — 4-ig. Dr. Posta Béla ny. r. tanár, a IV. tanteremben. </t>
  </si>
  <si>
    <t>51.Római fölírattan. (Régészeti seminarium.); Heti 2 óra; szombaton d. u. 2—4-ig. Ugyanaz, az érmészeti és régészeti intézetben</t>
  </si>
  <si>
    <t>52. *A hazai néprajzi tanúlmányok eredményei is feladatai. (Folytatás.); Heti 1 óra; szombaton d.. e. 7 —8-ig. Dr. Herrmann Antal magántanár, a III. tanteremben</t>
  </si>
  <si>
    <t xml:space="preserve">53.* Néprajzi múzeumi magyarázatok. (Esetleges kirándulásokkal.); Heti 1 óra; szombaton d. e. 8—9-ig. Ugyanaz, az Erdélyi Kárpát-Egyesület néprajzi múzeumában. </t>
  </si>
  <si>
    <t>55. Angol nyelvtan (Folytatás.); Heti 2 óra ;később meghatározandó időben. Kovács János magántanító, az I. tanteremben</t>
  </si>
  <si>
    <t>56. Fordítás egyes klasszikus írók müveiből; Heti 2 óra; később meghatározandó időben. Ugyanaz, ugyanott</t>
  </si>
  <si>
    <t>57. Társalgás angol nyelven; Heti t óra; később meghatározandó időben. Ugyanaz, ugyanott</t>
  </si>
  <si>
    <t>59. Franczia nyelv, haladóknak. Társalgás, olvasás, gallicismusok.Heti 2 óra; hétfőn és csütörtökön d. u. 4 -5-ig. Ugyanaz, a IV. tanteremben</t>
  </si>
  <si>
    <t>60. Szabadkézi rajz és aquarell festészet; Heti 5 óra; vasárnap egész délelőtt. Melka Vincze magántanító az I. tanterembenői. Tornázás és vívás. Később meghatározandó időben. Vermes Lajos torna- és vívómester, az egyetemi tornateremben</t>
  </si>
  <si>
    <t>54. Czigány szövegek olvasása, főleg néprajzi szempontból (Folytatás.); Heti 1 óra; szombaton d. u. 2 —3-ig. Ugyanaz, a IH. tanteremben</t>
  </si>
  <si>
    <t>58. Tranczia nyelv. (Folytatás.) Nyelvtan, beszédgyakorlatok; Heti 2 óra ; kedden d. u. 4—5 ig a IV tanteremben, csütörtökön d. u. 2—3-ig a III. tanteremben és szombaton d. u. 2—3-ig. a IV.tanteremben. Gráf Jakab magántanító</t>
  </si>
  <si>
    <t>58. Franczia nyelv. (Folytatás.) Nyelvtan, beszédgyakorlatok; Heti 2 óra ; kedden d. u. 4—5 ig a IV tanteremben, csütörtökön d. u. 2—3-ig a III. tanteremben és szombaton d. u. 2—3-ig. a IV.tanteremben. Gráf Jakab magántanító</t>
  </si>
  <si>
    <t>II Nyelvészeti és irodalmi előadások.</t>
  </si>
  <si>
    <t>III.      A karban működő magántanítók előadásai.</t>
  </si>
  <si>
    <t>III.    Ügyességek.</t>
  </si>
  <si>
    <t>Dr. Gergely Sámuel czímz. ny. rkiv. tanár e félévben nem</t>
  </si>
  <si>
    <t>^rt előadást.</t>
  </si>
  <si>
    <t>1.A philosophia történelme V. Bacon F.-töl Kantig; Heti 4 óra; hétfőn d. u. 6 — 7-ig; kedden, szerdán és csütörtökön d. u. 5— 6-ig. Dr. Böhm Károly ny. r. tanár, a IV. tanteremben.</t>
  </si>
  <si>
    <t>2.Az értékelmélet rövid történelme; Heti 1 óra; szerdán d. u. 2—S'ig. Ugyanaz, a II. tanteremben.</t>
  </si>
  <si>
    <t>4.Didaktika; Heti 3 óra ; kedden, csütörtökön és pénteken d. u. 6—7-ig. Dr. Schneller István ny. r. tanár, a IV. tanteremben.</t>
  </si>
  <si>
    <t>5.A személyiség paedagogikájának főbb kérdéseiről; Heti 2 óra; pénteken és szombaton d. e. 8—9-ig. Ugyanaz, az I. tanteremben.</t>
  </si>
  <si>
    <t>6.Vezetem a paedagogiai seminariumot. (A tanárképző tagjainak ingyen.); Heti 2 óra; szombaton d. u. 5—7-ig. Ugyanaz, a II. tanteremben.</t>
  </si>
  <si>
    <t>7-* Nevelésügyi mozgalmak hazánkban a nemzeti ébredés korában; Heti 2 óra; szerdán és csütörtökön d. e. 8—9-ig. Dr. Imre Sándor magántanár, a II. tanteremben.</t>
  </si>
  <si>
    <t>8. Magyar mondattan; Heti 3 óra; kedden, szerdán és csütörtökön d. u. 3—4-ig. Dr. Csengeri János ny. r. tanár, mint helyettes, a II. tanteremben.</t>
  </si>
  <si>
    <t>19.Görög állami régiségek és Aristoteles Athenaion Politeia-jártak olvasása; Heti 2 óra; szerdán és csütörtökön d. e. 8—9-ig. Ugyanaz, ugyanott.</t>
  </si>
  <si>
    <t>20.Szövegkritikai seminariumi gyakorlatok. (III. és IV. évesek számára.); Heti 2 óra; pénteken és szombaton d. e. 8—9-ig. Ugyanaz, a classica philol. seminariumban.</t>
  </si>
  <si>
    <t>21.* Platón Politeiájának olvasása a tanárképzőben; Heti 2 óra; pénteken d. e. 10 —12-ig. Ugyanaz, a III. tanteremben.</t>
  </si>
  <si>
    <t>22.*Mütörténeti gyakorlatok. (Vázaképek magyarázata és Delphi ismertetése.); Heti 2 óra; szombaton d. e. to —12-ig. Ugyanaz, a classica philol. seminariumban.</t>
  </si>
  <si>
    <t>23. Ul/ilas s got nyelvgyakorlatok. Proseminariumban; tanárképző ' tagoknak ingyen.); Heti 1 óra; hétfőn d. e. 7—8-ig. Dr. Meltzl Hugó ny. r. tanár, a modern philologiai seminariumban.</t>
  </si>
  <si>
    <t>24. Német irod. krit. történelme. (A hallgatóság szabad választására bízott korszakok.); Heti 2 óra; szerdán és csütörtökön d. e. 8—9-ig. Ugyanaz, az I. tanteremben.</t>
  </si>
  <si>
    <t xml:space="preserve">25. A népdal kritikai fogalma — a Des Kn. IP kom ed. pr.-éből szedett szemelvények kíséretében — párhuzamokkal az olasz és franczia népköltészetből; Heti 2 óra; kedden és csütörtökön d, e 7—8-ig. Ugyanaz, a modern, philol. seminariumban. c. </t>
  </si>
  <si>
    <t>26. Faust mindkét része, paralipomenástól; typologiai és nyelvészeti commentárral. (Proseminariumban.) Tanárképzői tagoknak a questurán csak 1 órában számítandó.); Heti 2 óra; hétfőn és kedden d. e. 8 -g-ig. Ugyanaz, a modern philol. seminariumbm.</t>
  </si>
  <si>
    <t>27.A román nyelv alakulására vonatkozó elméletek bírálata. A seminariumban. (Csak a III -ad és a IV.-ed éveseknek); Heti 2 óra; hétfőn d. u. 2 —4-ig. Dr. Moldován Gergely ny. r. tanár, az I. tanteremben.</t>
  </si>
  <si>
    <t>28.A román újabb irodalom története; Heti 2 óra; kedden és szcr- dán d. u. 2—3-ig. Ugyanaz, ugyanott.</t>
  </si>
  <si>
    <t>29.* Román nyelvi feladatok. (Csak a tanárképzői tagoknak.); Heti 2 óra; csütörtökön d. u. 2—4-ig. Ugyanaz, ugyanott.</t>
  </si>
  <si>
    <t>30.A franczia színköltészet kezdetei; Heti 3 óra; hétfőn d. e. 9—10-ig és kedden d. e. 10—12-ig. Dr. Haraszti Gyula ny. r. tanár, az I. tanteremben.</t>
  </si>
  <si>
    <t>31.*Racine és kora; Heti 2 óra; szerdán d. e. 10 — 12-ig. Ugyanaz, ugyanott.</t>
  </si>
  <si>
    <t>32.Athalié alapján Racine nyelvének avúltságai, stílusgyakorlatokkal kapcsolátban. (A tanárképzőben. Franczia nyelven.); Heti 2 óra; hétfőn d. e. io— J2-ig. Ugyanaz, ugyanott.</t>
  </si>
  <si>
    <t>33.*Dante, Alighieri; Heti 2 óra; később meghatározandó időben. Dr. Cs. Papp József magántanár, mint magántanitó, a III. tanteremben.</t>
  </si>
  <si>
    <t>34.Olasz nyelv (kezdőknek); Heti 2 óra; később meghatározandó időben. Ugyanaz, ugyanott.</t>
  </si>
  <si>
    <t>35.Olasz nyelv (haladóknak); Heti 2 óra; később meghatározandó időben. Ugyanaz, ugyanott.</t>
  </si>
  <si>
    <t>36. * Jelenkori olasz írók és költők. (Folytatás.); Heti I óra; később meghatározandó időben. Ugyanaz, ugyanott.</t>
  </si>
  <si>
    <t>37. *A Példabeszédek könyve. (Folytatás); Heti 2 óra; hétfőn d. u. 4— 6 ig. Dr. Eisler. Mátyás magántanár, a III. tanteremben.</t>
  </si>
  <si>
    <t>38. *Bibliográfia. A bibliográfia fejlődése és története, különös tekintettel Magyarországéra; Heti 2 óra; kedden és pénteken d. u. 2 — 3 óráig. Dr. Gyalui Farkas magántanár, a II. tanteremben.</t>
  </si>
  <si>
    <t>39- Magyarország története a XV—XVI. században; Heti 4 óra ; hétfőn, kedden, szerdán és csütörtökön d. e. 11 — 12-ig. Dr. Szádeczky Lajos ny. r. tanár, a II. tanteremben.</t>
  </si>
  <si>
    <t>4o. XV—XVI. sz. történetírók ismertetése. (A seminariumban.); Heti 1 óra; pénteken d. e. 11 — 12-ig. Ugyanaz, ugyanott.</t>
  </si>
  <si>
    <t>41 Kéttfő tanulmányok. (A tanárképzőben); Heti 2 óra; szombaton d. e. io—12-ig. Ugyanaz, ugyanott.</t>
  </si>
  <si>
    <t>42. Magyarország anyagi és szellemi műveltségének 1526—íjn-ig terjedő története, párhuzamitva az európai államok civilisatiójá- nak hasonkorú történetével; Heti 4 óra; hétfőn és kedden d. e. 7—9-ig. Dr. Vajda Gyula ny. r. tanár,, a II. tanteremben.</t>
  </si>
  <si>
    <t>43-Magyar művelődéstörténeti gyakorlatok. (Habsburgok kora); Heti 2 óra; szerdán d. e. 7—9-ig. Ugyanaz, a történelmi seminariumban.</t>
  </si>
  <si>
    <t>44.A magyar művelődéstörténeti seminarium jelen fölszerelésének gyakorlati használata; Heti 2 óra; hétfőn délután 2—4-ig. Ugyanaz, ugyanott.</t>
  </si>
  <si>
    <t>45.A rómaiak történelme; Heti 3 óra; hétfőn, kedden és szerdáit d. e. 10 —n ig. Dr. Schilling Lajos ny. r. tanár, a II. tant.-ben.</t>
  </si>
  <si>
    <t>46.Ókori történelmi seminarium; Heti 2 óra; csütörtökön és pénteken d. e. 10—n-ig. Ugyanaz, a történelmi seminariumban.</t>
  </si>
  <si>
    <t>47.Ókori történelmi gyakorlatok a tanárképzőben; Heti 2 óra; pénteken d. u. 3—5-ig. Ugyanaz, ugyanott.</t>
  </si>
  <si>
    <t>48.A XIX. század története; Heti 4 óra; hétfőn, kedden szerdán és csütörtökön déli 12—i-ig. Dr. Márki Sándor ny. r. tanár, a II. tanteremben.</t>
  </si>
  <si>
    <t>49 *A történelem módszere (Bevezetés a seminariumi foglalkozáshoz.); Heti 1 óra; pénteken déli 12—1-ig. Ugyanaz, a történelmi seminariumban.</t>
  </si>
  <si>
    <t>50.Történelmi gyakorlatok a tanárképző intézetben; Heti 2 óra ; csütörtökön d. u. 3—5-ig. Ugyanaz, ugyanott.</t>
  </si>
  <si>
    <t>51.Egyptom halotti régiségei; Heti 2 óra; hétfőn d. u. 2—4-ig. Dr. Posta Béla ny. r. tanár, a III. tanteremben. '</t>
  </si>
  <si>
    <t>52.Római felírattan. (Archaeologiai seminarium.); Heti 2 óra; kedden d. u. 2—4-ig. Ugyanaz, ugyanott.</t>
  </si>
  <si>
    <t>53.Európa leíró földrajza; Heti 3 óra; hétfőn, kedden és szerdán d. e. 9—10-ig. Dr. Cholnoky Jenő ny. r. tanár, a IV. tant.-ben.</t>
  </si>
  <si>
    <t>54.Általános földrajz, I. rész; Heti 2 óra; hétfőn és kedden d. u. 2—3-ig. Ugyanaz, ugyanott.</t>
  </si>
  <si>
    <t>55.A Magyar Alföld földrajza; Heti 1 óra; szombaton d. e. 9—I o -ig. Ugyanaz, ugyanott.</t>
  </si>
  <si>
    <t>56.Gyakorlatok; Heti 2 óra; hétfőn és kedden d. u. 3 —4-ig. Ugyanaz, a földrajzi intézet tantermében.</t>
  </si>
  <si>
    <t>57.*A hazai néprajzi tanulmányok feladatai és eredményei. (Folytatás.); Heti 1 óra; szombaton d. e. 7—8-ig. Dr. Herrmann Antal magántanár, a III. tanteremben.</t>
  </si>
  <si>
    <t>58.*A hazai örményekről; Heti 1 óra; szombaton d. e. 8—9-ig. Ugyanaz, ugyanott.</t>
  </si>
  <si>
    <t>59.*A czigány népköltésről; Heti 1 óra; szombaton d. u. 2—3-ig. Ugyanaz, ugyanott.</t>
  </si>
  <si>
    <t>60.Eranczia nyelv, kezdőknek. Nyelvtan, beszédgyakorlatok, olvasás; Heti 3 óra; később meghatározandó időben. Gráf Jakab magántanító, a III. tanteremben</t>
  </si>
  <si>
    <t>61.Franczia nyelv, haladóknak. Nehezebb nyelvtani gyakorlatok, társalgás és olvasás; Heti 2 óra; később meghatározandó időben. Ugyanazr, ugyanott.</t>
  </si>
  <si>
    <t>62. Angol nyelvtan Kezdőknek; Heti 2 óra; szerdán d. u. 3 —4-ig és szombaton d. u. 2--3-ig. Dr. Boros György magántanító, az I. tanteremben.</t>
  </si>
  <si>
    <t>63.Angol nyelvtani gyakorlatok és olvasmányok; Heti 2 óra ; hétfőn és szerdán d. u. 4—5-ig. Ugyanaz, ugyanott.</t>
  </si>
  <si>
    <t>64.Conversatio angol nyelven; Heti 1 óra; hétfőn d. u. 6—7-ig. Ugyanaz, ugyanott.</t>
  </si>
  <si>
    <t>65 • Szabadkézi rajz és aquarell festészet; Heti 4 óra; vasárnap egész délelőtt. Melka Vincze magántanító az I. tanteremben.</t>
  </si>
  <si>
    <t>9. Finn nyelvtan; Heti 1 óra; szerdán d. e. 10 —11 óráig. Dr. Bálint Gábor ny. rendes tanár, mint helyettes, a IV. tanteremben.</t>
  </si>
  <si>
    <t>10.*A kabard nyelv, tekintettel a főbb turáni nyelvekre; Heti 2 óra ; szombaton d. e. 10—12-ig. Dr. Bálint Gábor ny. r. tanár, a IV. tanteremben.</t>
  </si>
  <si>
    <t>11.Az Oszmanli tőrök nyelv, tekintettel a keleti török tatár nyelvekre; Heti 2 óra; kedden d. e. 10—12-ig. Ugyanaz, ugyanott.</t>
  </si>
  <si>
    <t>12.lörök szövegek olvasása haladók számára; Heti 1 óra; szerdán d. e. n — 12-ig. Ugyanaz, ugyanott.</t>
  </si>
  <si>
    <t>13. Csokonai élete és költészete. (Csokonai százados ünnepe alkalmából.); Heti 4 óra; pénteken és szombaton d. u. 3—5-ig. Dr. Blaraszti Gyula ny. r. tanár, mint helyettes, a III. tanteremben.</t>
  </si>
  <si>
    <t>14. Toldy Ferencz; Heti 2 óra; hétfőn és szerdán d. u. 2—3-ig. Dr. Erdélyi Pál magántanár, a II. tanteremben.</t>
  </si>
  <si>
    <t>15. A görög irodalom történelme; Heti 3 óra; hétfőn, kedden és szerdán d. e. 9—10-ig. Dr. Szamosi János ny. r. tanár, a II. tanteremben.</t>
  </si>
  <si>
    <t>16.Catullus válogatott költeményeinek magyarázata; Heti 3 óra; csütörtökön, pénteken és szombaton d. e. 9—10 óráig. Ugyanaz, ugyanott.</t>
  </si>
  <si>
    <t>17. Tacitus Annalese IV. könyvének tárgyalása a tanárképzőben; Heti 2 óra; hétfőn és csütörtökön d. e. 10 —u-ig. Ugyanaz, a III. tanteremben.</t>
  </si>
  <si>
    <t>18. Görög lyrikusok; Heti 2 óra; hétfőn és kedden d. e. 8—9-ig. Dr. Csengeri János ny. r. tanár, a III. tanteremben.</t>
  </si>
  <si>
    <t>66. Tornázás és vívás; Később meghatározandó időben. Vermes Lajos torna- és vívómester, az egyetemi tornateremben.</t>
  </si>
  <si>
    <t>Dr. Gergely Sámuel czímz. ny. rkv. tanár, dr. Erdélyi Pál magántanár, dr. Boros Gábor magántanár és dr. Voinovidi Géza magántanár e félévben nem tart előadást.</t>
  </si>
  <si>
    <t>.</t>
  </si>
  <si>
    <t>1.A philosophiai erkölcstan történelme; Heti 4 óra; hétfőn d. u. ' 6—7-ig és kedden, szerdán, csütörtökön 5- 6-ig. Dr. Böhm Károly ny. r. tanár, a IV. tanteremben.</t>
  </si>
  <si>
    <t>2. *Az aesthetikai elméletek főtipusai; Heti 1 óra; szerdán d. u. 4—5-ig. Ugyanaz, a II. tanteremben.</t>
  </si>
  <si>
    <t>3. Philosophiai gyakorlatok. (A tanárképző tagjainak ingyen.); Heti 2 óra; hétfőn d. u. 4—6-ig. Ugyanaz, ugyanott.</t>
  </si>
  <si>
    <t>4. Nevelés története; Heti 3 óra; kedden, csütörtökön és pénteken d. u. 6—7-ig. Dr. Schneller István ny. r. tanár, a IV. tanteremben.</t>
  </si>
  <si>
    <t>5. Részletkérdések a neveléstudomány köréből; Heti 2 óra; pénteken és szombaton d. e. 8—9-ig. Ugyanaz, az I. tant.-ben.</t>
  </si>
  <si>
    <t>6. Paedagogiaiseminarium. (Tanárképző intézeti tagoknak ingyen.); Heti 2 óra; szombaton d. u. 5—7-ig. Ugyanaz, a II. tanteremben.</t>
  </si>
  <si>
    <t>7. '■ Magyar paedagogusok I; Heti 2 óra; később meghatározandó időben. Dr. Imre Sándor magántanár, az I. tant.-ben.</t>
  </si>
  <si>
    <t>1. Magyar jelentéstan; Heti 3 óra; hétfőn, kedden és szerdán d. u. 3—4-ig. Dr. Zolnai Gyula ny. r. tanár, a II. tant.-ben.</t>
  </si>
  <si>
    <t>3. Nyelvészeti gyakorlatok. (A tanárképzőben.); Heti 2 óra; pénteken d. u. 2—4-ig. Ugyanaz, a II. tanteremben.</t>
  </si>
  <si>
    <t>4. Kabard nyelvtan, tekintettel a főbb turáni nyelvekre. (Kezdőknek.); Heti 2 óra; kedden d. e. 10—12-ig. Dr. Bálint Gábor ny. r. tanár, a IV. tanteremben.</t>
  </si>
  <si>
    <t>5. Oszmanli török nyelvtan, tekintettel a mongol-mandsu nyelvekre; Heti 2 óra; csütörtökön d. e, 10—12-ig. Ugyanaz, ugyanott.</t>
  </si>
  <si>
    <t>1. ■•'Mandsu nyelvtan; Heti 1 óra; szombaton d. e. 11—12-ig. Ugyanaz, ugyanott.</t>
  </si>
  <si>
    <t>2. A török-tatár nyelvek összehasonlító mondattana; Heti 1 óra; szombaton d. u. 2—3-ig. Dr. Pröhle Vilmos magántanár, az I. tanteremben.</t>
  </si>
  <si>
    <t>3. Modern török írók olvasása; Heti 1 óra; szombaton d. u. 3—4-ig. Ugyanaz, ugyanott.</t>
  </si>
  <si>
    <t>4. A magyar irodalom megújulásának kora; Heti 4 óra; kedden, szerdán, csütörtökön és pénteken d. u. 4—5-ig. Dr. Dézsi Lajos ny. r. tanár, a III. tanteremben.</t>
  </si>
  <si>
    <t>5. A magyar irodalomtörténetírás története; Heti 1 óra; pénteken d. u. 5—6-ig. Ugyanaz, ugyanott.</t>
  </si>
  <si>
    <t>6. Magyar irodalomtörténeti gyakorlatok. (A tanárképzőben.); Heti 2 óra; csütörtökön d. e. 11—12-ig. Ugyanaz, az I. tanteremben és 12—1-ig a III. tanteremben.</t>
  </si>
  <si>
    <t>7. Görög lírikusok; Heti 4 óra; hétfőn, kedden, szerdán és csütörtökön d. e. 8—9-ig. Dr. Csengeri János ny. r. tanár, az I. tanteremben. '</t>
  </si>
  <si>
    <t>8. Görög állami régiségek és Aristoteles Athenaión politciájának seminariumi olvasása; Heti 2 óra; pénteken és szombaton d. e. 8—9-ig. Ugyanaz, a II. tanteremben.</t>
  </si>
  <si>
    <t>9. Szövegkritikai gyakorlatok a tanárképzőben. (Latin nyelven.); Heti 2 óra; pénteken d. e. 10—12-ig. Ugyanaz, az I. tanteremben</t>
  </si>
  <si>
    <t>1. Miitörténelmi gyakorlatok a tanárképzőben; Heti 2 óra; szombaton d. e. 10 —12-ig. UgyancCz, a eláss. phil. seminariumban.</t>
  </si>
  <si>
    <t>2. O-felnémet nyelvtan és ó-felnémet irodalmi emlékek olvasása. (Német nyelven.); Heti 3 óra; kedden, csütörtökön és szombaton d. e. 9—10-ig. Dr. Bleyer Jakab ny. r. tanár, az 1. tanteremben.</t>
  </si>
  <si>
    <t>3. Lessing élete és'művei; Heti 2 óra; kedden és csütörtökön d. e. 10—11-ig. Ugyanaz, ugyanott.</t>
  </si>
  <si>
    <t>1. Germanistikai gyakorlatok. (A tanárképzőben.); Heti 2 óra; szombaton d. e. 10—12-ig. Ugyanaz, ugyanott.</t>
  </si>
  <si>
    <t>2. Válogatott fejezetek a román nyelv- és irodalomtörténet köré ből; Heti 2 óra; hétfőn és kedden d. u. 2—3-ig. Dr. Mol- dován Gergely ny. r. tanár, az I. tanteremben.</t>
  </si>
  <si>
    <t>3. Román nyelvi seminariumi gyakorlatok; Heti 2 óra; szerdán d. u. 2—4-ig. Ugyanaz, ugyanott.</t>
  </si>
  <si>
    <t>4. Román irodalomtörténeti gyakorlatok a tanárképzőben; Heti 2 óra; csütörtökön d. u. 2—4-ig. Ugyanaz, ugyanott.</t>
  </si>
  <si>
    <t>5. A franczia szinköltészet kezdetei; Heti 3 óra; hétfőn d. e. 10—12-ig, szerdán d. e. 11—12-ig. Dr. Haraszti Gyula ny. r. tanár, az I. tanteremben.</t>
  </si>
  <si>
    <t>6. Történelmi hangtan. (Franczia nyelven.); Heti 2 óra; kedden d. e. 11 —1-ig. Ugyanaz, ugyanott.</t>
  </si>
  <si>
    <t>7. Moliére nyelvének avúltságai a Femmes Savantes alapján. (Franczia nyelven. A tanárképzőben.); Heti 2 óra; hétfőn és szerdán déli 12—1-ig. Ugyanaz, ugyanott.</t>
  </si>
  <si>
    <t>8. "Petrarca lírai költeményei; Heti 2 óra; később meghatározandó időben. Dr. Cs. Papp József magántanár, a 111. tanteremben.</t>
  </si>
  <si>
    <t>9. *Aram nyelvtan; Heti 2 óra; később meghatározandó időben. Dr. Eisler Mátyás magántanár, a II. tanteremben.</t>
  </si>
  <si>
    <t>1. Hazánk története 1300—1526-ig; Heti 4 óra; hétfőn, kedden,szerdán és csütörtökön d. e. 11'—12-ig. Dr. Szádeczky Lajos ny. r. tanár, a II. tanteremben.</t>
  </si>
  <si>
    <t>2. Történelmünk kútfői 1300—1526-ig; Heti 1 óra; pénteken d. e. 11—12-ig. Ugyanaz, ugyanott.</t>
  </si>
  <si>
    <t>3. Oklevéltani gyakorlatok. (A seminariutnban.); Heti 2 óra; szombaton d. e. 10—12-ig. Ugyanaz.</t>
  </si>
  <si>
    <t>4. A rómaiak történelme; Heti 4 óra; hétfőn, kedden, szerdán és csütörtökön d. e. 10—11-ig. Dr. Schilling Lajos ny. r. tanár, a II. tanteremben.</t>
  </si>
  <si>
    <t>1. A görögök történelme a Thebae hegemóniáján kezdve; Heti 1 óra; pénteken d. e. 10—11-ig. Ugyanaz, ugyanott.</t>
  </si>
  <si>
    <t>2. Tanárképzői és seminariumi gyakorlatok az ó-kori történelemből; Heti 2 óra; pénteken d. u. 3—5-ig. Ugyanaz. Az ó-kori tört. seininariumban.</t>
  </si>
  <si>
    <t>3. A XIX. század története 1815-től fogva; Heti 4 óra; hétfőn,kedden, szerdán és csütörtökön déli 12 —1-ig. Dr. Márki Sándor, a II. tanteremben.</t>
  </si>
  <si>
    <t>4. Gyakorlatok a középkor történetéből a seminarlumban; Heti 2 óra; csütörtökön d. u. 3—5-ig. Ugyanaz, a tört. seminariumban.</t>
  </si>
  <si>
    <t>5. Pompei emlékei; Heti 5 óra; hétőn, kedden, szerdán, csütörtökön és pénteken d. e. 11—12-ig. Dr. Posta Béla ny. r. tanár, a III. tanteremben.</t>
  </si>
  <si>
    <t>6. Róma topographiája. A tanárképző tagjainak ingyen; Heti 2 óra; hétfőn és szombaton déli 12—1-ig. Ugyanaz, ugyanott.</t>
  </si>
  <si>
    <t>7. Általános földrajz. I. folyam. Mathematikai és csillagászati földrajz; Heti 3 óra; hétfőn, kedden és szerdán d. e. 9 — 10 óráig. Dr. Cholnoky Jenő ny. r. tanár, a IV. tanteremben.</t>
  </si>
  <si>
    <t>8. Leíró földrajz. Európa; Heti 3 óra; csütörtökön d. u. 2—3 óráig, pénteken d. e. 9—10-ig és szombaton déli 12—1-ig. Ugyanaz, ugyanott.</t>
  </si>
  <si>
    <t>9. A Nagy Magyar Alföld földrajza; Heti 1 óra; szerdán d. u.2— 3-ig. Ugyanaz, ugyanott.</t>
  </si>
  <si>
    <t>10. Földrajzi gyakorlatok; Heti 2 óra; közös megegyezéssel meg  állapított időben. Ugyanaz, a földrajzi intézet helyiségeiben.</t>
  </si>
  <si>
    <t>11. *A czigányügy rendezése néprajzi szempontból. (Folytatás.)Heti 1 óra; szombaton reggel 7 — 8-ig. Dr. Herrmann Antal magántanár, a III. tanteremben.</t>
  </si>
  <si>
    <t>12. * Bosznia és Herczegovina néprajza; Heti 1 óra; szombaton  d. u. 5—6-ig. Ugyanaz, ugyanott.</t>
  </si>
  <si>
    <t>13. *A hazai néprajz bibliographiája; Heti 1 óra; szombaton d. u. 4—5-ig. Ugyanaz, ugyanott.</t>
  </si>
  <si>
    <t>1. Olasz nyelv. (Kezdőknek.-); Heti 2 óra; később meghatározandó időben. Dr. Cs. Papp József magántanár, mint magán- •tanító, a III. tanteremben.</t>
  </si>
  <si>
    <t>2. Olasz nyelv. (Haladóknak.); Heti 2 óra; később meghatározandó időben. Ugyanaz, ugyanott.</t>
  </si>
  <si>
    <t>3. “'Az olasz renaissance irodalma; Heti 1 óra; később meghatározandó időben. Ugyanaz, ugyanott. '</t>
  </si>
  <si>
    <t>4. Angol nyelvtan. (Kezdőknek.); Heti 2 óra; szerdán és szombaton d. u. 2—3-ig. Dr. Boros György magántanító, a II. tanteremben.</t>
  </si>
  <si>
    <t>5. Angol olvasmányok és conversatio; Heti 2 óra; hétfőn és csütörtökön d. u. 2—3-ig. Ugyanaz, ugyanott.</t>
  </si>
  <si>
    <t>6. The Vicar of. Wakefield tanulmányozása; Heti 1 óra; hétfőnd. u. 3—4-ig. Ugyanaz, az I. tanteremben.</t>
  </si>
  <si>
    <t>8. Szépírás. (Rendes hallgatóknak ingyen.); Heti 3 óra; hétfőn, szerdán és szombaton d. e. 728—Va^-ig. Lázár Ödön magántanító, a földrajzi tanteremben.</t>
  </si>
  <si>
    <t>10. A könyvnyomtatás történetének a fejlődése, különös tekintettel Magyarországra; Dr. Gyalul Farkas magántanár. Később meghatározandó időben. Egyetemi könyvtár előadási termében.</t>
  </si>
  <si>
    <t>7. Szabadkézi rajz és aquarell-festészet; Vasárnap egész délelőtt. Nlelka Vincze magántanító, az I. tanteremben.</t>
  </si>
  <si>
    <t>10. Tornázás és vívás; Később meghatározandó időben. Vermes Lajos torna- és vívómester, az egyetemi tornateremben.</t>
  </si>
  <si>
    <t>9. Díszírások. (Rendes hallgatóknak ingyen.); Heti 2 óra; kedden és pénteken d. e. V-,8—Vaö-ig. Ugyanaz, ugyanott.</t>
  </si>
  <si>
    <t>2. Finn nyelvtan és olvasmányok; Heti 2 óra; csütörtökön d. u. 3—4-ig a II. tanteremben és pénteken d. e. 10—11-ig. a IV. tanteremben. Ugyanaz.</t>
  </si>
  <si>
    <t>1.      Általános aesthetika. Heti 3 óra; kedden, szerdán és csütörtökön d. u. 5—6-ig. Dr. Böhm Károly ny. r. tanár, a III.      tanteremben.</t>
  </si>
  <si>
    <t>2.       A philosophia története Kant óta. Heti 2 óra; hétfőn d. u.6 --7-ig és szerdán d. u. 4—5-ig. Ugyanaz, a II. tanteremben.</t>
  </si>
  <si>
    <t>3.       Philosophiai gyakorlatok. (A tanárképző tagjainak ingyen.) Heti 2 óra; hétfőn d. u. 4—6-ig. Ugyanaz, ugyanott.</t>
  </si>
  <si>
    <t>8.       Finn olvasmányok. Heti 2 óra; csütörtökön d. u. 3 - 4-ig a II. tanteremben és pénteken d. e 10-11-ig. Ugyanaz, a IV. tanteremben.</t>
  </si>
  <si>
    <t>7.       A Magyar nyelv régi emlékei. Heti 3 óra; hétfőn, kedden és szerdán d. u. 3—4-ig. Dr. Zolnai Gyula ny. r. tanár, a II. tanteremben.</t>
  </si>
  <si>
    <t>6.       Paedagogiai seminarium. (A tanárképző tagjainak ingyen.) Heti 2 óra; szombaton d. u. 5-7-ig. Ugyanaz, a II. tanteremben.</t>
  </si>
  <si>
    <t>5.       Részletkérdések a nevelés történetből. Heti 2 óra; pénteken és szombaton d. e. 8—9-ig. Ugyanaz, az I. tanteremben.</t>
  </si>
  <si>
    <t>4.       Neveléstörténet. Heti 3 óra; kedden, csütörtökön és pénteken d. u. 6—7-ig. Dr. Schneller István ny. r. tanár, a II. tanteremben.</t>
  </si>
  <si>
    <t>1.       Nyelvészeti gyakorlatok. (A tanárképzőben.) Heti 2 óra; pénteken d. u. 2 —4-ig. Ugyanaz, a II. tanteremben.</t>
  </si>
  <si>
    <t>11.       Euripides Bakchansnöi. Heti 3 óra ; szerdán és csütörtökön . d. e. V*8—9-ig. Ugyanaz, az I. tanteremben.</t>
  </si>
  <si>
    <t>16.       Cicero De finibus-a. Heti 3 óra; kedden, csütörtökön és szombaton d. e. 9 - 10-ig. Ugyanaz, ugyanott.</t>
  </si>
  <si>
    <t>15.       A római elegia. Heti 3 óra; hétfőn, szerdán és pénteken d. e.9—        10-ig. Dr. Némethy Géza ny. r. tanár, a II. tanteremben.</t>
  </si>
  <si>
    <t>14.       Művészettörténeti gyakorlatok a tanárképzőben. Heti 2 óra;szombaton d. e. 10—12-ig. Ugyanaz, a classica-philologiai seminariumban.</t>
  </si>
  <si>
    <t>13.       A rómaiak művészete. Heti 2 óra; pénteken és szombaton d. e. 8—9-ig. Ugyanaz, a II. tanteremben.</t>
  </si>
  <si>
    <t>12.       Homeros Odysseiájának olvasása a tanárképzőben. Heti 2 óra; pénteken d. e. 10—12-ig. Ugyanaz, ugyanott.</t>
  </si>
  <si>
    <t>10.      Görög színházi régiségek. Heti 2 óra; hétfőn és kedden d. e. 8—                    9-ig. Dr. Csenged János ny. r. tanár, az I. tanteremben.</t>
  </si>
  <si>
    <t>9.          Magyar irodalomtörténeti gyakorlatok. (A tanárképzőben.) Heti 2 óra; csütörtökön d. e. 11—1-ig. Ugyanaz, az I. tanteremben.</t>
  </si>
  <si>
    <t>8.          A magyar oktatóköltészet története. Heti 1 óra; pénteken d u. 5 6-ig. Ugyanaz, ugyanott.</t>
  </si>
  <si>
    <t>7.          A magyar irodalom megújulásának kora. (1772 — 1820) II. Heti 4 óra; kedden, szerdán, csütörtökön és pénteken d. u. 4—5-ig. Dr. Dézsi Lajos ny. r. tanár, a III. tanteremben.</t>
  </si>
  <si>
    <t>6.          *Oszmanli-török mondattan a modern törökírók olvasásával kapcsolatban. Heti 2 óra; szombaton d. u. 4—6-ig. Ugyanaz, ugyanott.</t>
  </si>
  <si>
    <t>5.          'y‘Oszmanli-török nyelvtan összehasonlító alapon. (Kezdőknek.) Heti 2 óra; szombaton d. u. 2—4-ig. Dr. Pröhle Vilmos magántanár, a II. tanteremben.</t>
  </si>
  <si>
    <t>4.          '*A honfoglalás az én nyelvészetem szempontjából. Heti 1  óra; pénteken d. e. 7—8-ig. Ugyanaz, ugyanott.</t>
  </si>
  <si>
    <t>3.          Török nyelvtan, tekintettel a mongol és mandsu nyelvekre. Heti 2 óra; szerdán és csütörtökön d. e. 7—8-ig. Ugyanaz, ugyanott.</t>
  </si>
  <si>
    <t>2.         Kabard nyelvtan, tekintettel a főbb turáni nyelvekre. Heti 2 óra; hétfőn és kedden d. c. 7—8-ig. Dr. Bálint Gábor ny. r. tanár, a IV. tanteremben.</t>
  </si>
  <si>
    <t>III.     A bölcsészeti karban müködö magántanítók előadásai.</t>
  </si>
  <si>
    <t>IV.   Ügyességek.</t>
  </si>
  <si>
    <t>Dr. Gergely Sámuel czímz. ny. rkv. tanár, dr. Eisler Mátyás, dr. Erdélyi Pál, dr. Imre Sándor, dr. Boros Gábor és dr. Voinovich Géza magántanárok e félévben nem tartanak előadást.</t>
  </si>
  <si>
    <t>2.          Tornászás és vívás. Wermes Lajos torna- és vívómester, később meghatározandó időben, az egyetemi torna- és vívóteremben.</t>
  </si>
  <si>
    <t>1.          Díszirások. (Rendes egyetemi hallgatóknak ingyen.) Heti 2 óra; kedden és szombaton d. e. l/28—'/29-ig. Ugyanaz, ugyanott.</t>
  </si>
  <si>
    <t>13.       Szépírás. (Rendes egyetemi hallgatóknak ingyen.) Heti 3 óra; hétfőn, szerdán és pénteken d. e. V28—'/*9-ig. Lázár Ödön magántanító, a földrajzi intézet tantermében.</t>
  </si>
  <si>
    <t>12.       Szabadkézi rajz és aquarell-festészet. Vasárnap egész délelőtt. Nlelka Vincze magántanító, az I. tanteremben.</t>
  </si>
  <si>
    <t>11.       Francia nyelv. (Haladóknak.) Heti 2 óra; később meghatározandó időben. Ugyanaz, ugyanott.</t>
  </si>
  <si>
    <t>10.       Francia nyelv. (Kezdőknek.) Heti 2 óra; később meghatározandó időben. Polák Gaston magántanító, a VI. tanteremben.</t>
  </si>
  <si>
    <t>9.           *Német nyelvi gyakorlatok. (II. Haladók számára. XIX. Századi prózaírók olvasásával. Az összes fakultások hallgatóinak.) Heti 2 óra; később meghatározandó időben. Ugyanaz, ugyanott.</t>
  </si>
  <si>
    <t>8.           * Német nyelvi gyakorlatok. (I. Kezdők számára, könnyű német olvasmányok alapján. Az összes fakultások hallgatóinak.) Heti 2 óra; később meghatározandó időben. Dr. Gockler Lajos magántanító, a IV. tanteremben.</t>
  </si>
  <si>
    <t>7.           Angol nyelvtan. (Folytatás.) Heti 2 óra ; szerdán és szombaton d. u. 2—3-ig. Ugyanaz, később meghatározandó helyen.</t>
  </si>
  <si>
    <t>6.           Angol olvasmányok és gyakorlatok. Heti 2 óra; hétfőn és csütörtökön d. u. 2—3-ig. Ugyanaz, később meghatározandó helyen.</t>
  </si>
  <si>
    <t>5.           Angol irodalom. (Vicar of Wakefield.) (Folytatás.) Heti 1 óra; hétfőn d. u. 3—4-ig. Dr. Boros György magántanító, később meghatározandó helyen.</t>
  </si>
  <si>
    <t>4.           * Középkori olasz krónikák. Heti 1 óra; később meghatározandó időben. Ugyanaz, ugyanott.</t>
  </si>
  <si>
    <t>3.          Olasz nyelv. (Haladóknak.) Heti 2 óra; később meghatározandó időben. Ugyanaz, ugyanott.</t>
  </si>
  <si>
    <t>2.          Olasz nyelv. (Kezdőknek.) Heti 2 óra; később meghatározandó időben. Dr. Cs. Papp József magántanár, mint magántanító, a 111. tanteremben.</t>
  </si>
  <si>
    <t>1.          Néprajzi múzeumi gyakorlatok. (Az E. K. E. néprajzi múzeumában, Mátyás-ház.) Heti 1 óra; szombaton d. u. 3—4-ig. Ugyanaz.</t>
  </si>
  <si>
    <t>13.       *A czigányiigy rendezése néprajzi szempontból. (Folytatás.) Heti 1 óra ; szombaton d. e. 7—8-ig. Dr. Herrmann Antal magántanár, a III. tanteremben.</t>
  </si>
  <si>
    <t>12.       Földrajzi gyakorlatok. Heti 2 óra; A természetrajzi földrajz szakos hallgatók számára, szerdán d. u. 4—6-ig. A történelmi földrajz-szakos hallgatók számára csütörtökön d. e. 8—10-ig. Ugyanaz, a földrajzi intézet gyakorló termében.</t>
  </si>
  <si>
    <t>11.       Magyarország földrajza. II. rész. A Dunántúl. Heti 1 óra; később meghatározandó időben. Ugyanaz, ugyanott.</t>
  </si>
  <si>
    <t>10.       Leíró földrajz. Európa. (Folytatás.) Heti 3 óra; pénteken d. e. 9 —10-ig és d. u. 5—6-ig, szombaton déli 12—1-ig. Ugyanaz, ugyanott.</t>
  </si>
  <si>
    <t>9.          Általános földrajz. I. rész. Mathematikai és csillagászati földrajz. (Folytatás.) Heti 3 óra; hétfőn, kedden és szerdán d. e. 9—10-ig. Dr. Cholnoky Jenő ny. r. tanár, a IV. tanteremben.</t>
  </si>
  <si>
    <t>8.          Róma topographiája. (Folyt.) (Tanárképzői tagoknak ingyen.) Heti 2 óra; szerdán d. u. 3—5-ig. Ugyanaz, ugyanott.</t>
  </si>
  <si>
    <t>7.          Pompei emlékei. (Folytatás.) Heti 4 óra; hétfőn és kedden d. u. 3—5-ig. Dr. Posta Béla ny. r. tanár, a IV. tanteremben.</t>
  </si>
  <si>
    <t>6.          Az erdélyi fejedelemség megalakulásának története 1541—1570. Heti 2 óra; szombaton d. e. 11—1-ig. Dr. Lukinich Imre magántanár, a III. tanteremben.</t>
  </si>
  <si>
    <t>5.          Gyakorlatok a középkor történetéből a seminariumban. Heti 2 óra; csütörtökön d. u. 3 —5-ig. Ugyanaz, az egyetemes történelmi seminariumban.</t>
  </si>
  <si>
    <t>12.       Oklevéltani gyakorlatok. Heti 2 óra ; szombaton d. e. 10—12-ig. Ugyanaz, a magyar történelmi seminariumban.</t>
  </si>
  <si>
    <t>13.       A városok s a ezéhek története. Heti 2 óra; később meghatározandó időben. Ugyanaz, mint helyettes, a II. tant.-ben.</t>
  </si>
  <si>
    <t>14.       Erdély kultúrája s társadalmi élete a fejedelemség korában.Heti 2 óra; később meghatározandó időben. Ugyanaz, mint helyettes, a II. tanteremben.</t>
  </si>
  <si>
    <t>15.       Művelődéstörténelmi források a XVI. és XVII. században. Heti 1 óra; később meghatározandó időben. Ugyanaz, mint helyettes, a II. tanteremben.</t>
  </si>
  <si>
    <t>1.          A rómaiak történelme (folytatás.) Heti 5 óra; hétfőn, kedden,szerdán, csütörtökön és pénteken d. e. 10—11-ig. Dr. Schilling Lajos ny. r. tanár, a II. tanteremben.</t>
  </si>
  <si>
    <t>2.          Tanárképzői és seminariumi gyakorlatok az ó-kori történelemből. Heti 2 óra; pénteken d. u. 3—5-ig. Ugyanaz, az egyetemes történelmi seminariuinban.</t>
  </si>
  <si>
    <t>3.          A francia forradalom története. Heti 4 óra; hétfőn, kedden, szerdán és csütörtökön déli 12—1-ig. Dr. Márki Sándor ny. r. tanár, a II. tanteremben.</t>
  </si>
  <si>
    <t>4.          A középkor főbb csatái. Heti 1 óra; hétfőn d. u. 5—6 óráig. Ugyanaz, az I. tanteremben.</t>
  </si>
  <si>
    <t>1.          Latin stílusgyakorlatok. Heti 2 óra; hétfőn és szerdán d. e. 8—                  11-ig. Ugyanaz, a III. tanteremben.</t>
  </si>
  <si>
    <t>2.          A német elbeszélő irodalom a XIV—XVI. században. Heti 3      óra; kedden, csütörtökön és szombaton d. c. 9—10-ig. Dr. Bleyer Jakab ny. r. tanár, az I. tanteremben.</t>
  </si>
  <si>
    <t>3.          Herder élete és munkái. Heti 2 óra; kedden és csütörtökön d. e. 10—11-ig. Ugyanaz, ugyanott.</t>
  </si>
  <si>
    <t>4.          Germanistikai gyakorlatok. (A tanárképzőben.) Heti 2 óra; szombaton d. e. 10-12-ig. Ugyanaz, ugyanott.</t>
  </si>
  <si>
    <t>5.          A román irodalom története a XVI. századból. Heti 2 óra;hétfőn és kedden d. u. 2 —3-ig. Dr. Moldován Gergely ny. r. tanár, az I. tanteremben.</t>
  </si>
  <si>
    <t>6.          A román nyelv alaktana. (A tanárképzőben.) Heti 2 óra;szerdán és csütörtökön d. u. 2—3-ig. Ugyanaz, ugyanott.</t>
  </si>
  <si>
    <t>7.          Alexandri Vazul költészete. (Seininariumi gyakorlatok.) Heti 2 óra ; pénteken d. u. 2—4-ig. Ugyanaz, ugyanott.</t>
  </si>
  <si>
    <t>8.          *A Dante-irodalom. Heti 2 óra; később meghatározandó időben. Dr. Cs. Papp József magántanár, a III. tanteremben.</t>
  </si>
  <si>
    <t>9.          M könyvnyomtatás története, kiváló tekintettel Magyarországra. Heti 2 óra; pénteken d. u. 3—5-ig. Dr. Gyalui Farkas magántanár, az egyetemi könyvtár előadási termében.</t>
  </si>
  <si>
    <t>10.       Magyarország története a XVI. században. Heti 4 óra ; hétfőn, kedden, szerdán, és csütörtökön d. e. 11—12 óráig. Dr. Szádeczky Lajos ny. r. tanár, a II. tanteremben.</t>
  </si>
  <si>
    <t>11.       Történelmünk kútfői a XVI. században. Heti 1 óra; pénteken d. e. 11—12-ig. Ugyanaz, ugyanott.</t>
  </si>
  <si>
    <t>14.       *Bosznia és Hercegovina néprajza. (Folytatás.) Heti 1 óra; szombaton d. e. 8-9-ig. Ugyanaz, ugyanott.</t>
  </si>
  <si>
    <t>félév</t>
  </si>
  <si>
    <t>9.,    Magyarország történelme az aranybulla keltétől Árpád férji-ága kihaltáig (1222- 1301); hétfő, kedd, szerda, péntek, szombat d. u. 3—4-ig. 8. tanterem. Szabó Károly ny. r. tanár.</t>
  </si>
  <si>
    <t>II.Történelmi előadások.</t>
  </si>
  <si>
    <t>5.Magyar nyelv és nyelvtudomány története a XVIII-dik századtól kezdve; csütörtök, péntek d. e. 10—11-ig. Ugyanazon tanár.</t>
  </si>
  <si>
    <t>6. A hermeneutika elmélete gyakorlati példákkal; kedden és szombaton 9—10 óráig. Szamosi János ny. r. tanár.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</si>
</sst>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Times New Roman"/>
      <family val="2"/>
      <charset val="238"/>
    </font>
    <font>
      <sz val="12"/>
      <color rgb="FFFF0000"/>
      <name val="Times New Roman"/>
      <family val="2"/>
      <charset val="238"/>
    </font>
    <font>
      <b/>
      <sz val="9.5"/>
      <color theme="1"/>
      <name val="Times New Roman"/>
      <family val="1"/>
      <charset val="238"/>
    </font>
    <font>
      <i/>
      <sz val="10"/>
      <color rgb="FF000000"/>
      <name val="Times New Roman"/>
      <family val="1"/>
      <charset val="238"/>
    </font>
    <font>
      <b/>
      <sz val="9.5"/>
      <color rgb="FF000000"/>
      <name val="Times New Roman"/>
      <family val="1"/>
      <charset val="238"/>
    </font>
    <font>
      <b/>
      <sz val="7"/>
      <color rgb="FF000000"/>
      <name val="Times New Roman"/>
      <family val="1"/>
      <charset val="238"/>
    </font>
    <font>
      <b/>
      <sz val="13"/>
      <color rgb="FF000000"/>
      <name val="Times New Roman"/>
      <family val="1"/>
      <charset val="238"/>
    </font>
    <font>
      <sz val="9.5"/>
      <color rgb="FF000000"/>
      <name val="Times New Roman"/>
      <family val="1"/>
      <charset val="238"/>
    </font>
    <font>
      <b/>
      <vertAlign val="subscript"/>
      <sz val="9.5"/>
      <color theme="1"/>
      <name val="Times New Roman"/>
      <family val="1"/>
      <charset val="238"/>
    </font>
    <font>
      <sz val="10"/>
      <color theme="1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i/>
      <sz val="10"/>
      <color theme="1"/>
      <name val="Times New Roman"/>
      <family val="1"/>
      <charset val="238"/>
    </font>
    <font>
      <sz val="7"/>
      <color rgb="FF000000"/>
      <name val="Times New Roman"/>
      <family val="1"/>
      <charset val="238"/>
    </font>
    <font>
      <sz val="10.5"/>
      <color rgb="FF000000"/>
      <name val="Times New Roman"/>
      <family val="1"/>
      <charset val="238"/>
    </font>
    <font>
      <i/>
      <sz val="7"/>
      <color rgb="FF000000"/>
      <name val="Times New Roman"/>
      <family val="1"/>
      <charset val="238"/>
    </font>
    <font>
      <sz val="12"/>
      <color rgb="FF000000"/>
      <name val="Candara"/>
      <family val="2"/>
      <charset val="238"/>
    </font>
    <font>
      <sz val="10"/>
      <color rgb="FFFF0000"/>
      <name val="Times New Roman"/>
      <family val="1"/>
      <charset val="238"/>
    </font>
    <font>
      <sz val="7"/>
      <color rgb="FFFF0000"/>
      <name val="Times New Roman"/>
      <family val="1"/>
      <charset val="238"/>
    </font>
    <font>
      <i/>
      <sz val="10"/>
      <color rgb="FFFF0000"/>
      <name val="Times New Roman"/>
      <family val="1"/>
      <charset val="238"/>
    </font>
    <font>
      <i/>
      <vertAlign val="superscript"/>
      <sz val="10"/>
      <color rgb="FF000000"/>
      <name val="Times New Roman"/>
      <family val="1"/>
      <charset val="238"/>
    </font>
    <font>
      <vertAlign val="subscript"/>
      <sz val="10"/>
      <color rgb="FF000000"/>
      <name val="Times New Roman"/>
      <family val="1"/>
      <charset val="238"/>
    </font>
    <font>
      <i/>
      <vertAlign val="subscript"/>
      <sz val="10"/>
      <color rgb="FF000000"/>
      <name val="Times New Roman"/>
      <family val="1"/>
      <charset val="238"/>
    </font>
    <font>
      <sz val="8.5"/>
      <color theme="1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0"/>
      <color theme="1"/>
      <name val="Times New Roman"/>
      <family val="2"/>
      <charset val="238"/>
    </font>
    <font>
      <sz val="10"/>
      <color rgb="FFFF0000"/>
      <name val="Times New Roman"/>
      <family val="2"/>
      <charset val="238"/>
    </font>
    <font>
      <sz val="9"/>
      <color theme="1"/>
      <name val="Times New Roman"/>
      <family val="2"/>
      <charset val="238"/>
    </font>
    <font>
      <sz val="10"/>
      <color rgb="FF000000"/>
      <name val="Times New Roman"/>
      <family val="2"/>
      <charset val="238"/>
    </font>
    <font>
      <i/>
      <sz val="10"/>
      <color rgb="FF000000"/>
      <name val="Times New Roman"/>
      <family val="2"/>
      <charset val="238"/>
    </font>
    <font>
      <sz val="11"/>
      <color theme="1"/>
      <name val="Times New Roman"/>
      <family val="2"/>
      <charset val="238"/>
    </font>
    <font>
      <sz val="11"/>
      <color rgb="FF000000"/>
      <name val="Times New Roman"/>
      <family val="1"/>
      <charset val="238"/>
    </font>
    <font>
      <sz val="9"/>
      <color rgb="FFFF0000"/>
      <name val="Times New Roman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/>
    <xf numFmtId="0" fontId="4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3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0" fontId="24" fillId="0" borderId="0" xfId="0" applyFont="1" applyAlignment="1">
      <alignment wrapText="1"/>
    </xf>
    <xf numFmtId="0" fontId="24" fillId="0" borderId="0" xfId="0" applyFont="1"/>
    <xf numFmtId="49" fontId="25" fillId="0" borderId="0" xfId="0" applyNumberFormat="1" applyFont="1" applyAlignment="1">
      <alignment wrapText="1"/>
    </xf>
    <xf numFmtId="0" fontId="25" fillId="0" borderId="0" xfId="0" applyFont="1"/>
    <xf numFmtId="49" fontId="24" fillId="0" borderId="0" xfId="0" applyNumberFormat="1" applyFont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2" borderId="0" xfId="0" applyFont="1" applyFill="1"/>
    <xf numFmtId="49" fontId="24" fillId="0" borderId="0" xfId="0" applyNumberFormat="1" applyFont="1" applyAlignment="1">
      <alignment vertical="top" wrapText="1"/>
    </xf>
    <xf numFmtId="49" fontId="27" fillId="0" borderId="0" xfId="0" applyNumberFormat="1" applyFont="1" applyAlignment="1">
      <alignment horizontal="justify" vertical="center" wrapText="1"/>
    </xf>
    <xf numFmtId="0" fontId="29" fillId="0" borderId="0" xfId="0" applyFont="1"/>
    <xf numFmtId="0" fontId="30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vertical="center" wrapText="1"/>
    </xf>
    <xf numFmtId="49" fontId="25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9" fontId="26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left" vertical="center"/>
    </xf>
    <xf numFmtId="49" fontId="31" fillId="0" borderId="0" xfId="0" applyNumberFormat="1" applyFont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49" fontId="26" fillId="2" borderId="0" xfId="0" applyNumberFormat="1" applyFont="1" applyFill="1" applyAlignment="1">
      <alignment horizontal="left" vertical="center" wrapText="1"/>
    </xf>
    <xf numFmtId="0" fontId="0" fillId="2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G29"/>
  <sheetViews>
    <sheetView zoomScale="70" zoomScaleNormal="70" workbookViewId="0">
      <selection activeCell="F23" sqref="F23"/>
    </sheetView>
  </sheetViews>
  <sheetFormatPr defaultRowHeight="15.6" x14ac:dyDescent="0.3"/>
  <cols>
    <col min="1" max="1" width="21.3984375" customWidth="1"/>
    <col min="2" max="2" width="89.59765625" customWidth="1"/>
    <col min="4" max="4" width="36.5" customWidth="1"/>
    <col min="5" max="5" width="8" customWidth="1"/>
    <col min="6" max="6" width="57.5" customWidth="1"/>
    <col min="7" max="7" width="28.09765625" customWidth="1"/>
  </cols>
  <sheetData>
    <row r="1" spans="1:7" x14ac:dyDescent="0.3">
      <c r="A1" s="3" t="s">
        <v>32</v>
      </c>
      <c r="C1" t="s">
        <v>8</v>
      </c>
      <c r="D1" s="3" t="s">
        <v>10</v>
      </c>
      <c r="E1" t="s">
        <v>13</v>
      </c>
      <c r="F1" s="3" t="s">
        <v>11</v>
      </c>
      <c r="G1" s="3" t="s">
        <v>12</v>
      </c>
    </row>
    <row r="2" spans="1:7" x14ac:dyDescent="0.3">
      <c r="A2" t="s">
        <v>3</v>
      </c>
      <c r="B2" t="s">
        <v>2</v>
      </c>
      <c r="C2">
        <f>SEARCH($C$1,B2)</f>
        <v>29</v>
      </c>
      <c r="D2" t="str">
        <f>LEFT(B2,C2)</f>
        <v>1. Bevezetés a philosophiába;</v>
      </c>
      <c r="E2">
        <f>SEARCH("óráig.",B2)</f>
        <v>60</v>
      </c>
      <c r="F2" t="str">
        <f>MID(B2,C2,(E2-C2))</f>
        <v xml:space="preserve">; héttőn, kedden, d. u. 5 — ti </v>
      </c>
      <c r="G2" t="str">
        <f>MID(B2,E2+7,LEN(B2)-(E2+7))</f>
        <v>Szász Béla ny. r. tanár</v>
      </c>
    </row>
    <row r="3" spans="1:7" x14ac:dyDescent="0.3">
      <c r="B3" t="s">
        <v>1</v>
      </c>
      <c r="C3">
        <f>SEARCH($C$1,B3)</f>
        <v>33</v>
      </c>
      <c r="D3" t="str">
        <f t="shared" ref="D3:D11" si="0">LEFT(B3,C3)</f>
        <v>2.  A régi philosophia története;</v>
      </c>
      <c r="E3">
        <f t="shared" ref="E3:E11" si="1">SEARCH("óráig.",B3)</f>
        <v>89</v>
      </c>
      <c r="F3" t="str">
        <f t="shared" ref="F3:F5" si="2">MID(B3,C3,(E3-C3))</f>
        <v xml:space="preserve">; szerdán, csütörtökön, pénteken, szombaton, d. u. ő—ti </v>
      </c>
      <c r="G3" t="str">
        <f t="shared" ref="G3:G11" si="3">MID(B3,E3+7,LEN(B3)-(E3+7))</f>
        <v>Szász Béla ny. r. tanár</v>
      </c>
    </row>
    <row r="4" spans="1:7" x14ac:dyDescent="0.3">
      <c r="B4" t="s">
        <v>14</v>
      </c>
      <c r="C4">
        <f>SEARCH($C$1,B4)</f>
        <v>15</v>
      </c>
      <c r="D4" t="str">
        <f t="shared" si="0"/>
        <v>3. Fsychologia;</v>
      </c>
      <c r="E4">
        <f t="shared" si="1"/>
        <v>85</v>
      </c>
      <c r="F4" t="str">
        <f t="shared" si="2"/>
        <v xml:space="preserve">; (bevezetésül a neveléstanbaj; hétfőn, kedden, szerdán, d. e. 10—1 I </v>
      </c>
      <c r="G4" t="str">
        <f t="shared" si="3"/>
        <v>Felméri Lajos ny. r. tanár</v>
      </c>
    </row>
    <row r="5" spans="1:7" x14ac:dyDescent="0.3">
      <c r="B5" t="s">
        <v>0</v>
      </c>
      <c r="C5">
        <f>SEARCH($C$1,B5)</f>
        <v>14</v>
      </c>
      <c r="D5" t="str">
        <f t="shared" si="0"/>
        <v>4. Neveléstan;</v>
      </c>
      <c r="E5">
        <f t="shared" si="1"/>
        <v>62</v>
      </c>
      <c r="F5" t="str">
        <f t="shared" si="2"/>
        <v xml:space="preserve">; csütörtökön, pénteken, szombaton, d. e. 10—11 </v>
      </c>
      <c r="G5" t="str">
        <f t="shared" si="3"/>
        <v>Felméri Lajos ny. r. tanár</v>
      </c>
    </row>
    <row r="6" spans="1:7" x14ac:dyDescent="0.3">
      <c r="D6" t="str">
        <f t="shared" si="0"/>
        <v/>
      </c>
    </row>
    <row r="7" spans="1:7" x14ac:dyDescent="0.3">
      <c r="A7" t="s">
        <v>4</v>
      </c>
      <c r="D7" t="str">
        <f t="shared" si="0"/>
        <v/>
      </c>
    </row>
    <row r="8" spans="1:7" ht="68.25" customHeight="1" x14ac:dyDescent="0.3">
      <c r="B8" s="1" t="s">
        <v>5</v>
      </c>
      <c r="C8">
        <f>SEARCH($C$1,B8)</f>
        <v>88</v>
      </c>
      <c r="D8" s="2" t="str">
        <f t="shared" si="0"/>
        <v>1. A középkori államok alakulása és a népek politikai, társadalmi és szellemi fejlődése;</v>
      </c>
      <c r="E8">
        <f t="shared" si="1"/>
        <v>141</v>
      </c>
      <c r="F8" t="str">
        <f t="shared" ref="F8:F11" si="4">MID(B8,C8,E8-C8)</f>
        <v xml:space="preserve">; hétfőn, kedden, csütörtökön, szombaton d. e. 11—12 </v>
      </c>
      <c r="G8" t="str">
        <f t="shared" si="3"/>
        <v>Ladányi Gedeon ny. r. lanár</v>
      </c>
    </row>
    <row r="9" spans="1:7" x14ac:dyDescent="0.3">
      <c r="B9" s="1" t="s">
        <v>6</v>
      </c>
      <c r="C9">
        <f>SEARCH($C$1,B9)</f>
        <v>40</v>
      </c>
      <c r="D9" s="2" t="str">
        <f t="shared" si="0"/>
        <v>2.Európa főbb államai, a XVI. században;</v>
      </c>
      <c r="E9">
        <f t="shared" si="1"/>
        <v>73</v>
      </c>
      <c r="F9" t="str">
        <f t="shared" si="4"/>
        <v xml:space="preserve">; szerdán, pénteken, d. e. 11—12 </v>
      </c>
      <c r="G9" t="str">
        <f t="shared" si="3"/>
        <v>Ladányi Gedeon ny. r. lanár</v>
      </c>
    </row>
    <row r="10" spans="1:7" ht="47.25" customHeight="1" x14ac:dyDescent="0.3">
      <c r="B10" s="1" t="s">
        <v>7</v>
      </c>
      <c r="C10">
        <f>SEARCH($C$1,B10)</f>
        <v>121</v>
      </c>
      <c r="D10" s="2" t="str">
        <f t="shared" si="0"/>
        <v>3.A magyar vezérek és íázt. István kora, különös tekintettel a mivelödés történetére a források bírálati (ismertetésével;</v>
      </c>
      <c r="E10">
        <f t="shared" si="1"/>
        <v>192</v>
      </c>
      <c r="F10" t="str">
        <f t="shared" si="4"/>
        <v xml:space="preserve">; hétfőn, kedden, szerdán, csütörtökön, pénteken, szombaton, d. u. 4—5 </v>
      </c>
      <c r="G10" t="str">
        <f t="shared" si="3"/>
        <v>Szabó Károly ny. r. tanár</v>
      </c>
    </row>
    <row r="11" spans="1:7" ht="64.5" customHeight="1" x14ac:dyDescent="0.3">
      <c r="B11" s="1" t="s">
        <v>9</v>
      </c>
      <c r="C11">
        <f>SEARCH($C$1,B11)</f>
        <v>156</v>
      </c>
      <c r="D11" s="2" t="str">
        <f t="shared" si="0"/>
        <v>4. Általános mennyiségtani és csillagászati berezetés az időszámításba és ennek alapján az egyptomiak, babyloniak. görögök és rómaiak időszámítása Caesarig;</v>
      </c>
      <c r="E11">
        <f t="shared" si="1"/>
        <v>199</v>
      </c>
      <c r="F11" t="str">
        <f t="shared" si="4"/>
        <v xml:space="preserve">; szombat kivételével mindennap, d. e. 8—9 </v>
      </c>
      <c r="G11" t="str">
        <f t="shared" si="3"/>
        <v>Finály H. Lajos ny. r. tanár</v>
      </c>
    </row>
    <row r="12" spans="1:7" x14ac:dyDescent="0.3">
      <c r="D12" s="2"/>
    </row>
    <row r="13" spans="1:7" ht="32.25" customHeight="1" x14ac:dyDescent="0.3">
      <c r="A13" t="s">
        <v>30</v>
      </c>
      <c r="D13" s="2" t="str">
        <f t="shared" ref="D13:D28" si="5">LEFT(B13,C13)</f>
        <v/>
      </c>
    </row>
    <row r="14" spans="1:7" ht="31.2" x14ac:dyDescent="0.3">
      <c r="B14" s="1" t="s">
        <v>27</v>
      </c>
      <c r="C14">
        <f t="shared" ref="C14:C28" si="6">SEARCH($C$1,B14)</f>
        <v>51</v>
      </c>
      <c r="D14" s="2" t="str">
        <f t="shared" si="5"/>
        <v>1.    A magyar irodalom története a XVI. században;</v>
      </c>
      <c r="E14">
        <f t="shared" ref="E14:E28" si="7">SEARCH("óráig.",B14)</f>
        <v>91</v>
      </c>
      <c r="F14" t="str">
        <f t="shared" ref="F14:F28" si="8">MID(B14,C14,E14-C14)</f>
        <v xml:space="preserve">; hétfőn, kedden, szerdán, d. e. 10— lt </v>
      </c>
      <c r="G14" t="str">
        <f t="shared" ref="G14:G28" si="9">MID(B14,E14+7,LEN(B14)-(E14+7))</f>
        <v>Imre Sándor ny. r. tanár</v>
      </c>
    </row>
    <row r="15" spans="1:7" x14ac:dyDescent="0.3">
      <c r="B15" s="1" t="s">
        <v>15</v>
      </c>
      <c r="C15">
        <f t="shared" si="6"/>
        <v>31</v>
      </c>
      <c r="D15" s="2" t="str">
        <f t="shared" si="5"/>
        <v>2.    A magyar nyelő története;</v>
      </c>
      <c r="E15">
        <f t="shared" si="7"/>
        <v>79</v>
      </c>
      <c r="F15" t="str">
        <f t="shared" si="8"/>
        <v xml:space="preserve">; csütörtökön, pénteken, szombaton, d. e. 10—11 </v>
      </c>
      <c r="G15" t="str">
        <f t="shared" si="9"/>
        <v>Imre Sándor ny. r. tanár</v>
      </c>
    </row>
    <row r="16" spans="1:7" x14ac:dyDescent="0.3">
      <c r="B16" s="1" t="s">
        <v>16</v>
      </c>
      <c r="C16">
        <f t="shared" si="6"/>
        <v>37</v>
      </c>
      <c r="D16" s="2" t="str">
        <f t="shared" si="5"/>
        <v>3.        A római irodalom története;</v>
      </c>
      <c r="E16">
        <f t="shared" si="7"/>
        <v>76</v>
      </c>
      <c r="F16" t="str">
        <f t="shared" si="8"/>
        <v xml:space="preserve">; hétfőn, szerdán, pénteken d. e. 9—10 </v>
      </c>
      <c r="G16" t="str">
        <f t="shared" si="9"/>
        <v>Szamosi János ny. r. tanár</v>
      </c>
    </row>
    <row r="17" spans="1:7" ht="31.2" x14ac:dyDescent="0.3">
      <c r="B17" s="1" t="s">
        <v>29</v>
      </c>
      <c r="C17">
        <f t="shared" si="6"/>
        <v>55</v>
      </c>
      <c r="D17" s="2" t="str">
        <f t="shared" si="5"/>
        <v>4.        Demosthenes III. Philippikájának magyarázata;</v>
      </c>
      <c r="E17">
        <f t="shared" si="7"/>
        <v>95</v>
      </c>
      <c r="F17" t="str">
        <f t="shared" si="8"/>
        <v xml:space="preserve">; kedden, csütörtökön, szombaton, 11—12 </v>
      </c>
      <c r="G17" t="str">
        <f t="shared" si="9"/>
        <v>d. e. Szamosi János ny. r. tanár</v>
      </c>
    </row>
    <row r="18" spans="1:7" ht="46.8" x14ac:dyDescent="0.3">
      <c r="B18" s="1" t="s">
        <v>17</v>
      </c>
      <c r="C18">
        <f t="shared" si="6"/>
        <v>101</v>
      </c>
      <c r="D18" s="2" t="str">
        <f t="shared" si="5"/>
        <v>*13. Homer Iliasának magyarázata (philologiai gyakorlat), tekintettel a közóptanodai tanárjelöltekre;</v>
      </c>
      <c r="E18">
        <f t="shared" si="7"/>
        <v>122</v>
      </c>
      <c r="F18" t="str">
        <f t="shared" si="8"/>
        <v xml:space="preserve">; szerdán, d. n. 4—5 </v>
      </c>
      <c r="G18" t="str">
        <f t="shared" si="9"/>
        <v>Szamosi János ny. r. tanár</v>
      </c>
    </row>
    <row r="19" spans="1:7" ht="31.2" x14ac:dyDescent="0.3">
      <c r="B19" s="1" t="s">
        <v>23</v>
      </c>
      <c r="C19">
        <f t="shared" si="6"/>
        <v>75</v>
      </c>
      <c r="D19" s="2" t="str">
        <f t="shared" si="5"/>
        <v>14.    Latin irály gyakorlatok, tekintettel a közóptanodai tanárjelöltekre;</v>
      </c>
      <c r="E19">
        <f t="shared" si="7"/>
        <v>98</v>
      </c>
      <c r="F19" t="str">
        <f t="shared" si="8"/>
        <v xml:space="preserve">; szombaton, d. u. 4—5 </v>
      </c>
      <c r="G19" t="str">
        <f t="shared" si="9"/>
        <v>Szamosi János ny. r. tanár</v>
      </c>
    </row>
    <row r="20" spans="1:7" x14ac:dyDescent="0.3">
      <c r="B20" s="1" t="s">
        <v>28</v>
      </c>
      <c r="C20">
        <f t="shared" si="6"/>
        <v>22</v>
      </c>
      <c r="D20" s="2" t="str">
        <f t="shared" si="5"/>
        <v>15.    Görög Syntaxis;</v>
      </c>
      <c r="E20">
        <f t="shared" si="7"/>
        <v>58</v>
      </c>
      <c r="F20" t="str">
        <f t="shared" si="8"/>
        <v xml:space="preserve">; hétfőn, szerdán, pénteken, II —12 </v>
      </c>
      <c r="G20" t="str">
        <f t="shared" si="9"/>
        <v>d. e. Dr. Homan Ottó ny. r. tanár</v>
      </c>
    </row>
    <row r="21" spans="1:7" x14ac:dyDescent="0.3">
      <c r="B21" s="1" t="s">
        <v>18</v>
      </c>
      <c r="C21">
        <f t="shared" si="6"/>
        <v>41</v>
      </c>
      <c r="D21" s="2" t="str">
        <f t="shared" si="5"/>
        <v>16.    Flautus Psendulusának értelmezése;</v>
      </c>
      <c r="E21">
        <f t="shared" si="7"/>
        <v>74</v>
      </c>
      <c r="F21" t="str">
        <f t="shared" si="8"/>
        <v xml:space="preserve">; kedden, szombaton, d. e. 9 —10 </v>
      </c>
      <c r="G21" t="str">
        <f t="shared" si="9"/>
        <v>Homan Ottó ny. r. tanár</v>
      </c>
    </row>
    <row r="22" spans="1:7" ht="31.2" x14ac:dyDescent="0.3">
      <c r="B22" s="1" t="s">
        <v>25</v>
      </c>
      <c r="C22">
        <f t="shared" si="6"/>
        <v>79</v>
      </c>
      <c r="D22" s="2" t="str">
        <f t="shared" si="5"/>
        <v>*17. Cicero aratorának magyarázata: tekintettel a közóptanodai tanárjelöltekre;</v>
      </c>
      <c r="E22">
        <f t="shared" si="7"/>
        <v>99</v>
      </c>
      <c r="F22" t="str">
        <f t="shared" si="8"/>
        <v xml:space="preserve">; kedden, d. n. 4—5 </v>
      </c>
      <c r="G22" t="str">
        <f t="shared" si="9"/>
        <v>Homan Ottó ny. r. taná</v>
      </c>
    </row>
    <row r="23" spans="1:7" ht="31.2" x14ac:dyDescent="0.3">
      <c r="B23" s="1" t="s">
        <v>19</v>
      </c>
      <c r="C23">
        <f t="shared" si="6"/>
        <v>33</v>
      </c>
      <c r="D23" s="2" t="str">
        <f t="shared" si="5"/>
        <v>* 18. Görög irály - gyakorlatok ;</v>
      </c>
      <c r="E23">
        <f t="shared" si="7"/>
        <v>100</v>
      </c>
      <c r="F23" t="str">
        <f t="shared" si="8"/>
        <v xml:space="preserve">; tekintette] a, közóptanodai tanárjelöltekre, pénteken, d. U. 4—5 </v>
      </c>
      <c r="G23" t="str">
        <f t="shared" si="9"/>
        <v>Homan Ottó ny. r. taná</v>
      </c>
    </row>
    <row r="24" spans="1:7" ht="31.2" x14ac:dyDescent="0.3">
      <c r="B24" s="1" t="s">
        <v>26</v>
      </c>
      <c r="C24">
        <f t="shared" si="6"/>
        <v>50</v>
      </c>
      <c r="D24" s="2" t="str">
        <f t="shared" si="5"/>
        <v>19.    A német irodalom története, Opitzon kezdve;</v>
      </c>
      <c r="E24">
        <f t="shared" si="7"/>
        <v>82</v>
      </c>
      <c r="F24" t="str">
        <f t="shared" si="8"/>
        <v xml:space="preserve">; hétfőn, szerdán d. e. 11 — 12 </v>
      </c>
      <c r="G24" t="str">
        <f t="shared" si="9"/>
        <v>Dr. Meltzl Hugó ny. r. tanár</v>
      </c>
    </row>
    <row r="25" spans="1:7" x14ac:dyDescent="0.3">
      <c r="B25" s="1" t="s">
        <v>20</v>
      </c>
      <c r="C25">
        <f t="shared" si="6"/>
        <v>37</v>
      </c>
      <c r="D25" s="2" t="str">
        <f t="shared" si="5"/>
        <v>20.    Német irodalmi conversatorium;</v>
      </c>
      <c r="E25">
        <f t="shared" si="7"/>
        <v>71</v>
      </c>
      <c r="F25" t="str">
        <f t="shared" si="8"/>
        <v xml:space="preserve">; kedden, pénteken, d. e. 11 — 12 </v>
      </c>
      <c r="G25" t="str">
        <f t="shared" si="9"/>
        <v>Dr. Meltzl Hugó ny. r. tanár</v>
      </c>
    </row>
    <row r="26" spans="1:7" ht="46.8" x14ac:dyDescent="0.3">
      <c r="B26" s="1" t="s">
        <v>24</v>
      </c>
      <c r="C26">
        <f t="shared" si="6"/>
        <v>103</v>
      </c>
      <c r="D26" s="2" t="str">
        <f t="shared" si="5"/>
        <v>21.    Román nyelvtan, a román nyelv elemei, névszerint annak hangtana, szólejtése és szószánnaztatása;</v>
      </c>
      <c r="E26">
        <f t="shared" si="7"/>
        <v>139</v>
      </c>
      <c r="F26" t="str">
        <f t="shared" si="8"/>
        <v xml:space="preserve">; Hétfőn, kedden, szerdán d. e. 8—9 </v>
      </c>
      <c r="G26" t="str">
        <f t="shared" si="9"/>
        <v>Dr. Szilassy Gergely ny. r. tanár</v>
      </c>
    </row>
    <row r="27" spans="1:7" ht="31.2" x14ac:dyDescent="0.3">
      <c r="B27" s="1" t="s">
        <v>21</v>
      </c>
      <c r="C27">
        <f t="shared" si="6"/>
        <v>59</v>
      </c>
      <c r="D27" s="2" t="str">
        <f t="shared" si="5"/>
        <v>22.    A román irodalom története a XVIII század kezdetéig;</v>
      </c>
      <c r="E27">
        <f t="shared" si="7"/>
        <v>90</v>
      </c>
      <c r="F27" t="str">
        <f t="shared" si="8"/>
        <v xml:space="preserve">; minden csütörtökön d. e. 8—9 </v>
      </c>
      <c r="G27" t="str">
        <f t="shared" si="9"/>
        <v>Dr. Szilassy Gergely ny. r. tanár</v>
      </c>
    </row>
    <row r="28" spans="1:7" ht="31.2" x14ac:dyDescent="0.3">
      <c r="B28" s="1" t="s">
        <v>22</v>
      </c>
      <c r="C28">
        <f t="shared" si="6"/>
        <v>59</v>
      </c>
      <c r="D28" s="2" t="str">
        <f t="shared" si="5"/>
        <v>23.    33. A román nyelő eredete s történelmi fejlődéséről;</v>
      </c>
      <c r="E28">
        <f t="shared" si="7"/>
        <v>87</v>
      </c>
      <c r="F28" t="str">
        <f t="shared" si="8"/>
        <v xml:space="preserve">; minden pén- ken d. e. 8—9 </v>
      </c>
      <c r="G28" t="str">
        <f t="shared" si="9"/>
        <v>Dr. Szilassy Gergely ny. r. tanár</v>
      </c>
    </row>
    <row r="29" spans="1:7" ht="46.8" x14ac:dyDescent="0.3">
      <c r="A29" s="1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Munka10"/>
  <dimension ref="A1:J38"/>
  <sheetViews>
    <sheetView topLeftCell="A28" workbookViewId="0">
      <selection sqref="A1:J2"/>
    </sheetView>
  </sheetViews>
  <sheetFormatPr defaultRowHeight="15.6" x14ac:dyDescent="0.3"/>
  <cols>
    <col min="2" max="2" width="21.09765625" customWidth="1"/>
    <col min="3" max="3" width="9.19921875" customWidth="1"/>
    <col min="4" max="4" width="37.8984375" style="1" customWidth="1"/>
    <col min="8" max="8" width="12.59765625" customWidth="1"/>
    <col min="9" max="9" width="12.09765625" customWidth="1"/>
    <col min="10" max="10" width="28.09765625" customWidth="1"/>
  </cols>
  <sheetData>
    <row r="1" spans="1:10" x14ac:dyDescent="0.3">
      <c r="A1" s="3" t="s">
        <v>32</v>
      </c>
      <c r="C1" t="s">
        <v>8</v>
      </c>
      <c r="D1" s="14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37.5" customHeight="1" x14ac:dyDescent="0.3">
      <c r="A2" t="s">
        <v>3</v>
      </c>
      <c r="B2" t="s">
        <v>326</v>
      </c>
      <c r="C2">
        <f>IFERROR(IFERROR(SEARCH($C$1,B2),SEARCH(".",B2)),SEARCH(";",B2))</f>
        <v>13</v>
      </c>
      <c r="D2" s="1" t="str">
        <f>LEFT(B2,C2)</f>
        <v>1.    Logika;</v>
      </c>
      <c r="E2">
        <f>IFERROR(SEARCH("ig.",B2),SEARCH("időben.",B2)+3)</f>
        <v>55</v>
      </c>
      <c r="F2" t="str">
        <f>MID(B2,C2,(E2-C2))</f>
        <v>; 3 ma Hétfőn, kedden és szerdán d. u. 5—t</v>
      </c>
      <c r="G2" t="str">
        <f>IFERROR(SEARCH("ugyanazon tanár",B2),"0 ")</f>
        <v xml:space="preserve">0 </v>
      </c>
      <c r="H2">
        <f>IFERROR(SEARCH($H$1,B2),"ugyanott")</f>
        <v>68</v>
      </c>
      <c r="I2" t="str">
        <f>IF(H2="ugyanott","ugyanott",MID(B2,E2+4,(H2+1)-E2))</f>
        <v>XVI. sz. terem</v>
      </c>
      <c r="J2" t="str">
        <f>IF(MID(B2,H2+7,LEN(B2)-H2)= "Ugyanazon tanár.",MID(B1,H1+7,LEN(B1)-H1),MID(B2,H2+7,LEN(B2)-H2))</f>
        <v xml:space="preserve">Szász Béla, uy. r tanár. </v>
      </c>
    </row>
    <row r="3" spans="1:10" ht="31.2" x14ac:dyDescent="0.3">
      <c r="B3" t="s">
        <v>327</v>
      </c>
      <c r="C3">
        <f>IFERROR(IFERROR(SEARCH($C$1,B3),SEARCH(".",B3)),SEARCH(";",B3))</f>
        <v>48</v>
      </c>
      <c r="D3" s="1" t="str">
        <f>LEFT(B3,C3)</f>
        <v>2.     A régi philosophia elbán gátlásának és a;</v>
      </c>
      <c r="E3">
        <f>IFERROR(SEARCH("ig.",B3),SEARCH("időben.",B3)+3)</f>
        <v>142</v>
      </c>
      <c r="F3" t="str">
        <f>MID(B3,C3,(E3-C3))</f>
        <v>; ét j philosophia fel- viradásának története; 3 óra. Csütörtökön d. u' 5—6-ig, petiteken 5—7-</v>
      </c>
      <c r="G3" t="str">
        <f>IFERROR(SEARCH("ugyanazon tanár",B3),"0 ")</f>
        <v xml:space="preserve">0 </v>
      </c>
      <c r="H3">
        <f>IFERROR(SEARCH($H$1,B3),"ugyanott")</f>
        <v>155</v>
      </c>
      <c r="I3" t="str">
        <f>IF(H3="ugyanott","ugyanott",MID(B3,E3+4,(H3+1)-E3))</f>
        <v>XVI. sz. terem</v>
      </c>
      <c r="J3" t="str">
        <f>IF(MID(B3,H3+7,LEN(B3)-H3)= "Ugyanazon tanár.",MID(B2,H2+7,LEN(B2)-H2),MID(B3,H3+7,LEN(B3)-H3))</f>
        <v xml:space="preserve">Szász Béla, uy. r tanár. </v>
      </c>
    </row>
    <row r="4" spans="1:10" x14ac:dyDescent="0.3">
      <c r="B4" t="s">
        <v>311</v>
      </c>
      <c r="C4">
        <f t="shared" ref="C4:C38" si="0">IFERROR(IFERROR(SEARCH($C$1,B4),SEARCH(".",B4)),SEARCH(";",B4))</f>
        <v>46</v>
      </c>
      <c r="D4" s="1" t="str">
        <f t="shared" ref="D4:D19" si="1">LEFT(B4,C4)</f>
        <v>1.     A paedagogia története (XlX-ik század);</v>
      </c>
      <c r="E4">
        <f t="shared" ref="E4:E19" si="2">IFERROR(SEARCH("ig.",B4),SEARCH("időben.",B4)+3)</f>
        <v>99</v>
      </c>
      <c r="F4" t="str">
        <f t="shared" ref="F4:F19" si="3">MID(B4,C4,(E4-C4))</f>
        <v>; 3 óra. Kedden, csütörtökön, szombaton d. e. 10 —11-</v>
      </c>
      <c r="G4" t="str">
        <f t="shared" ref="G4:G19" si="4">IFERROR(SEARCH("ugyanazon tanár",B4),"0 ")</f>
        <v xml:space="preserve">0 </v>
      </c>
      <c r="H4">
        <f t="shared" ref="H4:H19" si="5">IFERROR(SEARCH($H$1,B4),"ugyanott")</f>
        <v>113</v>
      </c>
      <c r="I4" t="str">
        <f t="shared" ref="I4:I19" si="6">IF(H4="ugyanott","ugyanott",MID(B4,E4+4,(H4+1)-E4))</f>
        <v>VIII. sz. terem</v>
      </c>
      <c r="J4" t="str">
        <f t="shared" ref="J4:J19" si="7">IF(MID(B4,H4+7,LEN(B4)-H4)= "Ugyanazon tanár.",MID(B3,H3+7,LEN(B3)-H3),MID(B4,H4+7,LEN(B4)-H4))</f>
        <v xml:space="preserve">Felméri Lajos, ny. rend. tanár, </v>
      </c>
    </row>
    <row r="5" spans="1:10" x14ac:dyDescent="0.3">
      <c r="B5" t="s">
        <v>328</v>
      </c>
      <c r="C5">
        <f t="shared" si="0"/>
        <v>31</v>
      </c>
      <c r="D5" s="1" t="str">
        <f t="shared" si="1"/>
        <v>2.     Mann Hordoz neveléstana;</v>
      </c>
      <c r="E5">
        <f t="shared" si="2"/>
        <v>70</v>
      </c>
      <c r="F5" t="str">
        <f t="shared" si="3"/>
        <v>; 2 óra. Hétfőn, szerdán d. e. 11 — 12-</v>
      </c>
      <c r="G5" t="str">
        <f t="shared" si="4"/>
        <v xml:space="preserve">0 </v>
      </c>
      <c r="H5">
        <f t="shared" si="5"/>
        <v>84</v>
      </c>
      <c r="I5" t="str">
        <f t="shared" si="6"/>
        <v>VIII. sz. terem</v>
      </c>
      <c r="J5" t="str">
        <f t="shared" si="7"/>
        <v>Felméri Lajos, ny. rend. tanár</v>
      </c>
    </row>
    <row r="6" spans="1:10" x14ac:dyDescent="0.3">
      <c r="A6" t="s">
        <v>306</v>
      </c>
    </row>
    <row r="7" spans="1:10" x14ac:dyDescent="0.3">
      <c r="B7" t="s">
        <v>308</v>
      </c>
      <c r="C7">
        <f t="shared" si="0"/>
        <v>45</v>
      </c>
      <c r="D7" s="1" t="str">
        <f t="shared" si="1"/>
        <v>3.     A classica philologia encyclopaedfája;</v>
      </c>
      <c r="E7">
        <f t="shared" si="2"/>
        <v>80</v>
      </c>
      <c r="F7" t="str">
        <f t="shared" si="3"/>
        <v>; 2 óra. Héttőn, kedden d e. 10—11-</v>
      </c>
      <c r="G7" t="str">
        <f t="shared" si="4"/>
        <v xml:space="preserve">0 </v>
      </c>
      <c r="H7">
        <f t="shared" si="5"/>
        <v>93</v>
      </c>
      <c r="I7" t="str">
        <f t="shared" si="6"/>
        <v>XVI. sz. terem</v>
      </c>
      <c r="J7" t="str">
        <f>IF(MID(B7,H7+7,LEN(B7)-H7)= "Ugyanazon tanár.",MID(A6,H6+7,LEN(A6)-H6),MID(B7,H7+7,LEN(B7)-H7))</f>
        <v xml:space="preserve">Dr. Hómann Ottó, uy. r. tan. </v>
      </c>
    </row>
    <row r="8" spans="1:10" ht="31.2" x14ac:dyDescent="0.3">
      <c r="B8" t="s">
        <v>309</v>
      </c>
      <c r="C8">
        <f t="shared" si="0"/>
        <v>86</v>
      </c>
      <c r="D8" s="1" t="str">
        <f t="shared" si="1"/>
        <v>*H. A görög alaktan alapvonalai, tekintettel az összehasonlító nyelvészet vívmányaira;</v>
      </c>
      <c r="E8">
        <f t="shared" si="2"/>
        <v>116</v>
      </c>
      <c r="F8" t="str">
        <f t="shared" si="3"/>
        <v>; 1 óra. Szerdán d. o. 10 —11-</v>
      </c>
      <c r="G8" t="str">
        <f t="shared" si="4"/>
        <v xml:space="preserve">0 </v>
      </c>
      <c r="H8">
        <f t="shared" si="5"/>
        <v>129</v>
      </c>
      <c r="I8" t="str">
        <f t="shared" si="6"/>
        <v>XVI. sz. terem</v>
      </c>
      <c r="J8" t="str">
        <f t="shared" si="7"/>
        <v>Dr. Hómann Ottó, uy. r. tan.</v>
      </c>
    </row>
    <row r="9" spans="1:10" x14ac:dyDescent="0.3">
      <c r="B9" t="s">
        <v>310</v>
      </c>
      <c r="C9">
        <f t="shared" si="0"/>
        <v>31</v>
      </c>
      <c r="D9" s="1" t="str">
        <f t="shared" si="1"/>
        <v>7.    lindár ódáinak fordítása;</v>
      </c>
      <c r="E9">
        <f t="shared" si="2"/>
        <v>88</v>
      </c>
      <c r="F9" t="str">
        <f t="shared" si="3"/>
        <v>; 3 óra. Szerdán és pénteken 11 — 12-ig, szombaton 10—11-</v>
      </c>
      <c r="G9" t="str">
        <f t="shared" si="4"/>
        <v xml:space="preserve">0 </v>
      </c>
      <c r="H9">
        <f t="shared" si="5"/>
        <v>101</v>
      </c>
      <c r="I9" t="str">
        <f t="shared" si="6"/>
        <v>XVI. sz. terem</v>
      </c>
      <c r="J9" t="str">
        <f t="shared" si="7"/>
        <v>Dr. Hómann Ottó, uy. r. tan.</v>
      </c>
    </row>
    <row r="10" spans="1:10" ht="31.2" x14ac:dyDescent="0.3">
      <c r="B10" t="s">
        <v>312</v>
      </c>
      <c r="C10">
        <f t="shared" si="0"/>
        <v>87</v>
      </c>
      <c r="D10" s="1" t="str">
        <f t="shared" si="1"/>
        <v>8.    Az összehasonlító mythologia alapelvei s ezek alapján a görög és római főistenek;</v>
      </c>
      <c r="E10">
        <f t="shared" si="2"/>
        <v>131</v>
      </c>
      <c r="F10" t="str">
        <f t="shared" si="3"/>
        <v>; 3 óra Hétfőn, kedden, szerdán d. e. 9— 10-</v>
      </c>
      <c r="G10" t="str">
        <f t="shared" si="4"/>
        <v xml:space="preserve">0 </v>
      </c>
      <c r="H10">
        <f t="shared" si="5"/>
        <v>139</v>
      </c>
      <c r="I10" t="str">
        <f t="shared" si="6"/>
        <v>IX. terem</v>
      </c>
      <c r="J10" t="str">
        <f t="shared" si="7"/>
        <v xml:space="preserve">Szamosi János, ny. r. tanár, </v>
      </c>
    </row>
    <row r="11" spans="1:10" ht="31.2" x14ac:dyDescent="0.3">
      <c r="B11" t="s">
        <v>314</v>
      </c>
      <c r="C11">
        <f t="shared" si="0"/>
        <v>53</v>
      </c>
      <c r="D11" s="1" t="str">
        <f t="shared" si="1"/>
        <v>9.     A latin mondattan folytatása (idő- és módtan);</v>
      </c>
      <c r="E11">
        <f t="shared" si="2"/>
        <v>85</v>
      </c>
      <c r="F11" t="str">
        <f t="shared" si="3"/>
        <v>; 1 óra. Csütörtökön d. e. 9—10-</v>
      </c>
      <c r="G11" t="str">
        <f t="shared" si="4"/>
        <v xml:space="preserve">0 </v>
      </c>
      <c r="H11">
        <f t="shared" si="5"/>
        <v>92</v>
      </c>
      <c r="I11" t="str">
        <f t="shared" si="6"/>
        <v>X. terem</v>
      </c>
      <c r="J11" t="str">
        <f t="shared" si="7"/>
        <v>Szamosi János, ny. r. tanár</v>
      </c>
    </row>
    <row r="12" spans="1:10" ht="31.2" x14ac:dyDescent="0.3">
      <c r="B12" t="s">
        <v>313</v>
      </c>
      <c r="C12">
        <f t="shared" si="0"/>
        <v>49</v>
      </c>
      <c r="D12" s="1" t="str">
        <f t="shared" si="1"/>
        <v>10.Cicero de officiis első könyvének magyarázata;</v>
      </c>
      <c r="E12">
        <f t="shared" si="2"/>
        <v>89</v>
      </c>
      <c r="F12" t="str">
        <f t="shared" si="3"/>
        <v>; 2 óra. Péntekem szombaton d, e. 9 —10-</v>
      </c>
      <c r="G12" t="str">
        <f t="shared" si="4"/>
        <v xml:space="preserve">0 </v>
      </c>
      <c r="H12">
        <f t="shared" si="5"/>
        <v>97</v>
      </c>
      <c r="I12" t="str">
        <f t="shared" si="6"/>
        <v>IX. terem</v>
      </c>
      <c r="J12" t="str">
        <f t="shared" si="7"/>
        <v>Szamosi János, ny. r. tanár</v>
      </c>
    </row>
    <row r="13" spans="1:10" x14ac:dyDescent="0.3">
      <c r="B13" t="s">
        <v>315</v>
      </c>
      <c r="C13">
        <f t="shared" si="0"/>
        <v>41</v>
      </c>
      <c r="D13" s="1" t="str">
        <f t="shared" si="1"/>
        <v>11.Magyar irodalom a XVIII. század végén;</v>
      </c>
      <c r="E13">
        <f t="shared" si="2"/>
        <v>83</v>
      </c>
      <c r="F13" t="str">
        <f t="shared" si="3"/>
        <v>; 3 óra. Hétfő, kedd, szerdán d. e. 10—11-</v>
      </c>
      <c r="G13" t="str">
        <f t="shared" si="4"/>
        <v xml:space="preserve">0 </v>
      </c>
      <c r="H13">
        <f t="shared" si="5"/>
        <v>96</v>
      </c>
      <c r="I13" t="str">
        <f t="shared" si="6"/>
        <v>VIII. tanterem</v>
      </c>
      <c r="J13" t="str">
        <f t="shared" si="7"/>
        <v xml:space="preserve">Imre Sándor, ny. r. tanár, </v>
      </c>
    </row>
    <row r="14" spans="1:10" x14ac:dyDescent="0.3">
      <c r="B14" t="s">
        <v>320</v>
      </c>
      <c r="C14">
        <f t="shared" si="0"/>
        <v>41</v>
      </c>
      <c r="D14" s="1" t="str">
        <f t="shared" si="1"/>
        <v>12.Hérái és kortársai magyar nyelvészete;</v>
      </c>
      <c r="E14">
        <f t="shared" si="2"/>
        <v>90</v>
      </c>
      <c r="F14" t="str">
        <f t="shared" si="3"/>
        <v>; 3 óra. Csütörtök, péntek, szombat, d. e. 10—11-</v>
      </c>
      <c r="G14" t="str">
        <f t="shared" si="4"/>
        <v xml:space="preserve">0 </v>
      </c>
      <c r="H14">
        <f t="shared" si="5"/>
        <v>101</v>
      </c>
      <c r="I14" t="str">
        <f t="shared" si="6"/>
        <v>XV. tanterem</v>
      </c>
      <c r="J14" t="str">
        <f t="shared" si="7"/>
        <v>Imre Sándor, ny. r. tanár,</v>
      </c>
    </row>
    <row r="15" spans="1:10" ht="46.8" x14ac:dyDescent="0.3">
      <c r="B15" t="s">
        <v>316</v>
      </c>
      <c r="C15">
        <f t="shared" si="0"/>
        <v>97</v>
      </c>
      <c r="D15" s="1" t="str">
        <f t="shared" si="1"/>
        <v>13./I német irodalom kritikai történelme, IV. rész: minnesingerek és mystikusok: ca 1150—ca 1348;</v>
      </c>
      <c r="E15">
        <f t="shared" si="2"/>
        <v>146</v>
      </c>
      <c r="F15" t="str">
        <f t="shared" si="3"/>
        <v>; ű óra. szombat kivételével naponkint d. u. 2—3-</v>
      </c>
      <c r="G15" t="str">
        <f t="shared" si="4"/>
        <v xml:space="preserve">0 </v>
      </c>
      <c r="H15">
        <f t="shared" si="5"/>
        <v>156</v>
      </c>
      <c r="I15" t="str">
        <f t="shared" si="6"/>
        <v>VIII. terem</v>
      </c>
      <c r="J15" t="str">
        <f t="shared" si="7"/>
        <v>Dr. Meltzl Hugó, ny. r. tanár.</v>
      </c>
    </row>
    <row r="16" spans="1:10" ht="31.2" x14ac:dyDescent="0.3">
      <c r="B16" t="s">
        <v>321</v>
      </c>
      <c r="C16">
        <f t="shared" si="0"/>
        <v>57</v>
      </c>
      <c r="D16" s="1" t="str">
        <f t="shared" si="1"/>
        <v>14.Hfliand ó-alnémet nyelvgyakorlatokkal (Heyue szövegű);</v>
      </c>
      <c r="E16">
        <f t="shared" si="2"/>
        <v>90</v>
      </c>
      <c r="F16" t="str">
        <f t="shared" si="3"/>
        <v>; 1 óra. Csütörtökön d. e. 10—11-</v>
      </c>
      <c r="G16" t="str">
        <f t="shared" si="4"/>
        <v xml:space="preserve">0 </v>
      </c>
      <c r="H16">
        <f t="shared" si="5"/>
        <v>98</v>
      </c>
      <c r="I16" t="str">
        <f t="shared" si="6"/>
        <v>XV. terem</v>
      </c>
      <c r="J16" t="str">
        <f t="shared" si="7"/>
        <v xml:space="preserve"> Dr. Meltzl Hugó, ny. r. tanár.</v>
      </c>
    </row>
    <row r="17" spans="1:10" x14ac:dyDescent="0.3">
      <c r="B17" t="s">
        <v>322</v>
      </c>
      <c r="C17">
        <f t="shared" si="0"/>
        <v>39</v>
      </c>
      <c r="D17" s="1" t="str">
        <f t="shared" si="1"/>
        <v>15.Fémet mil/orditástan gyakorlatilag ;</v>
      </c>
      <c r="E17">
        <f t="shared" si="2"/>
        <v>151</v>
      </c>
      <c r="F17" t="str">
        <f t="shared" si="3"/>
        <v>; kiváló tekintettel Miuek- witz Johaunes műelveire. (Lehrb. d. rhytmischen Maierei); 2 óra. Szerdán d. u. f&gt;-7-</v>
      </c>
      <c r="G17" t="str">
        <f t="shared" si="4"/>
        <v xml:space="preserve">0 </v>
      </c>
      <c r="H17">
        <f t="shared" si="5"/>
        <v>159</v>
      </c>
      <c r="I17" t="str">
        <f t="shared" si="6"/>
        <v>XV. terem</v>
      </c>
      <c r="J17" t="str">
        <f t="shared" si="7"/>
        <v xml:space="preserve"> Dr. Meltzl Hugó, ny. r. tanár.</v>
      </c>
    </row>
    <row r="18" spans="1:10" ht="31.2" x14ac:dyDescent="0.3">
      <c r="B18" t="s">
        <v>323</v>
      </c>
      <c r="C18">
        <f t="shared" si="0"/>
        <v>58</v>
      </c>
      <c r="D18" s="1" t="str">
        <f t="shared" si="1"/>
        <v>♦10. tlrün Anasztáz élete, költészete, n évi cg Schutt-ja;</v>
      </c>
      <c r="E18">
        <f t="shared" si="2"/>
        <v>92</v>
      </c>
      <c r="F18" t="str">
        <f t="shared" si="3"/>
        <v>; 1 óra. Később meghatározandó idő</v>
      </c>
      <c r="G18" t="str">
        <f t="shared" si="4"/>
        <v xml:space="preserve">0 </v>
      </c>
      <c r="H18">
        <f t="shared" si="5"/>
        <v>101</v>
      </c>
      <c r="I18" t="str">
        <f t="shared" si="6"/>
        <v xml:space="preserve"> XV. terem</v>
      </c>
      <c r="J18" t="str">
        <f t="shared" si="7"/>
        <v xml:space="preserve"> Dr. Meltzl Hugó, ny. r. tanár</v>
      </c>
    </row>
    <row r="19" spans="1:10" ht="31.2" x14ac:dyDescent="0.3">
      <c r="B19" t="s">
        <v>324</v>
      </c>
      <c r="C19">
        <f t="shared" si="0"/>
        <v>64</v>
      </c>
      <c r="D19" s="1" t="str">
        <f t="shared" si="1"/>
        <v>18.A román irodalom és nyelv története az új és legújabb korbán;</v>
      </c>
      <c r="E19">
        <f t="shared" si="2"/>
        <v>116</v>
      </c>
      <c r="F19" t="str">
        <f t="shared" si="3"/>
        <v>; 4 óra. Hétfő, kedd, szerda, csütörtökön d. u. 4—5-</v>
      </c>
      <c r="G19" t="str">
        <f t="shared" si="4"/>
        <v xml:space="preserve">0 </v>
      </c>
      <c r="H19">
        <f t="shared" si="5"/>
        <v>125</v>
      </c>
      <c r="I19" t="str">
        <f t="shared" si="6"/>
        <v>XVI. terem</v>
      </c>
      <c r="J19" t="str">
        <f t="shared" si="7"/>
        <v xml:space="preserve">Dr. Szilasy Gergely, ny r. tanár, </v>
      </c>
    </row>
    <row r="20" spans="1:10" x14ac:dyDescent="0.3">
      <c r="B20" t="s">
        <v>325</v>
      </c>
      <c r="C20">
        <f t="shared" si="0"/>
        <v>44</v>
      </c>
      <c r="D20" s="1" t="str">
        <f t="shared" ref="D20:D30" si="8">LEFT(B20,C20)</f>
        <v>*18. Román szó-kötés nyelvtörténehni alapon;</v>
      </c>
      <c r="E20">
        <f t="shared" ref="E20:E30" si="9">IFERROR(SEARCH("ig.",B20),SEARCH("időben.",B20)+3)</f>
        <v>81</v>
      </c>
      <c r="F20" t="str">
        <f t="shared" ref="F20:F30" si="10">MID(B20,C20,(E20-C20))</f>
        <v>; 2 óra. Péntek, szombaton d. n 4 —5-</v>
      </c>
      <c r="G20" t="str">
        <f t="shared" ref="G20:G30" si="11">IFERROR(SEARCH("ugyanazon tanár",B20),"0 ")</f>
        <v xml:space="preserve">0 </v>
      </c>
      <c r="H20">
        <f t="shared" ref="H20:H30" si="12">IFERROR(SEARCH($H$1,B20),"ugyanott")</f>
        <v>90</v>
      </c>
      <c r="I20" t="str">
        <f t="shared" ref="I20:I30" si="13">IF(H20="ugyanott","ugyanott",MID(B20,E20+4,(H20+1)-E20))</f>
        <v>XVI. terem</v>
      </c>
      <c r="J20" t="str">
        <f>IF(MID(B20,H20+7,LEN(B20)-H20)= "Ugyanazon tanár.",MID(#REF!,#REF!+7,LEN(#REF!)-#REF!),MID(B20,H20+7,LEN(B20)-H20))</f>
        <v>Dr. Szilasy Gergely, ny r. tanár,</v>
      </c>
    </row>
    <row r="21" spans="1:10" x14ac:dyDescent="0.3">
      <c r="A21" t="s">
        <v>307</v>
      </c>
    </row>
    <row r="22" spans="1:10" ht="31.2" x14ac:dyDescent="0.3">
      <c r="B22" t="s">
        <v>329</v>
      </c>
      <c r="C22">
        <f t="shared" si="0"/>
        <v>49</v>
      </c>
      <c r="D22" s="1" t="str">
        <f t="shared" si="8"/>
        <v>18. Európa főbb államai a 30 éves háború korában;</v>
      </c>
      <c r="E22">
        <f t="shared" si="9"/>
        <v>91</v>
      </c>
      <c r="F22" t="str">
        <f t="shared" si="10"/>
        <v>; 3 óra. Hétfő, kedd, szerdán, déli 12 -1-</v>
      </c>
      <c r="G22" t="str">
        <f t="shared" si="11"/>
        <v xml:space="preserve">0 </v>
      </c>
      <c r="H22">
        <f t="shared" si="12"/>
        <v>101</v>
      </c>
      <c r="I22" t="str">
        <f t="shared" si="13"/>
        <v>VIII. terem</v>
      </c>
      <c r="J22" t="str">
        <f>IF(MID(B22,H22+7,LEN(B22)-H22)= "Ugyanazon tanár.",MID(A21,H21+7,LEN(A21)-H21),MID(B22,H22+7,LEN(B22)-H22))</f>
        <v xml:space="preserve">Ladányi Gedeon, ny, r. tanár, </v>
      </c>
    </row>
    <row r="23" spans="1:10" ht="31.2" x14ac:dyDescent="0.3">
      <c r="B23" t="s">
        <v>330</v>
      </c>
      <c r="C23">
        <f t="shared" si="0"/>
        <v>65</v>
      </c>
      <c r="D23" s="1" t="str">
        <f t="shared" si="8"/>
        <v>19. A régi Róma történelme (az első félévi előadások folytatása);</v>
      </c>
      <c r="E23">
        <f t="shared" si="9"/>
        <v>102</v>
      </c>
      <c r="F23" t="str">
        <f t="shared" si="10"/>
        <v>; 2 óra. Péntek és szombat déli 12—1-</v>
      </c>
      <c r="G23" t="str">
        <f t="shared" si="11"/>
        <v xml:space="preserve">0 </v>
      </c>
      <c r="H23">
        <f t="shared" si="12"/>
        <v>112</v>
      </c>
      <c r="I23" t="str">
        <f t="shared" si="13"/>
        <v>VIII. terem</v>
      </c>
      <c r="J23" t="str">
        <f t="shared" ref="J23:J30" si="14">IF(MID(B23,H23+7,LEN(B23)-H23)= "Ugyanazon tanár.",MID(B22,H22+7,LEN(B22)-H22),MID(B23,H23+7,LEN(B23)-H23))</f>
        <v>Ladányi Gedeon, ny, r. tanár</v>
      </c>
    </row>
    <row r="24" spans="1:10" ht="31.2" x14ac:dyDescent="0.3">
      <c r="B24" t="s">
        <v>331</v>
      </c>
      <c r="C24">
        <f t="shared" si="0"/>
        <v>74</v>
      </c>
      <c r="D24" s="1" t="str">
        <f t="shared" si="8"/>
        <v>20. Erdély történelme János király halálától Bocskai haláláig (1540—1008);</v>
      </c>
      <c r="E24">
        <f t="shared" si="9"/>
        <v>123</v>
      </c>
      <c r="F24" t="str">
        <f t="shared" si="10"/>
        <v xml:space="preserve">; 5 óra. Szerda kivételével naponként d. u. 4—5- </v>
      </c>
      <c r="G24" t="str">
        <f t="shared" si="11"/>
        <v xml:space="preserve">0 </v>
      </c>
      <c r="H24">
        <f t="shared" si="12"/>
        <v>133</v>
      </c>
      <c r="I24" t="str">
        <f t="shared" si="13"/>
        <v>VIII. terem</v>
      </c>
      <c r="J24" t="str">
        <f t="shared" si="14"/>
        <v xml:space="preserve">Szabó Károly, ny. r. tanár, </v>
      </c>
    </row>
    <row r="25" spans="1:10" ht="31.2" x14ac:dyDescent="0.3">
      <c r="B25" t="s">
        <v>332</v>
      </c>
      <c r="C25">
        <f t="shared" si="0"/>
        <v>59</v>
      </c>
      <c r="D25" s="1" t="str">
        <f t="shared" si="8"/>
        <v>*22. A reformátió történelme hazánkban a bécsi békekötésig;</v>
      </c>
      <c r="E25">
        <f t="shared" si="9"/>
        <v>86</v>
      </c>
      <c r="F25" t="str">
        <f t="shared" si="10"/>
        <v>; 1 óra. Szerdán d. n. 4—5-</v>
      </c>
      <c r="G25" t="str">
        <f t="shared" si="11"/>
        <v xml:space="preserve">0 </v>
      </c>
      <c r="H25">
        <f t="shared" si="12"/>
        <v>96</v>
      </c>
      <c r="I25" t="str">
        <f t="shared" si="13"/>
        <v>VIII. terem</v>
      </c>
      <c r="J25" t="str">
        <f t="shared" si="14"/>
        <v>Szabó Károly, ny. r. tanár</v>
      </c>
    </row>
    <row r="26" spans="1:10" ht="31.2" x14ac:dyDescent="0.3">
      <c r="B26" t="s">
        <v>319</v>
      </c>
      <c r="C26">
        <f t="shared" si="0"/>
        <v>80</v>
      </c>
      <c r="D26" s="1" t="str">
        <f t="shared" si="8"/>
        <v>23. A keresztyén, mohamedán és zsidó időszámítás, eshetőleg per- zsaéschinai is;</v>
      </c>
      <c r="E26">
        <f t="shared" si="9"/>
        <v>126</v>
      </c>
      <c r="F26" t="str">
        <f t="shared" si="10"/>
        <v>; 3 ó. Hétfőn, szerdán, pénteken d. e. 11 —12-</v>
      </c>
      <c r="G26" t="str">
        <f t="shared" si="11"/>
        <v xml:space="preserve">0 </v>
      </c>
      <c r="H26">
        <f t="shared" si="12"/>
        <v>134</v>
      </c>
      <c r="I26" t="str">
        <f t="shared" si="13"/>
        <v>XV. terem</v>
      </c>
      <c r="J26" t="str">
        <f t="shared" si="14"/>
        <v xml:space="preserve">Finály Henrik, ny. r. tanár, </v>
      </c>
    </row>
    <row r="27" spans="1:10" x14ac:dyDescent="0.3">
      <c r="B27" t="s">
        <v>333</v>
      </c>
      <c r="C27">
        <f t="shared" si="0"/>
        <v>22</v>
      </c>
      <c r="D27" s="1" t="str">
        <f t="shared" si="8"/>
        <v>24. Ó-kori mértékisme;</v>
      </c>
      <c r="E27">
        <f t="shared" si="9"/>
        <v>62</v>
      </c>
      <c r="F27" t="str">
        <f t="shared" si="10"/>
        <v>; 2 óra. Kedden, csütörtökön déli 12 —1-</v>
      </c>
      <c r="G27" t="str">
        <f t="shared" si="11"/>
        <v xml:space="preserve">0 </v>
      </c>
      <c r="H27">
        <f t="shared" si="12"/>
        <v>70</v>
      </c>
      <c r="I27" t="str">
        <f t="shared" si="13"/>
        <v>XV. terem</v>
      </c>
      <c r="J27" t="str">
        <f t="shared" si="14"/>
        <v>Finály Henrik, ny. r. tanár</v>
      </c>
    </row>
    <row r="28" spans="1:10" x14ac:dyDescent="0.3">
      <c r="B28" t="s">
        <v>318</v>
      </c>
      <c r="C28">
        <f t="shared" si="0"/>
        <v>31</v>
      </c>
      <c r="D28" s="1" t="str">
        <f t="shared" si="8"/>
        <v>25. Amerika talaj- és néprajza;</v>
      </c>
      <c r="E28">
        <f t="shared" si="9"/>
        <v>73</v>
      </c>
      <c r="F28" t="str">
        <f t="shared" si="10"/>
        <v>; 3 óra. Hétfő, kedd, szerdán d. e. 10—11-</v>
      </c>
      <c r="G28" t="str">
        <f t="shared" si="11"/>
        <v xml:space="preserve">0 </v>
      </c>
      <c r="H28">
        <f t="shared" si="12"/>
        <v>82</v>
      </c>
      <c r="I28" t="str">
        <f t="shared" si="13"/>
        <v>III. terem</v>
      </c>
      <c r="J28" t="str">
        <f t="shared" si="14"/>
        <v xml:space="preserve">Temer Adolf, ny. r. tanár, </v>
      </c>
    </row>
    <row r="29" spans="1:10" x14ac:dyDescent="0.3">
      <c r="B29" t="s">
        <v>334</v>
      </c>
      <c r="C29">
        <f t="shared" si="0"/>
        <v>12</v>
      </c>
      <c r="D29" s="1" t="str">
        <f t="shared" si="8"/>
        <v>26 Néprajz';</v>
      </c>
      <c r="E29">
        <f t="shared" si="9"/>
        <v>52</v>
      </c>
      <c r="F29" t="str">
        <f t="shared" si="10"/>
        <v>; 2 óra. Csütörtök, péntek d. e. 10 —11-</v>
      </c>
      <c r="G29" t="str">
        <f t="shared" si="11"/>
        <v xml:space="preserve">0 </v>
      </c>
      <c r="H29">
        <f t="shared" si="12"/>
        <v>62</v>
      </c>
      <c r="I29" t="str">
        <f t="shared" si="13"/>
        <v>VIII. terem</v>
      </c>
      <c r="J29" t="str">
        <f t="shared" si="14"/>
        <v>Temer Adolf, ny. r. tanár</v>
      </c>
    </row>
    <row r="30" spans="1:10" ht="31.2" x14ac:dyDescent="0.3">
      <c r="B30" t="s">
        <v>335</v>
      </c>
      <c r="C30">
        <f t="shared" si="0"/>
        <v>55</v>
      </c>
      <c r="D30" s="1" t="str">
        <f t="shared" si="8"/>
        <v>17. Francziaorszdg története a XVI. és XVII. században;</v>
      </c>
      <c r="E30" t="e">
        <f t="shared" si="9"/>
        <v>#VALUE!</v>
      </c>
      <c r="F30" t="e">
        <f t="shared" si="10"/>
        <v>#VALUE!</v>
      </c>
      <c r="G30" t="str">
        <f t="shared" si="11"/>
        <v xml:space="preserve">0 </v>
      </c>
      <c r="H30">
        <f t="shared" si="12"/>
        <v>89</v>
      </c>
      <c r="I30" t="e">
        <f t="shared" si="13"/>
        <v>#VALUE!</v>
      </c>
      <c r="J30" t="str">
        <f t="shared" si="14"/>
        <v xml:space="preserve"> IVertheimer Ede, magán tanár.</v>
      </c>
    </row>
    <row r="31" spans="1:10" x14ac:dyDescent="0.3">
      <c r="A31" t="s">
        <v>317</v>
      </c>
    </row>
    <row r="32" spans="1:10" x14ac:dyDescent="0.3">
      <c r="B32" t="s">
        <v>336</v>
      </c>
      <c r="C32">
        <f t="shared" si="0"/>
        <v>4</v>
      </c>
      <c r="D32" s="1" t="str">
        <f t="shared" ref="D32:D34" si="15">LEFT(B32,C32)</f>
        <v>t28.</v>
      </c>
      <c r="E32" t="e">
        <f t="shared" ref="E32:E34" si="16">IFERROR(SEARCH("ig.",B32),SEARCH("időben.",B32)+3)</f>
        <v>#VALUE!</v>
      </c>
      <c r="F32" t="e">
        <f t="shared" ref="F32:F34" si="17">MID(B32,C32,(E32-C32))</f>
        <v>#VALUE!</v>
      </c>
      <c r="G32" t="str">
        <f t="shared" ref="G32:G34" si="18">IFERROR(SEARCH("ugyanazon tanár",B32),"0 ")</f>
        <v xml:space="preserve">0 </v>
      </c>
      <c r="H32">
        <f t="shared" ref="H32:H34" si="19">IFERROR(SEARCH($H$1,B32),"ugyanott")</f>
        <v>83</v>
      </c>
      <c r="I32" t="e">
        <f t="shared" ref="I32:I34" si="20">IF(H32="ugyanott","ugyanott",MID(B32,E32+4,(H32+1)-E32))</f>
        <v>#VALUE!</v>
      </c>
      <c r="J32" t="str">
        <f>IF(MID(B32,H32+7,LEN(B32)-H32)= "Ugyanazon tanár.",MID(#REF!,#REF!+7,LEN(#REF!)-#REF!),MID(B32,H32+7,LEN(B32)-H32))</f>
        <v xml:space="preserve">Duret József, m. tanító </v>
      </c>
    </row>
    <row r="33" spans="2:10" x14ac:dyDescent="0.3">
      <c r="B33" t="s">
        <v>337</v>
      </c>
      <c r="C33">
        <f t="shared" si="0"/>
        <v>40</v>
      </c>
      <c r="D33" s="1" t="str">
        <f t="shared" si="15"/>
        <v>f29. Franrzia nyelv, haludnttuk számára;</v>
      </c>
      <c r="E33">
        <f t="shared" si="16"/>
        <v>74</v>
      </c>
      <c r="F33" t="str">
        <f t="shared" si="17"/>
        <v>; 2 óla. Később meghatározandó idő</v>
      </c>
      <c r="G33" t="str">
        <f t="shared" si="18"/>
        <v xml:space="preserve">0 </v>
      </c>
      <c r="H33">
        <f t="shared" si="19"/>
        <v>82</v>
      </c>
      <c r="I33" t="str">
        <f t="shared" si="20"/>
        <v xml:space="preserve"> X. terem</v>
      </c>
      <c r="J33" t="str">
        <f t="shared" ref="J33:J34" si="21">IF(MID(B33,H33+7,LEN(B33)-H33)= "Ugyanazon tanár.",MID(B32,H32+7,LEN(B32)-H32),MID(B33,H33+7,LEN(B33)-H33))</f>
        <v xml:space="preserve">Duret József, m. tanító </v>
      </c>
    </row>
    <row r="34" spans="2:10" ht="46.8" x14ac:dyDescent="0.3">
      <c r="B34" t="s">
        <v>338</v>
      </c>
      <c r="C34">
        <f t="shared" si="0"/>
        <v>102</v>
      </c>
      <c r="D34" s="1" t="str">
        <f t="shared" si="15"/>
        <v>|30. Egy franrzia eláss, színdarab felolvasása, összekötve a sziliköltészet feletti vonversatoriummal;</v>
      </c>
      <c r="E34">
        <f t="shared" si="16"/>
        <v>136</v>
      </c>
      <c r="F34" t="str">
        <f t="shared" si="17"/>
        <v>; 2 óra. Később meghatarózandó idő</v>
      </c>
      <c r="G34" t="str">
        <f t="shared" si="18"/>
        <v xml:space="preserve">0 </v>
      </c>
      <c r="H34">
        <f t="shared" si="19"/>
        <v>144</v>
      </c>
      <c r="I34" t="str">
        <f t="shared" si="20"/>
        <v xml:space="preserve"> X. terem</v>
      </c>
      <c r="J34" t="str">
        <f t="shared" si="21"/>
        <v xml:space="preserve">Duret József, m. tanító </v>
      </c>
    </row>
    <row r="35" spans="2:10" ht="31.2" x14ac:dyDescent="0.3">
      <c r="B35" t="s">
        <v>339</v>
      </c>
      <c r="C35">
        <f t="shared" si="0"/>
        <v>56</v>
      </c>
      <c r="D35" s="1" t="str">
        <f t="shared" ref="D35:D38" si="22">LEFT(B35,C35)</f>
        <v>31. A franezia elüss, irodalom köréből (XVI fi. század);</v>
      </c>
      <c r="E35">
        <f t="shared" ref="E35:E38" si="23">IFERROR(SEARCH("ig.",B35),SEARCH("időben.",B35)+3)</f>
        <v>88</v>
      </c>
      <c r="F35" t="str">
        <f t="shared" ref="F35:F38" si="24">MID(B35,C35,(E35-C35))</f>
        <v>; lóra később meghatározandó idő</v>
      </c>
      <c r="G35" t="str">
        <f t="shared" ref="G35:G38" si="25">IFERROR(SEARCH("ugyanazon tanár",B35),"0 ")</f>
        <v xml:space="preserve">0 </v>
      </c>
      <c r="H35">
        <f t="shared" ref="H35:H38" si="26">IFERROR(SEARCH($H$1,B35),"ugyanott")</f>
        <v>96</v>
      </c>
      <c r="I35" t="str">
        <f t="shared" ref="I35:I38" si="27">IF(H35="ugyanott","ugyanott",MID(B35,E35+4,(H35+1)-E35))</f>
        <v xml:space="preserve"> X. terem</v>
      </c>
      <c r="J35" t="str">
        <f t="shared" ref="J35:J38" si="28">IF(MID(B35,H35+7,LEN(B35)-H35)= "Ugyanazon tanár.",MID(B34,H34+7,LEN(B34)-H34),MID(B35,H35+7,LEN(B35)-H35))</f>
        <v>Duret József, m. tanító</v>
      </c>
    </row>
    <row r="36" spans="2:10" x14ac:dyDescent="0.3">
      <c r="B36" t="s">
        <v>340</v>
      </c>
      <c r="C36">
        <f t="shared" si="0"/>
        <v>41</v>
      </c>
      <c r="D36" s="1" t="str">
        <f t="shared" si="22"/>
        <v>32. Az angol nyelvtan elemei (folytatás);</v>
      </c>
      <c r="E36">
        <f t="shared" si="23"/>
        <v>67</v>
      </c>
      <c r="F36" t="str">
        <f t="shared" si="24"/>
        <v>; 2 óra. Később megli. idő</v>
      </c>
      <c r="G36" t="str">
        <f t="shared" si="25"/>
        <v xml:space="preserve">0 </v>
      </c>
      <c r="H36">
        <f t="shared" si="26"/>
        <v>77</v>
      </c>
      <c r="I36" t="str">
        <f t="shared" si="27"/>
        <v xml:space="preserve">  XV. terem</v>
      </c>
      <c r="J36" t="str">
        <f t="shared" si="28"/>
        <v>Kovács János, m. tanító.</v>
      </c>
    </row>
    <row r="37" spans="2:10" ht="31.2" x14ac:dyDescent="0.3">
      <c r="B37" t="s">
        <v>341</v>
      </c>
      <c r="C37">
        <f t="shared" si="0"/>
        <v>63</v>
      </c>
      <c r="D37" s="1" t="str">
        <f t="shared" si="22"/>
        <v>33. Elméleti és gyakorlati angol nyelvtan, lialadottak számára;</v>
      </c>
      <c r="E37">
        <f t="shared" si="23"/>
        <v>97</v>
      </c>
      <c r="F37" t="str">
        <f t="shared" si="24"/>
        <v>; 3 óra. Később meghatározandó idő</v>
      </c>
      <c r="G37" t="str">
        <f t="shared" si="25"/>
        <v xml:space="preserve">0 </v>
      </c>
      <c r="H37">
        <f t="shared" si="26"/>
        <v>106</v>
      </c>
      <c r="I37" t="str">
        <f t="shared" si="27"/>
        <v xml:space="preserve"> XV. terem</v>
      </c>
      <c r="J37" t="str">
        <f t="shared" si="28"/>
        <v>Kovács János, m. tanító.</v>
      </c>
    </row>
    <row r="38" spans="2:10" ht="31.2" x14ac:dyDescent="0.3">
      <c r="B38" t="s">
        <v>342</v>
      </c>
      <c r="C38">
        <f t="shared" si="0"/>
        <v>56</v>
      </c>
      <c r="D38" s="1" t="str">
        <f t="shared" si="22"/>
        <v>34. Angol nyelven való társalgás (English conversation);</v>
      </c>
      <c r="E38">
        <f t="shared" si="23"/>
        <v>90</v>
      </c>
      <c r="F38" t="str">
        <f t="shared" si="24"/>
        <v>; 1 óra' Később meghatározandó idő</v>
      </c>
      <c r="G38" t="str">
        <f t="shared" si="25"/>
        <v xml:space="preserve">0 </v>
      </c>
      <c r="H38">
        <f t="shared" si="26"/>
        <v>99</v>
      </c>
      <c r="I38" t="str">
        <f t="shared" si="27"/>
        <v xml:space="preserve"> XV. terem</v>
      </c>
      <c r="J38" t="str">
        <f t="shared" si="28"/>
        <v>Kovács János, m. tanító.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Munka11"/>
  <dimension ref="A1:J37"/>
  <sheetViews>
    <sheetView topLeftCell="A37" workbookViewId="0">
      <selection activeCell="F27" sqref="F27"/>
    </sheetView>
  </sheetViews>
  <sheetFormatPr defaultRowHeight="15.6" x14ac:dyDescent="0.3"/>
  <cols>
    <col min="1" max="1" width="13.5" customWidth="1"/>
    <col min="2" max="2" width="24.69921875" style="15" customWidth="1"/>
    <col min="3" max="3" width="3.59765625" style="16" customWidth="1"/>
    <col min="4" max="4" width="24.19921875" style="15" customWidth="1"/>
    <col min="5" max="5" width="9" style="16"/>
    <col min="6" max="6" width="22" style="16" customWidth="1"/>
    <col min="7" max="7" width="13.09765625" style="16" customWidth="1"/>
    <col min="8" max="8" width="8.69921875" style="16" customWidth="1"/>
    <col min="9" max="9" width="13.5" style="16" customWidth="1"/>
    <col min="10" max="10" width="19.69921875" style="16" customWidth="1"/>
  </cols>
  <sheetData>
    <row r="1" spans="1:10" x14ac:dyDescent="0.3">
      <c r="A1" s="3" t="s">
        <v>32</v>
      </c>
      <c r="C1" s="16" t="s">
        <v>8</v>
      </c>
      <c r="D1" s="17" t="s">
        <v>10</v>
      </c>
      <c r="E1" s="16" t="s">
        <v>66</v>
      </c>
      <c r="F1" s="18" t="s">
        <v>11</v>
      </c>
      <c r="G1" s="18" t="s">
        <v>39</v>
      </c>
      <c r="H1" s="18" t="s">
        <v>68</v>
      </c>
      <c r="I1" s="18" t="s">
        <v>69</v>
      </c>
      <c r="J1" s="18" t="s">
        <v>12</v>
      </c>
    </row>
    <row r="2" spans="1:10" ht="89.25" customHeight="1" x14ac:dyDescent="0.3">
      <c r="A2" t="s">
        <v>3</v>
      </c>
      <c r="B2" s="15" t="s">
        <v>348</v>
      </c>
      <c r="C2" s="16">
        <f>IFERROR(IFERROR(SEARCH($C$1,B2),SEARCH(".",B2)),SEARCH(";",B2))</f>
        <v>47</v>
      </c>
      <c r="D2" s="19" t="str">
        <f>LEFT(B2,C2)</f>
        <v>1.    Az új philosophia történetének első fele;</v>
      </c>
      <c r="E2" s="16">
        <f>IFERROR(SEARCH("ig.",B2),SEARCH("időben.",B2)+3)</f>
        <v>121</v>
      </c>
      <c r="F2" s="16" t="str">
        <f>MID(B2,C2,(E2-C2))</f>
        <v>; hetenként 4 órán, szerdán, csütörtökön d. u. 5—6-ig, pénteken d. u. 5—7-</v>
      </c>
      <c r="G2" s="16" t="str">
        <f>IFERROR(SEARCH("ugyanazon tanár",B2),"0 ")</f>
        <v xml:space="preserve">0 </v>
      </c>
      <c r="H2" s="16">
        <f>IFERROR(SEARCH($H$1,B2),"ugyanott")</f>
        <v>133</v>
      </c>
      <c r="I2" s="16" t="str">
        <f>IF(H2="ugyanott","ugyanott",MID(B2,E2+4,(H2+1)-E2))</f>
        <v>XVI. tanterem</v>
      </c>
      <c r="J2" s="16" t="str">
        <f>IF(MID(B2,H2+7,LEN(B2)-H2)= "Ugyanazon tanár.",MID(B1,H1+7,LEN(B1)-H1),MID(B2,H2+7,LEN(B2)-H2))</f>
        <v xml:space="preserve">Szász Béla, ny. r. tanár. </v>
      </c>
    </row>
    <row r="3" spans="1:10" ht="66" customHeight="1" x14ac:dyDescent="0.3">
      <c r="B3" s="15" t="s">
        <v>344</v>
      </c>
      <c r="C3" s="16">
        <f t="shared" ref="C3:C37" si="0">IFERROR(IFERROR(SEARCH($C$1,B3),SEARCH(".",B3)),SEARCH(";",B3))</f>
        <v>15</v>
      </c>
      <c r="D3" s="19" t="str">
        <f t="shared" ref="D3:D8" si="1">LEFT(B3,C3)</f>
        <v>2.    Lélektan;</v>
      </c>
      <c r="E3" s="16">
        <f t="shared" ref="E3:E6" si="2">IFERROR(SEARCH("ig.",B3),SEARCH("időben.",B3)+3)</f>
        <v>72</v>
      </c>
      <c r="F3" s="16" t="str">
        <f t="shared" ref="F3:F6" si="3">MID(B3,C3,(E3-C3))</f>
        <v>; hetenként 3 órán, hétfőn d u. 5—7-ig, kedden d. u. 5—6-</v>
      </c>
      <c r="G3" s="16" t="str">
        <f t="shared" ref="G3:G6" si="4">IFERROR(SEARCH("ugyanazon tanár",B3),"0 ")</f>
        <v xml:space="preserve">0 </v>
      </c>
      <c r="H3" s="16">
        <f t="shared" ref="H3:H6" si="5">IFERROR(SEARCH($H$1,B3),"ugyanott")</f>
        <v>84</v>
      </c>
      <c r="I3" s="16" t="str">
        <f t="shared" ref="I3:I4" si="6">IF(H3="ugyanott","ugyanott",MID(B3,E3+4,(H3+1)-E3))</f>
        <v>XVI. tanterem</v>
      </c>
      <c r="J3" s="16" t="str">
        <f>IF(MID(B3,H3+7,LEN(B3)-H3)= "Ugyanazon tanár.",MID(B2,H2+7,LEN(B2)-H2),MID(B3,H3+7,LEN(B3)-H3))</f>
        <v xml:space="preserve">Szász Béla, ny. r. tanár. </v>
      </c>
    </row>
    <row r="4" spans="1:10" ht="66.599999999999994" x14ac:dyDescent="0.3">
      <c r="B4" s="15" t="s">
        <v>345</v>
      </c>
      <c r="C4" s="16">
        <f t="shared" si="0"/>
        <v>35</v>
      </c>
      <c r="D4" s="19" t="str">
        <f t="shared" si="1"/>
        <v>3.    A paedagogéa encyclopaedéája;</v>
      </c>
      <c r="E4" s="16">
        <f t="shared" si="2"/>
        <v>73</v>
      </c>
      <c r="F4" s="16" t="str">
        <f t="shared" si="3"/>
        <v>; kedd, csütörtök, szombat d e. 10-12-</v>
      </c>
      <c r="G4" s="16" t="str">
        <f t="shared" si="4"/>
        <v xml:space="preserve">0 </v>
      </c>
      <c r="H4" s="16">
        <f t="shared" si="5"/>
        <v>86</v>
      </c>
      <c r="I4" s="16" t="str">
        <f t="shared" si="6"/>
        <v>VIII. tanterem</v>
      </c>
      <c r="J4" s="16" t="str">
        <f>IF(MID(B4,H4+7,LEN(B4)-H4)= "Ugyanazon tanár.",MID(B3,H3+7,LEN(B3)-H3),MID(B4,H4+7,LEN(B4)-H4))</f>
        <v xml:space="preserve">Felméri Lajos, ny. r. tanár. </v>
      </c>
    </row>
    <row r="5" spans="1:10" ht="53.4" x14ac:dyDescent="0.3">
      <c r="B5" s="15" t="s">
        <v>346</v>
      </c>
      <c r="C5" s="16">
        <f t="shared" si="0"/>
        <v>45</v>
      </c>
      <c r="D5" s="19" t="str">
        <f t="shared" si="1"/>
        <v>4.    Spencer Herbert philosophiai rendszere;</v>
      </c>
      <c r="E5" s="16">
        <f t="shared" si="2"/>
        <v>73</v>
      </c>
      <c r="F5" s="16" t="str">
        <f t="shared" si="3"/>
        <v>; hétfő, szerda d. e. 10—11-</v>
      </c>
      <c r="G5" s="16" t="str">
        <f t="shared" si="4"/>
        <v xml:space="preserve">0 </v>
      </c>
      <c r="H5" s="16">
        <f t="shared" si="5"/>
        <v>86</v>
      </c>
      <c r="I5" s="16" t="str">
        <f t="shared" ref="I5:I6" si="7">IF(H5="ugyanott","ugyanott",MID(B5,E5+4,(H5+1)-E5))</f>
        <v>VIII. tanterem</v>
      </c>
      <c r="J5" s="16" t="str">
        <f t="shared" ref="J5:J24" si="8">IF(MID(B5,H5+7,LEN(B5)-H5)= "Ugyanazon tanár.",MID(B4,H4+7,LEN(B4)-H4),MID(B5,H5+7,LEN(B5)-H5))</f>
        <v xml:space="preserve">Felméri Lajos, ny. r. tanár. </v>
      </c>
    </row>
    <row r="6" spans="1:10" ht="53.4" x14ac:dyDescent="0.3">
      <c r="B6" s="15" t="s">
        <v>347</v>
      </c>
      <c r="C6" s="16">
        <f t="shared" si="0"/>
        <v>38</v>
      </c>
      <c r="D6" s="19" t="str">
        <f t="shared" si="1"/>
        <v>*5 Az angol iskolázásról-, pénteken d.</v>
      </c>
      <c r="E6" s="16">
        <f t="shared" si="2"/>
        <v>50</v>
      </c>
      <c r="F6" s="16" t="str">
        <f t="shared" si="3"/>
        <v>. e. 10—11 -</v>
      </c>
      <c r="G6" s="16" t="str">
        <f t="shared" si="4"/>
        <v xml:space="preserve">0 </v>
      </c>
      <c r="H6" s="16">
        <f t="shared" si="5"/>
        <v>63</v>
      </c>
      <c r="I6" s="16" t="str">
        <f t="shared" si="7"/>
        <v>VIII. tanterem</v>
      </c>
      <c r="J6" s="16" t="str">
        <f t="shared" si="8"/>
        <v xml:space="preserve">Felméri Lajos, ny. r. tanár. </v>
      </c>
    </row>
    <row r="7" spans="1:10" ht="31.2" x14ac:dyDescent="0.3">
      <c r="A7" s="13" t="s">
        <v>343</v>
      </c>
      <c r="D7" s="19"/>
      <c r="J7" s="16" t="str">
        <f t="shared" si="8"/>
        <v/>
      </c>
    </row>
    <row r="8" spans="1:10" ht="53.4" x14ac:dyDescent="0.3">
      <c r="B8" s="15" t="s">
        <v>378</v>
      </c>
      <c r="C8" s="16">
        <f t="shared" si="0"/>
        <v>43</v>
      </c>
      <c r="D8" s="19" t="str">
        <f t="shared" si="1"/>
        <v>A XIX. század irodalma: Kazinczy és társai;</v>
      </c>
      <c r="E8" s="16">
        <f t="shared" ref="E8" si="9">IFERROR(SEARCH("ig.",B8),SEARCH("időben.",B8)+3)</f>
        <v>84</v>
      </c>
      <c r="F8" s="16" t="str">
        <f t="shared" ref="F8" si="10">MID(B8,C8,(E8-C8))</f>
        <v>; 3 óra, hétfő, kedd, szerda d. e. 10—11-</v>
      </c>
      <c r="G8" s="16" t="str">
        <f t="shared" ref="G8" si="11">IFERROR(SEARCH("ugyanazon tanár",B8),"0 ")</f>
        <v xml:space="preserve">0 </v>
      </c>
      <c r="H8" s="16">
        <f t="shared" ref="H8" si="12">IFERROR(SEARCH($H$1,B8),"ugyanott")</f>
        <v>97</v>
      </c>
      <c r="I8" s="16" t="str">
        <f t="shared" ref="I8" si="13">IF(H8="ugyanott","ugyanott",MID(B8,E8+4,(H8+1)-E8))</f>
        <v>VIII. tanterem</v>
      </c>
      <c r="J8" s="16" t="str">
        <f t="shared" si="8"/>
        <v xml:space="preserve">Imre Sándor, ny. r. tanár. </v>
      </c>
    </row>
    <row r="9" spans="1:10" ht="79.8" x14ac:dyDescent="0.3">
      <c r="B9" s="15" t="s">
        <v>352</v>
      </c>
      <c r="C9" s="16">
        <f t="shared" si="0"/>
        <v>75</v>
      </c>
      <c r="D9" s="19" t="str">
        <f t="shared" ref="D9:D24" si="14">LEFT(B9,C9)</f>
        <v>6.   Bevezetés a nyelvtudományba. Magyar nyelvtudomány: hangtan, szóképzés;</v>
      </c>
      <c r="E9" s="16">
        <f t="shared" ref="E9:E24" si="15">IFERROR(SEARCH("ig.",B9),SEARCH("időben.",B9)+3)</f>
        <v>123</v>
      </c>
      <c r="F9" s="16" t="str">
        <f t="shared" ref="F9:F24" si="16">MID(B9,C9,(E9-C9))</f>
        <v>; 3 óra, csütörtök, péntek, szombat d. e. 10—11-</v>
      </c>
      <c r="G9" s="16" t="str">
        <f t="shared" ref="G9:G24" si="17">IFERROR(SEARCH("ugyanazon tanár",B9),"0 ")</f>
        <v xml:space="preserve">0 </v>
      </c>
      <c r="H9" s="16">
        <f t="shared" ref="H9:H24" si="18">IFERROR(SEARCH($H$1,B9),"ugyanott")</f>
        <v>137</v>
      </c>
      <c r="I9" s="16" t="str">
        <f t="shared" ref="I9:I24" si="19">IF(H9="ugyanott","ugyanott",MID(B9,E9+4,(H9+1)-E9))</f>
        <v xml:space="preserve"> VIII. tanterem</v>
      </c>
      <c r="J9" s="16" t="str">
        <f t="shared" si="8"/>
        <v xml:space="preserve">Imre Sándor, ny. r. tanár. </v>
      </c>
    </row>
    <row r="10" spans="1:10" ht="79.8" x14ac:dyDescent="0.3">
      <c r="B10" s="15" t="s">
        <v>350</v>
      </c>
      <c r="C10" s="16">
        <f t="shared" si="0"/>
        <v>64</v>
      </c>
      <c r="D10" s="19" t="str">
        <f t="shared" si="14"/>
        <v>7.   A rhetorika elmélete és történelme a görögök és rómaiaknál;</v>
      </c>
      <c r="E10" s="16">
        <f t="shared" si="15"/>
        <v>105</v>
      </c>
      <c r="F10" s="16" t="str">
        <f t="shared" si="16"/>
        <v>; 3 óra, hétfő, kedd, szerda d. e. 10—11-</v>
      </c>
      <c r="G10" s="16" t="str">
        <f t="shared" si="17"/>
        <v xml:space="preserve">0 </v>
      </c>
      <c r="H10" s="16">
        <f t="shared" si="18"/>
        <v>117</v>
      </c>
      <c r="I10" s="16" t="str">
        <f t="shared" si="19"/>
        <v>XVI. tanterem</v>
      </c>
      <c r="J10" s="16" t="str">
        <f t="shared" si="8"/>
        <v xml:space="preserve">Dr. Hóman Ottó, ny. r. tanár. </v>
      </c>
    </row>
    <row r="11" spans="1:10" ht="93" x14ac:dyDescent="0.3">
      <c r="B11" s="15" t="s">
        <v>351</v>
      </c>
      <c r="C11" s="16">
        <f t="shared" si="0"/>
        <v>93</v>
      </c>
      <c r="D11" s="19" t="str">
        <f t="shared" si="14"/>
        <v>8.   Cicero válogatott leveleinek értelmezése, tekintettel ama kor mi- velődési történelmére;</v>
      </c>
      <c r="E11" s="16">
        <f t="shared" si="15"/>
        <v>160</v>
      </c>
      <c r="F11" s="16" t="str">
        <f t="shared" si="16"/>
        <v>; 3 óra, szerdáu és pénteken d. e. 11—12-ig és szombaton d. e 9—10-</v>
      </c>
      <c r="G11" s="16" t="str">
        <f t="shared" si="17"/>
        <v xml:space="preserve">0 </v>
      </c>
      <c r="H11" s="16">
        <f t="shared" si="18"/>
        <v>172</v>
      </c>
      <c r="I11" s="16" t="str">
        <f t="shared" si="19"/>
        <v>XVI. tanterem</v>
      </c>
      <c r="J11" s="16" t="str">
        <f t="shared" si="8"/>
        <v xml:space="preserve">Dr. Hóman Ottó, ny. r. tanár. </v>
      </c>
    </row>
    <row r="12" spans="1:10" ht="66.599999999999994" x14ac:dyDescent="0.3">
      <c r="B12" s="15" t="s">
        <v>354</v>
      </c>
      <c r="C12" s="16">
        <f t="shared" si="0"/>
        <v>38</v>
      </c>
      <c r="D12" s="19" t="str">
        <f t="shared" si="14"/>
        <v>9.        A görög irodalom történelme;</v>
      </c>
      <c r="E12" s="16">
        <f t="shared" si="15"/>
        <v>91</v>
      </c>
      <c r="F12" s="16" t="str">
        <f t="shared" si="16"/>
        <v>; 4 óra. hétfő, kedd, szerda és csütörtök d. e. 9—10-</v>
      </c>
      <c r="G12" s="16" t="str">
        <f t="shared" si="17"/>
        <v xml:space="preserve">0 </v>
      </c>
      <c r="H12" s="16">
        <f t="shared" si="18"/>
        <v>102</v>
      </c>
      <c r="I12" s="16" t="str">
        <f t="shared" si="19"/>
        <v>IX. tanterem</v>
      </c>
      <c r="J12" s="16" t="str">
        <f t="shared" si="8"/>
        <v xml:space="preserve">Szamosi János ny. r. tanár. </v>
      </c>
    </row>
    <row r="13" spans="1:10" ht="53.4" x14ac:dyDescent="0.3">
      <c r="B13" s="15" t="s">
        <v>355</v>
      </c>
      <c r="C13" s="16">
        <f t="shared" si="0"/>
        <v>45</v>
      </c>
      <c r="D13" s="19" t="str">
        <f t="shared" si="14"/>
        <v>IJ. Aristoteles költészettanának értelmezése;</v>
      </c>
      <c r="E13" s="16">
        <f t="shared" si="15"/>
        <v>80</v>
      </c>
      <c r="F13" s="16" t="str">
        <f t="shared" si="16"/>
        <v>; 2 óra, hétfő és szerda d. u. 3—4-</v>
      </c>
      <c r="G13" s="16" t="str">
        <f t="shared" si="17"/>
        <v xml:space="preserve">0 </v>
      </c>
      <c r="H13" s="16">
        <f t="shared" si="18"/>
        <v>91</v>
      </c>
      <c r="I13" s="16" t="str">
        <f t="shared" si="19"/>
        <v>IX. tanterem</v>
      </c>
      <c r="J13" s="16" t="str">
        <f t="shared" si="8"/>
        <v xml:space="preserve">Szamosi János ny. r. tanár. </v>
      </c>
    </row>
    <row r="14" spans="1:10" ht="66.599999999999994" x14ac:dyDescent="0.3">
      <c r="B14" s="15" t="s">
        <v>356</v>
      </c>
      <c r="C14" s="16">
        <f t="shared" si="0"/>
        <v>57</v>
      </c>
      <c r="D14" s="19" t="str">
        <f t="shared" si="14"/>
        <v>*12. A classica philologia irodalom történelme hazánkban;</v>
      </c>
      <c r="E14" s="16">
        <f t="shared" si="15"/>
        <v>87</v>
      </c>
      <c r="F14" s="16" t="str">
        <f t="shared" si="16"/>
        <v>; -, később meghatározandó idő</v>
      </c>
      <c r="G14" s="16" t="str">
        <f t="shared" si="17"/>
        <v xml:space="preserve">0 </v>
      </c>
      <c r="H14" s="16">
        <f t="shared" si="18"/>
        <v>99</v>
      </c>
      <c r="I14" s="16" t="str">
        <f t="shared" si="19"/>
        <v xml:space="preserve"> IX. tanterem</v>
      </c>
      <c r="J14" s="16" t="str">
        <f t="shared" si="8"/>
        <v>Szamosi János ny. r. tanár.</v>
      </c>
    </row>
    <row r="15" spans="1:10" ht="93" x14ac:dyDescent="0.3">
      <c r="B15" s="15" t="s">
        <v>357</v>
      </c>
      <c r="C15" s="16">
        <f t="shared" si="0"/>
        <v>93</v>
      </c>
      <c r="D15" s="19" t="str">
        <f t="shared" si="14"/>
        <v>13.    A német irodalom kritikai történelme. (Ca. 1350 — ca. 1520). V. rész: Meistersingerek;</v>
      </c>
      <c r="E15" s="16">
        <f t="shared" si="15"/>
        <v>163</v>
      </c>
      <c r="F15" s="16" t="str">
        <f t="shared" si="16"/>
        <v>; hetenként 5 óra, hétfő, kedd, szerda, csütörtök és péntek d. u. 2—3-</v>
      </c>
      <c r="G15" s="16" t="str">
        <f t="shared" si="17"/>
        <v xml:space="preserve">0 </v>
      </c>
      <c r="H15" s="16">
        <f t="shared" si="18"/>
        <v>175</v>
      </c>
      <c r="I15" s="16" t="str">
        <f t="shared" si="19"/>
        <v xml:space="preserve"> IX. tanterem</v>
      </c>
      <c r="J15" s="16" t="str">
        <f t="shared" si="8"/>
        <v>Dr. Meltzl Hugó, ny. r. tanár.</v>
      </c>
    </row>
    <row r="16" spans="1:10" ht="66.599999999999994" x14ac:dyDescent="0.3">
      <c r="B16" s="15" t="s">
        <v>358</v>
      </c>
      <c r="C16" s="16">
        <f t="shared" si="0"/>
        <v>47</v>
      </c>
      <c r="D16" s="19" t="str">
        <f t="shared" si="14"/>
        <v>14.    Beóvulf, angolszász nyelvgyakorlatokkal;</v>
      </c>
      <c r="E16" s="16">
        <f t="shared" si="15"/>
        <v>87</v>
      </c>
      <c r="F16" s="16" t="str">
        <f t="shared" si="16"/>
        <v>; hetenként 2 óra, szombaton d. u. 2 -4-</v>
      </c>
      <c r="G16" s="16" t="str">
        <f t="shared" si="17"/>
        <v xml:space="preserve">0 </v>
      </c>
      <c r="H16" s="16">
        <f t="shared" si="18"/>
        <v>99</v>
      </c>
      <c r="I16" s="16" t="str">
        <f t="shared" si="19"/>
        <v xml:space="preserve"> IX. tanterem</v>
      </c>
      <c r="J16" s="16" t="str">
        <f t="shared" si="8"/>
        <v>Dr. Meltzl Hugó, ny. r. tanár.</v>
      </c>
    </row>
    <row r="17" spans="1:10" ht="79.8" x14ac:dyDescent="0.3">
      <c r="B17" s="15" t="s">
        <v>359</v>
      </c>
      <c r="C17" s="16">
        <f t="shared" si="0"/>
        <v>70</v>
      </c>
      <c r="D17" s="19" t="str">
        <f t="shared" si="14"/>
        <v>*15. Schopenhauer Arthur a modern magyar költészetre való tekintettel;</v>
      </c>
      <c r="E17" s="16" t="e">
        <f t="shared" si="15"/>
        <v>#VALUE!</v>
      </c>
      <c r="F17" s="16" t="e">
        <f t="shared" si="16"/>
        <v>#VALUE!</v>
      </c>
      <c r="G17" s="16" t="str">
        <f t="shared" si="17"/>
        <v xml:space="preserve">0 </v>
      </c>
      <c r="H17" s="16">
        <f t="shared" si="18"/>
        <v>134</v>
      </c>
      <c r="I17" s="16" t="e">
        <f t="shared" si="19"/>
        <v>#VALUE!</v>
      </c>
      <c r="J17" s="16" t="str">
        <f t="shared" si="8"/>
        <v>Dr. Meltzl Hugó, ny. r. tanár.</v>
      </c>
    </row>
    <row r="18" spans="1:10" ht="66.599999999999994" x14ac:dyDescent="0.3">
      <c r="B18" s="15" t="s">
        <v>360</v>
      </c>
      <c r="C18" s="16">
        <f t="shared" si="0"/>
        <v>37</v>
      </c>
      <c r="D18" s="19" t="str">
        <f t="shared" si="14"/>
        <v>10. A román nyelvtudomány történelme;</v>
      </c>
      <c r="E18" s="16">
        <f t="shared" si="15"/>
        <v>81</v>
      </c>
      <c r="F18" s="16" t="str">
        <f t="shared" si="16"/>
        <v>; 3 óra, hétfő, kedd és szerda d. u, 4—ó órá</v>
      </c>
      <c r="G18" s="16" t="str">
        <f t="shared" si="17"/>
        <v xml:space="preserve">0 </v>
      </c>
      <c r="H18" s="16">
        <f t="shared" si="18"/>
        <v>93</v>
      </c>
      <c r="I18" s="16" t="str">
        <f t="shared" si="19"/>
        <v>XVI. tanterem</v>
      </c>
      <c r="J18" s="16" t="str">
        <f t="shared" si="8"/>
        <v xml:space="preserve">Dr. Szilasi Gergely, ny. r. tanár. </v>
      </c>
    </row>
    <row r="19" spans="1:10" ht="53.4" x14ac:dyDescent="0.3">
      <c r="B19" s="15" t="s">
        <v>361</v>
      </c>
      <c r="C19" s="16">
        <f t="shared" si="0"/>
        <v>27</v>
      </c>
      <c r="D19" s="19" t="str">
        <f t="shared" si="14"/>
        <v>Szóképzés a román nyelvben;</v>
      </c>
      <c r="E19" s="16">
        <f t="shared" si="15"/>
        <v>73</v>
      </c>
      <c r="F19" s="16" t="str">
        <f t="shared" si="16"/>
        <v>; 2 óra, csütörtökön és pénteken d. u. 4—5 órá</v>
      </c>
      <c r="G19" s="16" t="str">
        <f t="shared" si="17"/>
        <v xml:space="preserve">0 </v>
      </c>
      <c r="H19" s="16">
        <f t="shared" si="18"/>
        <v>85</v>
      </c>
      <c r="I19" s="16" t="str">
        <f t="shared" si="19"/>
        <v>XVI. tanterem</v>
      </c>
      <c r="J19" s="16" t="str">
        <f t="shared" si="8"/>
        <v>Dr. Szilasi Gergely, ny. r. tanár.</v>
      </c>
    </row>
    <row r="20" spans="1:10" ht="53.4" x14ac:dyDescent="0.3">
      <c r="B20" s="15" t="s">
        <v>362</v>
      </c>
      <c r="C20" s="16">
        <f t="shared" si="0"/>
        <v>48</v>
      </c>
      <c r="D20" s="19" t="str">
        <f t="shared" si="14"/>
        <v>*18. Conversatorium a román népköltészet fölött;</v>
      </c>
      <c r="E20" s="16">
        <f t="shared" si="15"/>
        <v>76</v>
      </c>
      <c r="F20" s="16" t="str">
        <f t="shared" si="16"/>
        <v>; 1 óra, szerdáu d. 10-1 órá</v>
      </c>
      <c r="G20" s="16" t="str">
        <f t="shared" si="17"/>
        <v xml:space="preserve">0 </v>
      </c>
      <c r="H20" s="16">
        <f t="shared" si="18"/>
        <v>88</v>
      </c>
      <c r="I20" s="16" t="str">
        <f t="shared" si="19"/>
        <v>XVI. tanterem</v>
      </c>
      <c r="J20" s="16" t="str">
        <f t="shared" si="8"/>
        <v xml:space="preserve">Dr. Szilasi Gergely, ny. r. tanár. </v>
      </c>
    </row>
    <row r="21" spans="1:10" ht="40.200000000000003" x14ac:dyDescent="0.3">
      <c r="A21" s="15" t="s">
        <v>349</v>
      </c>
      <c r="D21" s="19"/>
    </row>
    <row r="22" spans="1:10" ht="53.4" x14ac:dyDescent="0.3">
      <c r="B22" s="15" t="s">
        <v>353</v>
      </c>
      <c r="C22" s="16">
        <f t="shared" si="0"/>
        <v>35</v>
      </c>
      <c r="D22" s="19" t="str">
        <f t="shared" si="14"/>
        <v>19.     Európa a XVIII. században ;</v>
      </c>
      <c r="E22" s="16">
        <f t="shared" si="15"/>
        <v>72</v>
      </c>
      <c r="F22" s="16" t="str">
        <f t="shared" si="16"/>
        <v>; 3 óra, hétfő, kedd, szerda, p-12 i-</v>
      </c>
      <c r="G22" s="16" t="str">
        <f t="shared" si="17"/>
        <v xml:space="preserve">0 </v>
      </c>
      <c r="H22" s="16">
        <f t="shared" si="18"/>
        <v>85</v>
      </c>
      <c r="I22" s="16" t="str">
        <f t="shared" si="19"/>
        <v>VIII. tanterem</v>
      </c>
      <c r="J22" s="16" t="str">
        <f>IF(MID(B22,H22+7,LEN(B22)-H22)= "Ugyanazon tanár.",MID(A21,H21+7,LEN(A21)-H21),MID(B22,H22+7,LEN(B22)-H22))</f>
        <v xml:space="preserve">Ladányi Gedeon, ny. v. tanár. </v>
      </c>
    </row>
    <row r="23" spans="1:10" ht="53.4" x14ac:dyDescent="0.3">
      <c r="B23" s="15" t="s">
        <v>363</v>
      </c>
      <c r="C23" s="16">
        <f t="shared" si="0"/>
        <v>38</v>
      </c>
      <c r="D23" s="19" t="str">
        <f t="shared" si="14"/>
        <v>20.     A régi Görögország történelme;</v>
      </c>
      <c r="E23" s="16">
        <f t="shared" si="15"/>
        <v>71</v>
      </c>
      <c r="F23" s="16" t="str">
        <f t="shared" si="16"/>
        <v>; 2 óra, péntek, szombat d. 12—1-</v>
      </c>
      <c r="G23" s="16" t="str">
        <f t="shared" si="17"/>
        <v xml:space="preserve">0 </v>
      </c>
      <c r="H23" s="16">
        <f t="shared" si="18"/>
        <v>84</v>
      </c>
      <c r="I23" s="16" t="str">
        <f t="shared" si="19"/>
        <v>VIII. tanterem</v>
      </c>
      <c r="J23" s="16" t="str">
        <f t="shared" si="8"/>
        <v xml:space="preserve">Ladányi Gedeon, ny. v. tanár. </v>
      </c>
    </row>
    <row r="24" spans="1:10" ht="93" x14ac:dyDescent="0.3">
      <c r="B24" s="15" t="s">
        <v>364</v>
      </c>
      <c r="C24" s="16">
        <f t="shared" si="0"/>
        <v>84</v>
      </c>
      <c r="D24" s="19" t="str">
        <f t="shared" si="14"/>
        <v>21.      Magyarország történelme 1. Ferdinánd halálától II. lerdinándig (1564—1619);</v>
      </c>
      <c r="E24" s="16">
        <f t="shared" si="15"/>
        <v>144</v>
      </c>
      <c r="F24" s="16" t="str">
        <f t="shared" si="16"/>
        <v>; 5 óra, hétfő, kedd, szerda, csütörtök és péntek d. u. 4—5-</v>
      </c>
      <c r="G24" s="16" t="str">
        <f t="shared" si="17"/>
        <v xml:space="preserve">0 </v>
      </c>
      <c r="H24" s="16">
        <f t="shared" si="18"/>
        <v>157</v>
      </c>
      <c r="I24" s="16" t="str">
        <f t="shared" si="19"/>
        <v>VIII. tanterem</v>
      </c>
      <c r="J24" s="16" t="str">
        <f t="shared" si="8"/>
        <v xml:space="preserve">Szabó Károly, ny. r. tanár. </v>
      </c>
    </row>
    <row r="25" spans="1:10" ht="79.8" x14ac:dyDescent="0.3">
      <c r="B25" s="15" t="s">
        <v>368</v>
      </c>
      <c r="C25" s="16">
        <f t="shared" si="0"/>
        <v>57</v>
      </c>
      <c r="D25" s="19" t="str">
        <f t="shared" ref="D25:D37" si="20">LEFT(B25,C25)</f>
        <v>19.     Római régiségek (közigazgatás és államháztartás);</v>
      </c>
      <c r="E25" s="16">
        <f t="shared" ref="E25:E26" si="21">IFERROR(SEARCH("ig.",B25),SEARCH("időben.",B25)+3)</f>
        <v>109</v>
      </c>
      <c r="F25" s="16" t="str">
        <f t="shared" ref="F25:F26" si="22">MID(B25,C25,(E25-C25))</f>
        <v>; 4 óra, hétfő, kedd, csütörtök és péntek d. e. 8—9-</v>
      </c>
      <c r="G25" s="16" t="str">
        <f t="shared" ref="G25:G37" si="23">IFERROR(SEARCH("ugyanazon tanár",B25),"0 ")</f>
        <v xml:space="preserve">0 </v>
      </c>
      <c r="H25" s="16">
        <f t="shared" ref="H25:H37" si="24">IFERROR(SEARCH($H$1,B25),"ugyanott")</f>
        <v>120</v>
      </c>
      <c r="I25" s="16" t="str">
        <f t="shared" ref="I25:I35" si="25">IF(H25="ugyanott","ugyanott",MID(B25,E25+4,(H25+1)-E25))</f>
        <v>XV. tanterem</v>
      </c>
      <c r="J25" s="16" t="str">
        <f t="shared" ref="J25:J37" si="26">IF(MID(B25,H25+7,LEN(B25)-H25)= "Ugyanazon tanár.",MID(B24,H24+7,LEN(B24)-H24),MID(B25,H25+7,LEN(B25)-H25))</f>
        <v xml:space="preserve">Finály Henrik, ny. r. tanár. </v>
      </c>
    </row>
    <row r="26" spans="1:10" ht="53.4" x14ac:dyDescent="0.3">
      <c r="B26" s="15" t="s">
        <v>369</v>
      </c>
      <c r="C26" s="16">
        <f t="shared" si="0"/>
        <v>26</v>
      </c>
      <c r="D26" s="19" t="str">
        <f t="shared" si="20"/>
        <v>28, Óstörténelmi régészet;</v>
      </c>
      <c r="E26" s="16">
        <f t="shared" si="21"/>
        <v>63</v>
      </c>
      <c r="F26" s="16" t="str">
        <f t="shared" si="22"/>
        <v>; 2 óra, szerda és szombat d. e. 8—9-</v>
      </c>
      <c r="G26" s="16" t="str">
        <f t="shared" si="23"/>
        <v xml:space="preserve">0 </v>
      </c>
      <c r="H26" s="16">
        <f t="shared" si="24"/>
        <v>74</v>
      </c>
      <c r="I26" s="16" t="str">
        <f t="shared" si="25"/>
        <v>XV. tanterem</v>
      </c>
      <c r="J26" s="16" t="str">
        <f t="shared" si="26"/>
        <v xml:space="preserve">Finály Henrik, ny. r. tanár. </v>
      </c>
    </row>
    <row r="27" spans="1:10" ht="79.8" x14ac:dyDescent="0.3">
      <c r="B27" s="15" t="s">
        <v>370</v>
      </c>
      <c r="C27" s="16">
        <f t="shared" si="0"/>
        <v>70</v>
      </c>
      <c r="D27" s="20" t="str">
        <f t="shared" si="20"/>
        <v>*24. Gaius Institutiói IV. könyv fordítása és nyelvészeti értelmezése;</v>
      </c>
      <c r="E27" s="16" t="str">
        <f>IFERROR(IFERROR(SEARCH("ig.",B27),SEARCH("időben.",B27)+3)," ")</f>
        <v xml:space="preserve"> </v>
      </c>
      <c r="F27" s="16" t="str">
        <f>IF(SEARCH("meghatározandó",B27)&gt;0,"később meghatározandó időben",MID(B27,C27,(E27-C27)))</f>
        <v>később meghatározandó időben</v>
      </c>
      <c r="G27" s="16" t="str">
        <f t="shared" si="23"/>
        <v xml:space="preserve">0 </v>
      </c>
      <c r="H27" s="16">
        <f t="shared" si="24"/>
        <v>122</v>
      </c>
      <c r="I27" s="21" t="s">
        <v>379</v>
      </c>
      <c r="J27" s="16" t="str">
        <f t="shared" si="26"/>
        <v>Finály Henrik, ny. r. tanár.</v>
      </c>
    </row>
    <row r="28" spans="1:10" ht="66.599999999999994" x14ac:dyDescent="0.3">
      <c r="B28" s="15" t="s">
        <v>371</v>
      </c>
      <c r="C28" s="16">
        <f t="shared" si="0"/>
        <v>59</v>
      </c>
      <c r="D28" s="19" t="str">
        <f t="shared" si="20"/>
        <v>22.     Atalários vagyis menynyiség-természettani földrajz;</v>
      </c>
      <c r="E28" s="16">
        <f t="shared" ref="E28:E37" si="27">IFERROR(IFERROR(SEARCH("ig.",B28),SEARCH("időben.",B28)+3)," ")</f>
        <v>117</v>
      </c>
      <c r="F28" s="16" t="str">
        <f>MID(B28,C28,(E28-C28))</f>
        <v>; hetenként 4 óra, hétfő, kedd, szerda, péntek d. e. 9—10-</v>
      </c>
      <c r="G28" s="16" t="str">
        <f t="shared" si="23"/>
        <v xml:space="preserve">0 </v>
      </c>
      <c r="H28" s="16">
        <f t="shared" si="24"/>
        <v>130</v>
      </c>
      <c r="I28" s="16" t="str">
        <f t="shared" si="25"/>
        <v>VIII. tanterem</v>
      </c>
      <c r="J28" s="16" t="str">
        <f t="shared" si="26"/>
        <v xml:space="preserve">Terner Adolf. ny. r. tanár. </v>
      </c>
    </row>
    <row r="29" spans="1:10" ht="79.8" x14ac:dyDescent="0.3">
      <c r="B29" s="15" t="s">
        <v>372</v>
      </c>
      <c r="C29" s="16">
        <f t="shared" si="0"/>
        <v>63</v>
      </c>
      <c r="D29" s="19" t="str">
        <f t="shared" si="20"/>
        <v>*26. A földrajz tudományos kifejlődésének történelmi tővonásai;</v>
      </c>
      <c r="E29" s="16">
        <f t="shared" si="27"/>
        <v>100</v>
      </c>
      <c r="F29" s="16" t="str">
        <f>MID(B29,C29,(E29-C29))</f>
        <v>; hetenként 1 óra, csütörtök d. 12—1-</v>
      </c>
      <c r="G29" s="16" t="str">
        <f t="shared" si="23"/>
        <v xml:space="preserve">0 </v>
      </c>
      <c r="H29" s="16">
        <f t="shared" si="24"/>
        <v>113</v>
      </c>
      <c r="I29" s="16" t="str">
        <f t="shared" si="25"/>
        <v>VIII. tanterem</v>
      </c>
      <c r="J29" s="16" t="str">
        <f t="shared" si="26"/>
        <v xml:space="preserve">Terner Adolf. ny. r. tanár. </v>
      </c>
    </row>
    <row r="30" spans="1:10" ht="66.599999999999994" x14ac:dyDescent="0.3">
      <c r="A30" s="15" t="s">
        <v>373</v>
      </c>
      <c r="D30" s="19"/>
      <c r="E30" s="16" t="str">
        <f t="shared" si="27"/>
        <v xml:space="preserve"> </v>
      </c>
    </row>
    <row r="31" spans="1:10" ht="53.4" x14ac:dyDescent="0.3">
      <c r="B31" s="15" t="s">
        <v>374</v>
      </c>
      <c r="C31" s="16">
        <f t="shared" si="0"/>
        <v>42</v>
      </c>
      <c r="D31" s="19" t="str">
        <f t="shared" si="20"/>
        <v>27. A franczianyelv elemei kezdők számára;</v>
      </c>
      <c r="E31" s="16">
        <f t="shared" si="27"/>
        <v>76</v>
      </c>
      <c r="F31" s="16" t="str">
        <f t="shared" ref="F31:F37" si="28">IF(SEARCH("meghatározandó",B31)&gt;0,"később meghatározandó időben",MID(B31,C31,(E31-C31)))</f>
        <v>később meghatározandó időben</v>
      </c>
      <c r="G31" s="16" t="str">
        <f t="shared" si="23"/>
        <v xml:space="preserve">0 </v>
      </c>
      <c r="H31" s="16">
        <f t="shared" si="24"/>
        <v>87</v>
      </c>
      <c r="I31" s="16" t="str">
        <f t="shared" si="25"/>
        <v xml:space="preserve"> X. tanterem</v>
      </c>
      <c r="J31" s="16" t="str">
        <f>IF(MID(B31,H31+7,LEN(B31)-H31)= "Ugyanazon tanár.",MID(#REF!,#REF!+7,LEN(#REF!)-#REF!),MID(B31,H31+7,LEN(B31)-H31))</f>
        <v xml:space="preserve">Húrét József, m. tanító. </v>
      </c>
    </row>
    <row r="32" spans="1:10" ht="53.4" x14ac:dyDescent="0.3">
      <c r="B32" s="15" t="s">
        <v>375</v>
      </c>
      <c r="C32" s="16">
        <f t="shared" si="0"/>
        <v>37</v>
      </c>
      <c r="D32" s="19" t="str">
        <f t="shared" si="20"/>
        <v>28. Franczianyelv haladottak számára;</v>
      </c>
      <c r="E32" s="16" t="str">
        <f t="shared" si="27"/>
        <v xml:space="preserve"> </v>
      </c>
      <c r="F32" s="16" t="str">
        <f t="shared" si="28"/>
        <v>később meghatározandó időben</v>
      </c>
      <c r="G32" s="16" t="str">
        <f t="shared" si="23"/>
        <v xml:space="preserve">0 </v>
      </c>
      <c r="H32" s="16">
        <f t="shared" si="24"/>
        <v>82</v>
      </c>
      <c r="I32" s="21" t="s">
        <v>380</v>
      </c>
      <c r="J32" s="16" t="str">
        <f t="shared" si="26"/>
        <v>Húrét József, m. tanító.</v>
      </c>
    </row>
    <row r="33" spans="2:10" ht="79.8" x14ac:dyDescent="0.3">
      <c r="B33" s="15" t="s">
        <v>376</v>
      </c>
      <c r="C33" s="16">
        <f t="shared" si="0"/>
        <v>103</v>
      </c>
      <c r="D33" s="19" t="str">
        <f t="shared" si="20"/>
        <v>29. Egy franczia eláss, színdarab felolvasása, öszszekötve a szin- költészet feletti conversatoriummal;</v>
      </c>
      <c r="E33" s="16" t="str">
        <f t="shared" si="27"/>
        <v xml:space="preserve"> </v>
      </c>
      <c r="F33" s="16" t="str">
        <f t="shared" si="28"/>
        <v>később meghatározandó időben</v>
      </c>
      <c r="G33" s="16" t="str">
        <f t="shared" si="23"/>
        <v xml:space="preserve">0 </v>
      </c>
      <c r="H33" s="16">
        <f t="shared" si="24"/>
        <v>148</v>
      </c>
      <c r="I33" s="21" t="s">
        <v>380</v>
      </c>
      <c r="J33" s="16" t="str">
        <f t="shared" si="26"/>
        <v xml:space="preserve">Húrét József, m. tanító. </v>
      </c>
    </row>
    <row r="34" spans="2:10" ht="53.4" x14ac:dyDescent="0.3">
      <c r="B34" s="15" t="s">
        <v>377</v>
      </c>
      <c r="C34" s="16">
        <f>IFERROR(IFERROR(SEARCH("-, ",B34),SEARCH(".",B34)),SEARCH(";",B34))</f>
        <v>39</v>
      </c>
      <c r="D34" s="19" t="str">
        <f t="shared" si="20"/>
        <v>30. A franczia eláss, irodalom köréből-</v>
      </c>
      <c r="E34" s="16" t="str">
        <f t="shared" si="27"/>
        <v xml:space="preserve"> </v>
      </c>
      <c r="F34" s="16" t="str">
        <f t="shared" si="28"/>
        <v>később meghatározandó időben</v>
      </c>
      <c r="G34" s="16" t="str">
        <f t="shared" si="23"/>
        <v xml:space="preserve">0 </v>
      </c>
      <c r="H34" s="16">
        <f t="shared" si="24"/>
        <v>85</v>
      </c>
      <c r="I34" s="21" t="s">
        <v>380</v>
      </c>
      <c r="J34" s="16" t="str">
        <f t="shared" si="26"/>
        <v>Húrét József, m. tanító.</v>
      </c>
    </row>
    <row r="35" spans="2:10" ht="66.599999999999994" x14ac:dyDescent="0.3">
      <c r="B35" s="15" t="s">
        <v>365</v>
      </c>
      <c r="C35" s="16">
        <f>IFERROR(IFERROR(SEARCH("-, ",B35),SEARCH(".",B35)),SEARCH(";",B35))</f>
        <v>51</v>
      </c>
      <c r="D35" s="19" t="str">
        <f t="shared" si="20"/>
        <v>31. Az angol nyelvtan elméletileg és gyakorlatilag-</v>
      </c>
      <c r="E35" s="16">
        <f t="shared" si="27"/>
        <v>96</v>
      </c>
      <c r="F35" s="16" t="str">
        <f t="shared" si="28"/>
        <v>később meghatározandó időben</v>
      </c>
      <c r="G35" s="16" t="str">
        <f t="shared" si="23"/>
        <v xml:space="preserve">0 </v>
      </c>
      <c r="H35" s="16">
        <f t="shared" si="24"/>
        <v>108</v>
      </c>
      <c r="I35" s="16" t="str">
        <f t="shared" si="25"/>
        <v xml:space="preserve"> XV. tanterem</v>
      </c>
      <c r="J35" s="16" t="str">
        <f t="shared" si="26"/>
        <v xml:space="preserve">Kovács János, m. tanító. </v>
      </c>
    </row>
    <row r="36" spans="2:10" ht="79.8" x14ac:dyDescent="0.3">
      <c r="B36" s="15" t="s">
        <v>366</v>
      </c>
      <c r="C36" s="16">
        <f t="shared" si="0"/>
        <v>61</v>
      </c>
      <c r="D36" s="19" t="str">
        <f t="shared" si="20"/>
        <v>32 Az angol classikus írók müveinek fordítása és értelmezése;</v>
      </c>
      <c r="E36" s="16" t="str">
        <f t="shared" si="27"/>
        <v xml:space="preserve"> </v>
      </c>
      <c r="F36" s="16" t="str">
        <f t="shared" si="28"/>
        <v>később meghatározandó időben</v>
      </c>
      <c r="G36" s="16" t="str">
        <f t="shared" si="23"/>
        <v xml:space="preserve">0 </v>
      </c>
      <c r="H36" s="16">
        <f t="shared" si="24"/>
        <v>119</v>
      </c>
      <c r="I36" s="21" t="s">
        <v>379</v>
      </c>
      <c r="J36" s="16" t="str">
        <f t="shared" si="26"/>
        <v>Kovács János, m. tanító.</v>
      </c>
    </row>
    <row r="37" spans="2:10" ht="79.8" x14ac:dyDescent="0.3">
      <c r="B37" s="15" t="s">
        <v>367</v>
      </c>
      <c r="C37" s="16">
        <f t="shared" si="0"/>
        <v>88</v>
      </c>
      <c r="D37" s="19" t="str">
        <f t="shared" si="20"/>
        <v>33. Angol nyelven való társalgás s a jelesebb irók életrajzának angolul leendő előadása;</v>
      </c>
      <c r="E37" s="16" t="str">
        <f t="shared" si="27"/>
        <v xml:space="preserve"> </v>
      </c>
      <c r="F37" s="16" t="str">
        <f t="shared" si="28"/>
        <v>később meghatározandó időben</v>
      </c>
      <c r="G37" s="16" t="str">
        <f t="shared" si="23"/>
        <v xml:space="preserve">0 </v>
      </c>
      <c r="H37" s="16">
        <f t="shared" si="24"/>
        <v>144</v>
      </c>
      <c r="I37" s="21" t="s">
        <v>379</v>
      </c>
      <c r="J37" s="16" t="str">
        <f t="shared" si="26"/>
        <v>Kovács János, m. tanító.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Munka12"/>
  <dimension ref="A1:J36"/>
  <sheetViews>
    <sheetView topLeftCell="A19" workbookViewId="0">
      <selection sqref="A1:J2"/>
    </sheetView>
  </sheetViews>
  <sheetFormatPr defaultRowHeight="15.6" x14ac:dyDescent="0.3"/>
  <cols>
    <col min="1" max="1" width="11.69921875" customWidth="1"/>
    <col min="2" max="2" width="30.69921875" style="19" customWidth="1"/>
    <col min="3" max="3" width="4.3984375" customWidth="1"/>
    <col min="4" max="4" width="20.8984375" customWidth="1"/>
    <col min="5" max="5" width="7" customWidth="1"/>
    <col min="6" max="6" width="34.19921875" customWidth="1"/>
    <col min="8" max="8" width="6.19921875" customWidth="1"/>
    <col min="9" max="9" width="10.59765625" customWidth="1"/>
    <col min="10" max="10" width="21.8984375" customWidth="1"/>
  </cols>
  <sheetData>
    <row r="1" spans="1:10" x14ac:dyDescent="0.3">
      <c r="A1" s="3" t="s">
        <v>32</v>
      </c>
      <c r="C1" s="16" t="s">
        <v>8</v>
      </c>
      <c r="D1" s="17" t="s">
        <v>10</v>
      </c>
      <c r="E1" s="16" t="s">
        <v>66</v>
      </c>
      <c r="F1" s="18" t="s">
        <v>11</v>
      </c>
      <c r="G1" s="18" t="s">
        <v>39</v>
      </c>
      <c r="H1" s="18" t="s">
        <v>68</v>
      </c>
      <c r="I1" s="18" t="s">
        <v>69</v>
      </c>
      <c r="J1" s="18" t="s">
        <v>12</v>
      </c>
    </row>
    <row r="2" spans="1:10" ht="57" customHeight="1" x14ac:dyDescent="0.3">
      <c r="A2" s="24" t="s">
        <v>3</v>
      </c>
      <c r="B2" s="22" t="s">
        <v>381</v>
      </c>
      <c r="C2" s="16">
        <f>IFERROR(IFERROR(SEARCH($C$1,B2),SEARCH(".",B2)),SEARCH(";",B2))</f>
        <v>33</v>
      </c>
      <c r="D2" s="19" t="str">
        <f>LEFT(B2,C2)</f>
        <v>A lét- és megismerés végkérdései;</v>
      </c>
      <c r="E2" s="16">
        <f>IFERROR(SEARCH("ig.",B2),SEARCH("időben.",B2)+3)</f>
        <v>67</v>
      </c>
      <c r="F2" s="16" t="str">
        <f>CONCATENATE(MID(B2,C2,(E2-C2)),"ig")</f>
        <v>; 2 óra, hétfőn, kedden d. u. 5 0-ig</v>
      </c>
      <c r="G2" s="16" t="str">
        <f>IFERROR(SEARCH("ugyanazon tanár",B2),"0 ")</f>
        <v xml:space="preserve">0 </v>
      </c>
      <c r="H2" s="16">
        <f>IFERROR(SEARCH($H$1,B2),"ugyanott")</f>
        <v>76</v>
      </c>
      <c r="I2" s="16" t="str">
        <f>IF(H2="ugyanott","ugyanott",MID(B2,E2+4,(H2+1)-E2))</f>
        <v>XVI. terem</v>
      </c>
      <c r="J2" s="16" t="str">
        <f>IF(MID(B2,H2+7,LEN(B2)-H2)= "Ugyanazon tanár.",MID(B1,H1+7,LEN(B1)-H1),MID(B2,H2+7,LEN(B2)-H2))</f>
        <v xml:space="preserve">Szász Béla, ny. r. tanár. </v>
      </c>
    </row>
    <row r="3" spans="1:10" ht="53.4" x14ac:dyDescent="0.3">
      <c r="B3" s="19" t="s">
        <v>382</v>
      </c>
      <c r="C3" s="16">
        <f t="shared" ref="C3:C4" si="0">IFERROR(IFERROR(SEARCH($C$1,B3),SEARCH(".",B3)),SEARCH(";",B3))</f>
        <v>48</v>
      </c>
      <c r="D3" s="19" t="str">
        <f t="shared" ref="D3:D4" si="1">LEFT(B3,C3)</f>
        <v>2. Az új pliilosophia történetének második fele;</v>
      </c>
      <c r="E3" s="16">
        <f t="shared" ref="E3:E4" si="2">IFERROR(SEARCH("ig.",B3),SEARCH("időben.",B3)+3)</f>
        <v>115</v>
      </c>
      <c r="F3" s="16" t="str">
        <f t="shared" ref="F3:F30" si="3">CONCATENATE(MID(B3,C3,(E3-C3)),"ig")</f>
        <v>; 4 óra, szerdán, csütörtökön d. n. 5 - 0 ig és pénteken d. u. 5—7-ig</v>
      </c>
      <c r="G3" s="16" t="str">
        <f t="shared" ref="G3:G4" si="4">IFERROR(SEARCH("ugyanazon tanár",B3),"0 ")</f>
        <v xml:space="preserve">0 </v>
      </c>
      <c r="H3" s="16">
        <f t="shared" ref="H3:H4" si="5">IFERROR(SEARCH($H$1,B3),"ugyanott")</f>
        <v>124</v>
      </c>
      <c r="I3" s="16" t="str">
        <f t="shared" ref="I3:I4" si="6">IF(H3="ugyanott","ugyanott",MID(B3,E3+4,(H3+1)-E3))</f>
        <v>XVI. terem</v>
      </c>
      <c r="J3" s="16" t="str">
        <f t="shared" ref="J3:J5" si="7">IF(MID(B3,H3+7,LEN(B3)-H3)= "Ugyanazon tanár.",MID(B2,H2+7,LEN(B2)-H2),MID(B3,H3+7,LEN(B3)-H3))</f>
        <v>Szász Béla, ny. r. tanár.</v>
      </c>
    </row>
    <row r="4" spans="1:10" ht="53.4" x14ac:dyDescent="0.3">
      <c r="B4" s="19" t="s">
        <v>383</v>
      </c>
      <c r="C4" s="16">
        <f t="shared" si="0"/>
        <v>39</v>
      </c>
      <c r="D4" s="19" t="str">
        <f t="shared" si="1"/>
        <v>3. A ggmnasiumi paedagogia módszertana;</v>
      </c>
      <c r="E4" s="16">
        <f t="shared" si="2"/>
        <v>92</v>
      </c>
      <c r="F4" s="16" t="str">
        <f t="shared" si="3"/>
        <v>; 3 óra, kedden, csütörtökön, szombaton, d. e. 11—12-ig</v>
      </c>
      <c r="G4" s="16" t="str">
        <f t="shared" si="4"/>
        <v xml:space="preserve">0 </v>
      </c>
      <c r="H4" s="16">
        <f t="shared" si="5"/>
        <v>102</v>
      </c>
      <c r="I4" s="16" t="str">
        <f t="shared" si="6"/>
        <v>VIII. terem</v>
      </c>
      <c r="J4" s="16" t="str">
        <f t="shared" si="7"/>
        <v xml:space="preserve">Felméri Lajos, ny. r. tanár. </v>
      </c>
    </row>
    <row r="5" spans="1:10" ht="39.6" x14ac:dyDescent="0.3">
      <c r="B5" s="23" t="s">
        <v>384</v>
      </c>
      <c r="C5" s="16">
        <f>IFERROR(IFERROR(SEARCH($C$1,B5),SEARCH(".",B5)),SEARCH(";",B5))</f>
        <v>30</v>
      </c>
      <c r="D5" s="19" t="str">
        <f t="shared" ref="D5" si="8">LEFT(B5,C5)</f>
        <v>4. Angol paedagogiai irodalom;</v>
      </c>
      <c r="E5" s="16">
        <f t="shared" ref="E5" si="9">IFERROR(SEARCH("ig.",B5),SEARCH("időben.",B5)+3)</f>
        <v>68</v>
      </c>
      <c r="F5" s="16" t="str">
        <f t="shared" si="3"/>
        <v>; 2 óra, hétfőn, szerdán d. e. 11—12- ig</v>
      </c>
      <c r="G5" s="16" t="str">
        <f t="shared" ref="G5" si="10">IFERROR(SEARCH("ugyanazon tanár",B5),"0 ")</f>
        <v xml:space="preserve">0 </v>
      </c>
      <c r="H5" s="16">
        <f t="shared" ref="H5" si="11">IFERROR(SEARCH($H$1,B5),"ugyanott")</f>
        <v>78</v>
      </c>
      <c r="I5" s="16" t="str">
        <f t="shared" ref="I5" si="12">IF(H5="ugyanott","ugyanott",MID(B5,E5+4,(H5+1)-E5))</f>
        <v>VIII. terem</v>
      </c>
      <c r="J5" s="16" t="str">
        <f t="shared" si="7"/>
        <v>Felméri Lajos, ny. r. tanár.</v>
      </c>
    </row>
    <row r="6" spans="1:10" ht="39.6" x14ac:dyDescent="0.3">
      <c r="A6" s="7" t="s">
        <v>385</v>
      </c>
      <c r="C6" s="16"/>
      <c r="D6" s="19"/>
      <c r="E6" s="16"/>
      <c r="F6" s="16"/>
      <c r="G6" s="16"/>
      <c r="H6" s="16"/>
      <c r="I6" s="16"/>
      <c r="J6" s="16"/>
    </row>
    <row r="7" spans="1:10" ht="66" x14ac:dyDescent="0.3">
      <c r="B7" s="7" t="s">
        <v>394</v>
      </c>
      <c r="C7" s="16">
        <f t="shared" ref="C7:C36" si="13">IFERROR(IFERROR(SEARCH($C$1,B7),SEARCH(".",B7)),SEARCH(";",B7))</f>
        <v>70</v>
      </c>
      <c r="D7" s="19" t="str">
        <f t="shared" ref="D7:D19" si="14">LEFT(B7,C7)</f>
        <v>1.   A magyar irodalom legújabb történelme, kivált 1830 óta mostariig;</v>
      </c>
      <c r="E7" s="16">
        <f t="shared" ref="E7:E19" si="15">IFERROR(SEARCH("ig.",B7),SEARCH("időben.",B7)+3)</f>
        <v>117</v>
      </c>
      <c r="F7" s="16" t="str">
        <f t="shared" si="3"/>
        <v>; 3 óra, hétfőn, kedden és szerdán d. e. 10—11-ig</v>
      </c>
      <c r="G7" s="16" t="str">
        <f t="shared" ref="G7:G19" si="16">IFERROR(SEARCH("ugyanazon tanár",B7),"0 ")</f>
        <v xml:space="preserve">0 </v>
      </c>
      <c r="H7" s="16">
        <f t="shared" ref="H7:H19" si="17">IFERROR(SEARCH($H$1,B7),"ugyanott")</f>
        <v>126</v>
      </c>
      <c r="I7" s="16" t="str">
        <f t="shared" ref="I7:I19" si="18">IF(H7="ugyanott","ugyanott",MID(B7,E7+4,(H7+1)-E7))</f>
        <v>III. terem</v>
      </c>
      <c r="J7" s="16" t="str">
        <f t="shared" ref="J7:J18" si="19">IF(MID(B7,H7+7,LEN(B7)-H7)= "Ugyanazon tanár.",MID(B6,H6+7,LEN(B6)-H6),MID(B7,H7+7,LEN(B7)-H7))</f>
        <v>Imre Sándor, ny. r. tanár</v>
      </c>
    </row>
    <row r="8" spans="1:10" ht="52.8" x14ac:dyDescent="0.3">
      <c r="B8" s="7" t="s">
        <v>395</v>
      </c>
      <c r="C8" s="16">
        <f t="shared" si="13"/>
        <v>2</v>
      </c>
      <c r="D8" s="19" t="str">
        <f t="shared" si="14"/>
        <v>2.</v>
      </c>
      <c r="E8" s="16">
        <f t="shared" si="15"/>
        <v>112</v>
      </c>
      <c r="F8" s="16" t="str">
        <f t="shared" si="3"/>
        <v>.   Magyar nyelvtudomány. Szóképzés és ragozás (folyt.) 3 óra, csütörtökön, pénteken és szombaton d. e. 10—11-ig</v>
      </c>
      <c r="G8" s="16" t="str">
        <f t="shared" si="16"/>
        <v xml:space="preserve">0 </v>
      </c>
      <c r="H8" s="16">
        <f t="shared" si="17"/>
        <v>122</v>
      </c>
      <c r="I8" s="16" t="str">
        <f t="shared" si="18"/>
        <v>VIII. terem</v>
      </c>
      <c r="J8" s="16" t="str">
        <f t="shared" si="19"/>
        <v>Imre Sándor, ny. r. tanár</v>
      </c>
    </row>
    <row r="9" spans="1:10" ht="39.6" x14ac:dyDescent="0.3">
      <c r="B9" s="8" t="s">
        <v>396</v>
      </c>
      <c r="C9" s="16">
        <f t="shared" si="13"/>
        <v>32</v>
      </c>
      <c r="D9" s="19" t="str">
        <f t="shared" si="14"/>
        <v>*7. Magyar helyesírás törvény i;</v>
      </c>
      <c r="E9" s="16">
        <f t="shared" si="15"/>
        <v>60</v>
      </c>
      <c r="F9" s="16" t="str">
        <f t="shared" si="3"/>
        <v>; 1 óra, hétfőn d. e. 11—12-ig</v>
      </c>
      <c r="G9" s="16" t="str">
        <f t="shared" si="16"/>
        <v xml:space="preserve">0 </v>
      </c>
      <c r="H9" s="16">
        <f t="shared" si="17"/>
        <v>70</v>
      </c>
      <c r="I9" s="16" t="str">
        <f t="shared" si="18"/>
        <v>VIII. terem</v>
      </c>
      <c r="J9" s="16" t="str">
        <f t="shared" si="19"/>
        <v>Imre Sándor, ny. r. tanár</v>
      </c>
    </row>
    <row r="10" spans="1:10" ht="66.599999999999994" x14ac:dyDescent="0.3">
      <c r="B10" s="7" t="s">
        <v>397</v>
      </c>
      <c r="C10" s="16">
        <f t="shared" si="13"/>
        <v>106</v>
      </c>
      <c r="D10" s="19" t="str">
        <f t="shared" si="14"/>
        <v>8.   A görög dalköltészet történelme a legrégibb időktől Pindarig bevezetéssel a görög és latin metrikába;</v>
      </c>
      <c r="E10" s="16">
        <f t="shared" si="15"/>
        <v>147</v>
      </c>
      <c r="F10" s="16" t="str">
        <f t="shared" si="3"/>
        <v>; 2 óra, szerdán és pénteken d. e. 11—12-ig</v>
      </c>
      <c r="G10" s="16" t="str">
        <f t="shared" si="16"/>
        <v xml:space="preserve">0 </v>
      </c>
      <c r="H10" s="16">
        <f t="shared" si="17"/>
        <v>156</v>
      </c>
      <c r="I10" s="16" t="str">
        <f t="shared" si="18"/>
        <v>XVI. terem</v>
      </c>
      <c r="J10" s="16" t="str">
        <f t="shared" si="19"/>
        <v xml:space="preserve">Dr. Hóman Ottó, ny. r. tanár. </v>
      </c>
    </row>
    <row r="11" spans="1:10" ht="52.8" x14ac:dyDescent="0.3">
      <c r="B11" s="7" t="s">
        <v>398</v>
      </c>
      <c r="C11" s="16">
        <f t="shared" si="13"/>
        <v>49</v>
      </c>
      <c r="D11" s="19" t="str">
        <f t="shared" si="14"/>
        <v>9.   Aristophanes Békái fordítása és értelmezése;</v>
      </c>
      <c r="E11" s="16">
        <f t="shared" si="15"/>
        <v>92</v>
      </c>
      <c r="F11" s="16" t="str">
        <f t="shared" si="3"/>
        <v>; 3 óra, hétfőn,kedden, szerdán d e. 10 11-ig</v>
      </c>
      <c r="G11" s="16" t="str">
        <f t="shared" si="16"/>
        <v xml:space="preserve">0 </v>
      </c>
      <c r="H11" s="16">
        <f t="shared" si="17"/>
        <v>101</v>
      </c>
      <c r="I11" s="16" t="str">
        <f t="shared" si="18"/>
        <v>XVI. terem</v>
      </c>
      <c r="J11" s="16" t="str">
        <f t="shared" si="19"/>
        <v>Dr. Hóman Ottó, ny. r. tanár.</v>
      </c>
    </row>
    <row r="12" spans="1:10" ht="39.6" x14ac:dyDescent="0.3">
      <c r="B12" s="7" t="s">
        <v>399</v>
      </c>
      <c r="C12" s="16">
        <f t="shared" si="13"/>
        <v>39</v>
      </c>
      <c r="D12" s="19" t="str">
        <f t="shared" si="14"/>
        <v>10. Hercules mylhusa az ókori népeknél;</v>
      </c>
      <c r="E12" s="16">
        <f t="shared" si="15"/>
        <v>69</v>
      </c>
      <c r="F12" s="16" t="str">
        <f t="shared" si="3"/>
        <v>; 1 óra, szombaton d. e. 9—10-ig</v>
      </c>
      <c r="G12" s="16" t="str">
        <f t="shared" si="16"/>
        <v xml:space="preserve">0 </v>
      </c>
      <c r="H12" s="16">
        <f t="shared" si="17"/>
        <v>78</v>
      </c>
      <c r="I12" s="16" t="str">
        <f t="shared" si="18"/>
        <v>XVI. terem</v>
      </c>
      <c r="J12" s="16" t="str">
        <f>IF(MID(B12,H12+7,LEN(B12)-H12)= "Ugyanazon tanár.",MID(#REF!,#REF!+7,LEN(#REF!)-#REF!),MID(B12,H12+7,LEN(B12)-H12))</f>
        <v>Dr. Hóman Ottó, ny. r. tanár.</v>
      </c>
    </row>
    <row r="13" spans="1:10" ht="52.8" x14ac:dyDescent="0.3">
      <c r="B13" s="7" t="s">
        <v>386</v>
      </c>
      <c r="C13" s="16">
        <f t="shared" si="13"/>
        <v>43</v>
      </c>
      <c r="D13" s="19" t="str">
        <f t="shared" si="14"/>
        <v>1.   Görög és latin öszszehasonlító alakúm;</v>
      </c>
      <c r="E13" s="16">
        <f t="shared" si="15"/>
        <v>89</v>
      </c>
      <c r="F13" s="16" t="str">
        <f t="shared" si="3"/>
        <v>; 3 óra, hétfőu, kedden és szerdán d. e. U—10-ig</v>
      </c>
      <c r="G13" s="16" t="str">
        <f t="shared" si="16"/>
        <v xml:space="preserve">0 </v>
      </c>
      <c r="H13" s="16">
        <f t="shared" si="17"/>
        <v>97</v>
      </c>
      <c r="I13" s="16" t="str">
        <f t="shared" si="18"/>
        <v>IX. terem</v>
      </c>
      <c r="J13" s="16" t="str">
        <f t="shared" si="19"/>
        <v xml:space="preserve">Szamosi János, ny. r. tanár. </v>
      </c>
    </row>
    <row r="14" spans="1:10" ht="52.8" x14ac:dyDescent="0.3">
      <c r="B14" s="7" t="s">
        <v>387</v>
      </c>
      <c r="C14" s="16">
        <f t="shared" si="13"/>
        <v>58</v>
      </c>
      <c r="D14" s="19" t="str">
        <f t="shared" si="14"/>
        <v>2.   Ovidius Füsti czirnü műve első könyvének értelmezése;</v>
      </c>
      <c r="E14" s="16">
        <f t="shared" si="15"/>
        <v>100</v>
      </c>
      <c r="F14" s="16" t="str">
        <f t="shared" si="3"/>
        <v>; 2 óra, csütörtökön, pénteken d. e. 9—10-ig</v>
      </c>
      <c r="G14" s="16" t="str">
        <f t="shared" si="16"/>
        <v xml:space="preserve">0 </v>
      </c>
      <c r="H14" s="16">
        <f t="shared" si="17"/>
        <v>108</v>
      </c>
      <c r="I14" s="16" t="str">
        <f t="shared" si="18"/>
        <v>IX. terem</v>
      </c>
      <c r="J14" s="16" t="str">
        <f t="shared" si="19"/>
        <v xml:space="preserve">Szamosi János, ny. r. tanár. </v>
      </c>
    </row>
    <row r="15" spans="1:10" ht="52.8" x14ac:dyDescent="0.3">
      <c r="B15" s="7" t="s">
        <v>388</v>
      </c>
      <c r="C15" s="16">
        <f t="shared" si="13"/>
        <v>70</v>
      </c>
      <c r="D15" s="19" t="str">
        <f t="shared" si="14"/>
        <v>3.   A görög irodalom történelme: (folytatás Nagy Sándortól 1453- ig);</v>
      </c>
      <c r="E15" s="16">
        <f t="shared" si="15"/>
        <v>101</v>
      </c>
      <c r="F15" s="16" t="str">
        <f t="shared" si="3"/>
        <v>; 1 óra, csütörtökön d. e. 8—9-ig</v>
      </c>
      <c r="G15" s="16" t="str">
        <f t="shared" si="16"/>
        <v xml:space="preserve">0 </v>
      </c>
      <c r="H15" s="16">
        <f t="shared" si="17"/>
        <v>109</v>
      </c>
      <c r="I15" s="16" t="str">
        <f t="shared" si="18"/>
        <v>IX. terem</v>
      </c>
      <c r="J15" s="16" t="str">
        <f t="shared" si="19"/>
        <v>Szamosi János, ny. r. tanár.</v>
      </c>
    </row>
    <row r="16" spans="1:10" ht="79.2" x14ac:dyDescent="0.3">
      <c r="B16" s="7" t="s">
        <v>389</v>
      </c>
      <c r="C16" s="16">
        <f t="shared" si="13"/>
        <v>42</v>
      </c>
      <c r="D16" s="19" t="str">
        <f t="shared" si="14"/>
        <v>4.   A német irodalom kritikai történelme;</v>
      </c>
      <c r="E16" s="16">
        <f t="shared" si="15"/>
        <v>151</v>
      </c>
      <c r="F16" s="16" t="str">
        <f t="shared" si="3"/>
        <v>; VII. és VIII. rész. Pseudo classicismus; 5 óra, hétfőn, kedden, szerdáu, csötörtö- kön, pénteken d. u. 2—3-ig</v>
      </c>
      <c r="G16" s="16" t="str">
        <f t="shared" si="16"/>
        <v xml:space="preserve">0 </v>
      </c>
      <c r="H16" s="16">
        <f t="shared" si="17"/>
        <v>159</v>
      </c>
      <c r="I16" s="16" t="str">
        <f t="shared" si="18"/>
        <v>IX. terem</v>
      </c>
      <c r="J16" s="16" t="str">
        <f t="shared" si="19"/>
        <v xml:space="preserve">Dr. Meltzl Hugó, ny. r. tanár, </v>
      </c>
    </row>
    <row r="17" spans="1:10" ht="39.6" x14ac:dyDescent="0.3">
      <c r="B17" s="7" t="s">
        <v>390</v>
      </c>
      <c r="C17" s="16">
        <f t="shared" si="13"/>
        <v>14</v>
      </c>
      <c r="D17" s="19" t="str">
        <f t="shared" si="14"/>
        <v>5.   Iléliand;</v>
      </c>
      <c r="E17" s="16">
        <f t="shared" si="15"/>
        <v>43</v>
      </c>
      <c r="F17" s="16" t="str">
        <f t="shared" si="3"/>
        <v>; 2 óra, szombaton d. u. 2—4-ig</v>
      </c>
      <c r="G17" s="16" t="str">
        <f t="shared" si="16"/>
        <v xml:space="preserve">0 </v>
      </c>
      <c r="H17" s="16">
        <f t="shared" si="17"/>
        <v>51</v>
      </c>
      <c r="I17" s="16" t="str">
        <f t="shared" si="18"/>
        <v>IX. terem</v>
      </c>
      <c r="J17" s="16" t="str">
        <f t="shared" si="19"/>
        <v>Dr. Meltzl Hugó, ny. r. tanár.</v>
      </c>
    </row>
    <row r="18" spans="1:10" ht="52.8" x14ac:dyDescent="0.3">
      <c r="B18" s="7" t="s">
        <v>417</v>
      </c>
      <c r="C18" s="16">
        <f t="shared" si="13"/>
        <v>72</v>
      </c>
      <c r="D18" s="19" t="str">
        <f t="shared" si="14"/>
        <v>16. Petőfi, mint az egykorú német költészet, névleg Lenau antagonistája;</v>
      </c>
      <c r="E18" s="16">
        <f t="shared" si="15"/>
        <v>106</v>
      </c>
      <c r="F18" s="16" t="str">
        <f>CONCATENATE(MID(B18,C18,(E18-C18)),"ig")</f>
        <v>; 1 óra, később meghatározandó időig</v>
      </c>
      <c r="G18" s="16" t="str">
        <f t="shared" si="16"/>
        <v xml:space="preserve">0 </v>
      </c>
      <c r="H18" s="16">
        <f t="shared" si="17"/>
        <v>115</v>
      </c>
      <c r="I18" s="16" t="s">
        <v>400</v>
      </c>
      <c r="J18" s="16" t="str">
        <f t="shared" si="19"/>
        <v>Dr. Meltzl Hugó, ny. r. tanár</v>
      </c>
    </row>
    <row r="19" spans="1:10" ht="52.8" x14ac:dyDescent="0.3">
      <c r="B19" s="7" t="s">
        <v>391</v>
      </c>
      <c r="C19" s="16">
        <f t="shared" si="13"/>
        <v>50</v>
      </c>
      <c r="D19" s="19" t="str">
        <f t="shared" si="14"/>
        <v>17. A román irodalom történelme a legújabb korban;</v>
      </c>
      <c r="E19" s="16">
        <f t="shared" si="15"/>
        <v>98</v>
      </c>
      <c r="F19" s="16" t="str">
        <f t="shared" si="3"/>
        <v>; 3 óra, hétfőn, kedden és szerdán d. u. 4—5 óráig</v>
      </c>
      <c r="G19" s="16" t="str">
        <f t="shared" si="16"/>
        <v xml:space="preserve">0 </v>
      </c>
      <c r="H19" s="16">
        <f t="shared" si="17"/>
        <v>107</v>
      </c>
      <c r="I19" s="16" t="str">
        <f t="shared" si="18"/>
        <v>XVI. terem</v>
      </c>
      <c r="J19" s="16" t="str">
        <f>IF(MID(B19,H19+7,LEN(B19)-H19)= "Ugyanazon tanár.",MID(#REF!,#REF!+7,LEN(#REF!)-#REF!),MID(B19,H19+7,LEN(B19)-H19))</f>
        <v>Dr. Szilasi Gergely, ny. r. tanár.</v>
      </c>
    </row>
    <row r="20" spans="1:10" ht="79.8" x14ac:dyDescent="0.3">
      <c r="B20" s="19" t="s">
        <v>392</v>
      </c>
      <c r="C20" s="16">
        <f t="shared" si="13"/>
        <v>123</v>
      </c>
      <c r="D20" s="19" t="str">
        <f t="shared" ref="D20:D21" si="20">LEFT(B20,C20)</f>
        <v>18. A maczedoniai és istriai román nyelvjárások és a retho-ro- mán vagy rumonsh nyelv párhazamban a dácziai román nyelvvel;</v>
      </c>
      <c r="E20" s="16">
        <f t="shared" ref="E20:E21" si="21">IFERROR(SEARCH("ig.",B20),SEARCH("időben.",B20)+3)</f>
        <v>164</v>
      </c>
      <c r="F20" s="16" t="str">
        <f t="shared" si="3"/>
        <v>; 2 óra, csütörtökön, pénteken d. u. 4—5-ig</v>
      </c>
      <c r="G20" s="16" t="str">
        <f t="shared" ref="G20:G21" si="22">IFERROR(SEARCH("ugyanazon tanár",B20),"0 ")</f>
        <v xml:space="preserve">0 </v>
      </c>
      <c r="H20" s="16">
        <f t="shared" ref="H20:H21" si="23">IFERROR(SEARCH($H$1,B20),"ugyanott")</f>
        <v>173</v>
      </c>
      <c r="I20" s="16" t="str">
        <f t="shared" ref="I20:I21" si="24">IF(H20="ugyanott","ugyanott",MID(B20,E20+4,(H20+1)-E20))</f>
        <v>XVI. terem</v>
      </c>
      <c r="J20" s="16" t="str">
        <f>IF(MID(B20,H20+7,LEN(B20)-H20)= "Ugyanazon tanár.",MID(#REF!,#REF!+7,LEN(#REF!)-#REF!),MID(B20,H20+7,LEN(B20)-H20))</f>
        <v>Dr. Szilasi Gergely, ny. r. tanár.</v>
      </c>
    </row>
    <row r="21" spans="1:10" ht="40.200000000000003" x14ac:dyDescent="0.3">
      <c r="B21" s="19" t="s">
        <v>393</v>
      </c>
      <c r="C21" s="16">
        <f t="shared" si="13"/>
        <v>19</v>
      </c>
      <c r="D21" s="19" t="str">
        <f t="shared" si="20"/>
        <v>*19. Román poétika;</v>
      </c>
      <c r="E21" s="16">
        <f t="shared" si="21"/>
        <v>45</v>
      </c>
      <c r="F21" s="16" t="str">
        <f t="shared" si="3"/>
        <v>; 1 óra, szerdán d. 12— 1-ig</v>
      </c>
      <c r="G21" s="16" t="str">
        <f t="shared" si="22"/>
        <v xml:space="preserve">0 </v>
      </c>
      <c r="H21" s="16">
        <f t="shared" si="23"/>
        <v>54</v>
      </c>
      <c r="I21" s="16" t="str">
        <f t="shared" si="24"/>
        <v>XVI. terem</v>
      </c>
      <c r="J21" s="16" t="str">
        <f>IF(MID(B21,H21+7,LEN(B21)-H21)= "Ugyanazon tanár.",MID(#REF!,#REF!+7,LEN(#REF!)-#REF!),MID(B21,H21+7,LEN(B21)-H21))</f>
        <v>Dr. Szilasi Gergely, ny. r. tanár.</v>
      </c>
    </row>
    <row r="22" spans="1:10" ht="53.4" x14ac:dyDescent="0.3">
      <c r="A22" s="19" t="s">
        <v>401</v>
      </c>
      <c r="C22" s="16"/>
      <c r="D22" s="19"/>
      <c r="E22" s="16"/>
      <c r="F22" s="16" t="e">
        <f t="shared" si="3"/>
        <v>#VALUE!</v>
      </c>
      <c r="G22" s="16"/>
      <c r="H22" s="16"/>
      <c r="I22" s="16"/>
      <c r="J22" s="16"/>
    </row>
    <row r="23" spans="1:10" ht="40.200000000000003" x14ac:dyDescent="0.3">
      <c r="B23" s="19" t="s">
        <v>403</v>
      </c>
      <c r="C23" s="16">
        <f t="shared" si="13"/>
        <v>36</v>
      </c>
      <c r="D23" s="19" t="str">
        <f t="shared" ref="D23:D36" si="25">LEFT(B23,C23)</f>
        <v>*20. A régi keleti népek történelme;</v>
      </c>
      <c r="E23" s="16">
        <f t="shared" ref="E23:E36" si="26">IFERROR(SEARCH("ig.",B23),SEARCH("időben.",B23)+3)</f>
        <v>75</v>
      </c>
      <c r="F23" s="16" t="str">
        <f t="shared" si="3"/>
        <v>; 2 óra, pénteken és szombaton d. 12—1-ig</v>
      </c>
      <c r="G23" s="16" t="str">
        <f t="shared" ref="G23:G36" si="27">IFERROR(SEARCH("ugyanazon tanár",B23),"0 ")</f>
        <v xml:space="preserve">0 </v>
      </c>
      <c r="H23" s="16">
        <f t="shared" ref="H23:H36" si="28">IFERROR(SEARCH($H$1,B23),"ugyanott")</f>
        <v>85</v>
      </c>
      <c r="I23" s="16" t="str">
        <f t="shared" ref="I23:I36" si="29">IF(H23="ugyanott","ugyanott",MID(B23,E23+4,(H23+1)-E23))</f>
        <v>VIII. terem</v>
      </c>
      <c r="J23" s="16" t="str">
        <f>IF(MID(B23,H23+7,LEN(B23)-H23)= "Ugyanazon tanár.",MID(#REF!,#REF!+7,LEN(#REF!)-#REF!),MID(B23,H23+7,LEN(B23)-H23))</f>
        <v xml:space="preserve">Ladányi Gedeon, ny. r. tanár. </v>
      </c>
    </row>
    <row r="24" spans="1:10" ht="53.4" x14ac:dyDescent="0.3">
      <c r="B24" s="19" t="s">
        <v>404</v>
      </c>
      <c r="C24" s="16">
        <f t="shared" si="13"/>
        <v>39</v>
      </c>
      <c r="D24" s="19" t="str">
        <f t="shared" si="25"/>
        <v>20. A XIX. század történelme 1815 után;</v>
      </c>
      <c r="E24" s="16">
        <f t="shared" si="26"/>
        <v>83</v>
      </c>
      <c r="F24" s="16" t="str">
        <f t="shared" si="3"/>
        <v>; 3 óra, hétfőn, kedden és szeredán d. 12—1-ig</v>
      </c>
      <c r="G24" s="16" t="str">
        <f t="shared" si="27"/>
        <v xml:space="preserve">0 </v>
      </c>
      <c r="H24" s="16">
        <f t="shared" si="28"/>
        <v>92</v>
      </c>
      <c r="I24" s="16" t="str">
        <f t="shared" si="29"/>
        <v>III. terem</v>
      </c>
      <c r="J24" s="16" t="str">
        <f>IF(MID(B24,H24+7,LEN(B24)-H24)= "Ugyanazon tanár.",MID(#REF!,#REF!+7,LEN(#REF!)-#REF!),MID(B24,H24+7,LEN(B24)-H24))</f>
        <v>Ladányi Gedeon, ny. r. tanár.</v>
      </c>
    </row>
    <row r="25" spans="1:10" ht="66.599999999999994" x14ac:dyDescent="0.3">
      <c r="B25" s="19" t="s">
        <v>402</v>
      </c>
      <c r="C25" s="16">
        <f t="shared" si="13"/>
        <v>68</v>
      </c>
      <c r="D25" s="19" t="str">
        <f t="shared" si="25"/>
        <v>21. Erdély történelme Bocskai halálától II. Rákóczy György haláláig;</v>
      </c>
      <c r="E25" s="16">
        <f t="shared" si="26"/>
        <v>136</v>
      </c>
      <c r="F25" s="16" t="str">
        <f t="shared" si="3"/>
        <v>; 5 óra, hétfőn, kedden, szerdán, csötörtökön és pénteken d. u. 4—5-ig</v>
      </c>
      <c r="G25" s="16" t="str">
        <f t="shared" si="27"/>
        <v xml:space="preserve">0 </v>
      </c>
      <c r="H25" s="16">
        <f t="shared" si="28"/>
        <v>146</v>
      </c>
      <c r="I25" s="16" t="str">
        <f t="shared" si="29"/>
        <v>VIII. terem</v>
      </c>
      <c r="J25" s="16" t="str">
        <f>IF(MID(B25,H25+7,LEN(B25)-H25)= "Ugyanazon tanár.",MID(#REF!,#REF!+7,LEN(#REF!)-#REF!),MID(B25,H25+7,LEN(B25)-H25))</f>
        <v xml:space="preserve">Szabó Károly, ny. r. tanár, </v>
      </c>
    </row>
    <row r="26" spans="1:10" ht="53.4" x14ac:dyDescent="0.3">
      <c r="B26" s="19" t="s">
        <v>405</v>
      </c>
      <c r="C26" s="16">
        <f t="shared" si="13"/>
        <v>46</v>
      </c>
      <c r="D26" s="19" t="str">
        <f t="shared" si="25"/>
        <v>22. Magyarország történelme a XI-ik században;</v>
      </c>
      <c r="E26" s="16">
        <f t="shared" si="26"/>
        <v>95</v>
      </c>
      <c r="F26" s="16" t="str">
        <f t="shared" si="3"/>
        <v>; 3 óra, hétfőn, szerdán és pénteken d. e. 11—12-ig</v>
      </c>
      <c r="G26" s="16" t="str">
        <f t="shared" si="27"/>
        <v xml:space="preserve">0 </v>
      </c>
      <c r="H26" s="16">
        <f t="shared" si="28"/>
        <v>105</v>
      </c>
      <c r="I26" s="16" t="str">
        <f t="shared" si="29"/>
        <v>VIII. terem</v>
      </c>
      <c r="J26" s="16" t="str">
        <f>IF(MID(B26,H26+7,LEN(B26)-H26)= "Ugyanazon tanár.",MID(#REF!,#REF!+7,LEN(#REF!)-#REF!),MID(B26,H26+7,LEN(B26)-H26))</f>
        <v>Szabó Károly, ny. r. tanár</v>
      </c>
    </row>
    <row r="27" spans="1:10" ht="40.200000000000003" x14ac:dyDescent="0.3">
      <c r="B27" s="19" t="s">
        <v>406</v>
      </c>
      <c r="C27" s="16">
        <f t="shared" si="13"/>
        <v>24</v>
      </c>
      <c r="D27" s="19" t="str">
        <f t="shared" si="25"/>
        <v>23. Általános czímertan;</v>
      </c>
      <c r="E27" s="16">
        <f t="shared" si="26"/>
        <v>66</v>
      </c>
      <c r="F27" s="16" t="str">
        <f t="shared" si="3"/>
        <v>; 2 óra, kedden és csötörtökön reggel 8—9-ig</v>
      </c>
      <c r="G27" s="16" t="str">
        <f t="shared" si="27"/>
        <v xml:space="preserve">0 </v>
      </c>
      <c r="H27" s="16">
        <f t="shared" si="28"/>
        <v>74</v>
      </c>
      <c r="I27" s="16" t="str">
        <f t="shared" si="29"/>
        <v>XV. terem</v>
      </c>
      <c r="J27" s="16" t="str">
        <f>IF(MID(B27,H27+7,LEN(B27)-H27)= "Ugyanazon tanár.",MID(#REF!,#REF!+7,LEN(#REF!)-#REF!),MID(B27,H27+7,LEN(B27)-H27))</f>
        <v xml:space="preserve">Finály Henrik, ny. r. tanár. </v>
      </c>
    </row>
    <row r="28" spans="1:10" ht="40.200000000000003" x14ac:dyDescent="0.3">
      <c r="B28" s="19" t="s">
        <v>407</v>
      </c>
      <c r="C28" s="16">
        <f t="shared" si="13"/>
        <v>21</v>
      </c>
      <c r="D28" s="19" t="str">
        <f t="shared" si="25"/>
        <v>24. Ókori metrologia;</v>
      </c>
      <c r="E28" s="16">
        <f t="shared" si="26"/>
        <v>67</v>
      </c>
      <c r="F28" s="16" t="str">
        <f t="shared" si="3"/>
        <v>; 3 óra, hétfőn, szerdán, pénteken reggel 8—9-ig</v>
      </c>
      <c r="G28" s="16" t="str">
        <f t="shared" si="27"/>
        <v xml:space="preserve">0 </v>
      </c>
      <c r="H28" s="16">
        <f t="shared" si="28"/>
        <v>75</v>
      </c>
      <c r="I28" s="16" t="str">
        <f t="shared" si="29"/>
        <v>XV. terem</v>
      </c>
      <c r="J28" s="16" t="str">
        <f>IF(MID(B28,H28+7,LEN(B28)-H28)= "Ugyanazon tanár.",MID(#REF!,#REF!+7,LEN(#REF!)-#REF!),MID(B28,H28+7,LEN(B28)-H28))</f>
        <v>Finály Henrik, ny. r. tanár.</v>
      </c>
    </row>
    <row r="29" spans="1:10" ht="53.4" x14ac:dyDescent="0.3">
      <c r="B29" s="19" t="s">
        <v>408</v>
      </c>
      <c r="C29" s="16">
        <f t="shared" si="13"/>
        <v>55</v>
      </c>
      <c r="D29" s="19" t="str">
        <f t="shared" si="25"/>
        <v>*26. Diplomatikai gyakorlatok, tégi oklevelek olvasása;</v>
      </c>
      <c r="E29" s="16">
        <f t="shared" si="26"/>
        <v>78</v>
      </c>
      <c r="F29" s="16" t="str">
        <f t="shared" si="3"/>
        <v>; szombaton reggel 8—9-ig</v>
      </c>
      <c r="G29" s="16" t="str">
        <f t="shared" si="27"/>
        <v xml:space="preserve">0 </v>
      </c>
      <c r="H29" s="16">
        <f t="shared" si="28"/>
        <v>86</v>
      </c>
      <c r="I29" s="16" t="str">
        <f t="shared" si="29"/>
        <v>XV. terem</v>
      </c>
      <c r="J29" s="16" t="str">
        <f>IF(MID(B29,H29+7,LEN(B29)-H29)= "Ugyanazon tanár.",MID(#REF!,#REF!+7,LEN(#REF!)-#REF!),MID(B29,H29+7,LEN(B29)-H29))</f>
        <v>Finály Henrik, ny. r. tanár.</v>
      </c>
    </row>
    <row r="30" spans="1:10" ht="53.4" x14ac:dyDescent="0.3">
      <c r="B30" s="19" t="s">
        <v>410</v>
      </c>
      <c r="C30" s="16">
        <f t="shared" si="13"/>
        <v>32</v>
      </c>
      <c r="D30" s="19" t="str">
        <f t="shared" si="25"/>
        <v>27. Európa államainak földrajza;</v>
      </c>
      <c r="E30" s="16">
        <f t="shared" si="26"/>
        <v>114</v>
      </c>
      <c r="F30" s="16" t="str">
        <f t="shared" si="3"/>
        <v>; 5 óra, hétfőn, kedden, szerdán és pénteken d. e. 9—10-ig és csötörtökön d. 12—1-ig</v>
      </c>
      <c r="G30" s="16" t="str">
        <f t="shared" si="27"/>
        <v xml:space="preserve">0 </v>
      </c>
      <c r="H30" s="16">
        <f t="shared" si="28"/>
        <v>123</v>
      </c>
      <c r="I30" s="16" t="str">
        <f t="shared" si="29"/>
        <v>VIII terem</v>
      </c>
      <c r="J30" s="16" t="str">
        <f>IF(MID(B30,H30+7,LEN(B30)-H30)= "Ugyanazon tanár.",MID(#REF!,#REF!+7,LEN(#REF!)-#REF!),MID(B30,H30+7,LEN(B30)-H30))</f>
        <v xml:space="preserve">Terner Adolf, ny. r. tanár. </v>
      </c>
    </row>
    <row r="31" spans="1:10" ht="40.200000000000003" x14ac:dyDescent="0.3">
      <c r="B31" s="19" t="s">
        <v>409</v>
      </c>
      <c r="C31" s="16">
        <f t="shared" si="13"/>
        <v>43</v>
      </c>
      <c r="D31" s="19" t="str">
        <f t="shared" si="25"/>
        <v>28. A franczia nyelv elemei kezdők számára;</v>
      </c>
      <c r="E31" s="16">
        <f t="shared" si="26"/>
        <v>77</v>
      </c>
      <c r="F31" s="16" t="str">
        <f t="shared" ref="F31:F36" si="30">MID(B31,C31,(E31-C31))</f>
        <v>; 2 óra, később meghatározandó idő</v>
      </c>
      <c r="G31" s="16" t="str">
        <f t="shared" si="27"/>
        <v xml:space="preserve">0 </v>
      </c>
      <c r="H31" s="16">
        <f t="shared" si="28"/>
        <v>85</v>
      </c>
      <c r="I31" s="21" t="str">
        <f t="shared" si="29"/>
        <v xml:space="preserve"> X. terem</v>
      </c>
      <c r="J31" s="16" t="str">
        <f>IF(MID(B31,H31+7,LEN(B31)-H31)= "Ugyanazon tanár.",MID(#REF!,#REF!+7,LEN(#REF!)-#REF!),MID(B31,H31+7,LEN(B31)-H31))</f>
        <v xml:space="preserve">Duret József, m. tanító. </v>
      </c>
    </row>
    <row r="32" spans="1:10" ht="40.200000000000003" x14ac:dyDescent="0.3">
      <c r="B32" s="19" t="s">
        <v>411</v>
      </c>
      <c r="C32" s="16">
        <f t="shared" si="13"/>
        <v>38</v>
      </c>
      <c r="D32" s="19" t="str">
        <f t="shared" si="25"/>
        <v>29. Franczia nyelv haladottak számára;</v>
      </c>
      <c r="E32" s="16">
        <f t="shared" si="26"/>
        <v>72</v>
      </c>
      <c r="F32" s="16" t="str">
        <f t="shared" si="30"/>
        <v>; 2 óra, később meghatározandó idő</v>
      </c>
      <c r="G32" s="16" t="str">
        <f t="shared" si="27"/>
        <v xml:space="preserve">0 </v>
      </c>
      <c r="H32" s="16">
        <f t="shared" si="28"/>
        <v>79</v>
      </c>
      <c r="I32" s="21" t="str">
        <f t="shared" si="29"/>
        <v xml:space="preserve"> X terem</v>
      </c>
      <c r="J32" s="16" t="str">
        <f>IF(MID(B32,H32+7,LEN(B32)-H32)= "Ugyanazon tanár.",MID(#REF!,#REF!+7,LEN(#REF!)-#REF!),MID(B32,H32+7,LEN(B32)-H32))</f>
        <v>Duret József, m. tanító.</v>
      </c>
    </row>
    <row r="33" spans="2:10" ht="66.599999999999994" x14ac:dyDescent="0.3">
      <c r="B33" s="19" t="s">
        <v>416</v>
      </c>
      <c r="C33" s="16">
        <f t="shared" si="13"/>
        <v>101</v>
      </c>
      <c r="D33" s="19" t="str">
        <f t="shared" si="25"/>
        <v>30. Egy franczia eláss, színdarab felolvasása, öszszekötve a színköltészet feletti conversatoriummal;</v>
      </c>
      <c r="E33" s="16">
        <f t="shared" si="26"/>
        <v>135</v>
      </c>
      <c r="F33" s="16" t="str">
        <f>IF(SEARCH("meghatározandó",B33)&gt;0,"később meghatározandó időben",MID(B33,C33,(E33-C33)))</f>
        <v>később meghatározandó időben</v>
      </c>
      <c r="G33" s="16" t="str">
        <f t="shared" si="27"/>
        <v xml:space="preserve">0 </v>
      </c>
      <c r="H33" s="16">
        <f t="shared" si="28"/>
        <v>142</v>
      </c>
      <c r="I33" s="21" t="s">
        <v>414</v>
      </c>
      <c r="J33" s="16" t="str">
        <f>IF(MID(B33,H33+7,LEN(B33)-H33)= "Ugyanazon tanár.",MID(#REF!,#REF!+7,LEN(#REF!)-#REF!),MID(B33,H33+7,LEN(B33)-H33))</f>
        <v>Duret József, m. tanító.</v>
      </c>
    </row>
    <row r="34" spans="2:10" ht="40.200000000000003" x14ac:dyDescent="0.3">
      <c r="B34" s="19" t="s">
        <v>412</v>
      </c>
      <c r="C34" s="16">
        <f t="shared" si="13"/>
        <v>39</v>
      </c>
      <c r="D34" s="19" t="str">
        <f t="shared" si="25"/>
        <v>31. A franczia eláss, irodalom köréből;</v>
      </c>
      <c r="E34" s="16">
        <f t="shared" si="26"/>
        <v>73</v>
      </c>
      <c r="F34" s="16" t="str">
        <f t="shared" si="30"/>
        <v>; 1 óra, később meghatározandó idő</v>
      </c>
      <c r="G34" s="16" t="str">
        <f t="shared" si="27"/>
        <v xml:space="preserve">0 </v>
      </c>
      <c r="H34" s="16">
        <f t="shared" si="28"/>
        <v>80</v>
      </c>
      <c r="I34" s="21" t="str">
        <f t="shared" si="29"/>
        <v xml:space="preserve"> X terem</v>
      </c>
      <c r="J34" s="16" t="str">
        <f>IF(MID(B34,H34+7,LEN(B34)-H34)= "Ugyanazon tanár.",MID(#REF!,#REF!+7,LEN(#REF!)-#REF!),MID(B34,H34+7,LEN(B34)-H34))</f>
        <v>Duret József, m. tanító.</v>
      </c>
    </row>
    <row r="35" spans="2:10" ht="53.4" x14ac:dyDescent="0.3">
      <c r="B35" s="19" t="s">
        <v>415</v>
      </c>
      <c r="C35" s="16">
        <f t="shared" si="13"/>
        <v>60</v>
      </c>
      <c r="D35" s="19" t="str">
        <f t="shared" si="25"/>
        <v>32. Az angol nyelvtan elméletileg és gyakorlatilag (folyt.);</v>
      </c>
      <c r="E35" s="16">
        <f t="shared" si="26"/>
        <v>85</v>
      </c>
      <c r="F35" s="16" t="str">
        <f t="shared" si="30"/>
        <v>; 3 óra, később megh. idő</v>
      </c>
      <c r="G35" s="16" t="str">
        <f t="shared" si="27"/>
        <v xml:space="preserve">0 </v>
      </c>
      <c r="H35" s="16">
        <f t="shared" si="28"/>
        <v>94</v>
      </c>
      <c r="I35" s="16" t="str">
        <f t="shared" si="29"/>
        <v xml:space="preserve"> XV. terem</v>
      </c>
      <c r="J35" s="16" t="str">
        <f>IF(MID(B35,H35+7,LEN(B35)-H35)= "Ugyanazon tanár.",MID(#REF!,#REF!+7,LEN(#REF!)-#REF!),MID(B35,H35+7,LEN(B35)-H35))</f>
        <v xml:space="preserve">Kovács János, m. tanító. </v>
      </c>
    </row>
    <row r="36" spans="2:10" ht="53.4" x14ac:dyDescent="0.3">
      <c r="B36" s="19" t="s">
        <v>413</v>
      </c>
      <c r="C36" s="16">
        <f t="shared" si="13"/>
        <v>55</v>
      </c>
      <c r="D36" s="19" t="str">
        <f t="shared" si="25"/>
        <v>33. Sir Walter Seolt müveinek fordítása és értelmezése;</v>
      </c>
      <c r="E36" s="16">
        <f t="shared" si="26"/>
        <v>89</v>
      </c>
      <c r="F36" s="16" t="str">
        <f t="shared" si="30"/>
        <v>; 3 óra, később meghatározandó idő</v>
      </c>
      <c r="G36" s="16" t="str">
        <f t="shared" si="27"/>
        <v xml:space="preserve">0 </v>
      </c>
      <c r="H36" s="16">
        <f t="shared" si="28"/>
        <v>99</v>
      </c>
      <c r="I36" s="16" t="str">
        <f t="shared" si="29"/>
        <v xml:space="preserve">  XV. terem</v>
      </c>
      <c r="J36" s="16" t="str">
        <f>IF(MID(B36,H36+7,LEN(B36)-H36)= "Ugyanazon tanár.",MID(#REF!,#REF!+7,LEN(#REF!)-#REF!),MID(B36,H36+7,LEN(B36)-H36))</f>
        <v>Kovács János, m. tanító.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Munka13"/>
  <dimension ref="A1:J50"/>
  <sheetViews>
    <sheetView topLeftCell="A37" workbookViewId="0">
      <selection activeCell="A31" sqref="A31"/>
    </sheetView>
  </sheetViews>
  <sheetFormatPr defaultRowHeight="15.6" x14ac:dyDescent="0.3"/>
  <cols>
    <col min="1" max="1" width="21" customWidth="1"/>
    <col min="2" max="2" width="16.59765625" customWidth="1"/>
    <col min="4" max="4" width="30.19921875" style="28" customWidth="1"/>
    <col min="6" max="6" width="13.59765625" customWidth="1"/>
    <col min="7" max="7" width="13.5" customWidth="1"/>
    <col min="8" max="8" width="6.09765625" customWidth="1"/>
    <col min="9" max="9" width="10.8984375" customWidth="1"/>
    <col min="10" max="10" width="26" customWidth="1"/>
  </cols>
  <sheetData>
    <row r="1" spans="1:10" x14ac:dyDescent="0.3">
      <c r="A1" s="3" t="s">
        <v>32</v>
      </c>
      <c r="B1" s="19"/>
      <c r="C1" s="16" t="s">
        <v>8</v>
      </c>
      <c r="D1" s="27" t="s">
        <v>10</v>
      </c>
      <c r="E1" s="16" t="s">
        <v>66</v>
      </c>
      <c r="F1" s="18" t="s">
        <v>11</v>
      </c>
      <c r="G1" s="18" t="s">
        <v>39</v>
      </c>
      <c r="H1" s="18" t="s">
        <v>68</v>
      </c>
      <c r="I1" s="18" t="s">
        <v>69</v>
      </c>
      <c r="J1" s="18" t="s">
        <v>12</v>
      </c>
    </row>
    <row r="2" spans="1:10" ht="77.25" customHeight="1" x14ac:dyDescent="0.3">
      <c r="A2" s="24" t="s">
        <v>3</v>
      </c>
      <c r="B2" s="22" t="s">
        <v>418</v>
      </c>
      <c r="C2" s="16">
        <f>IFERROR(IFERROR(SEARCH($C$1,B2),SEARCH(".",B2)),SEARCH(";",B2))</f>
        <v>30</v>
      </c>
      <c r="D2" s="26" t="str">
        <f>LEFT(B2,C2)</f>
        <v>1. Bevezetés a philosophiába ;</v>
      </c>
      <c r="E2" s="16">
        <f>IFERROR(SEARCH("ig.",B2),SEARCH("időben.",B2)+3)</f>
        <v>67</v>
      </c>
      <c r="F2" s="16" t="str">
        <f>CONCATENATE(MID(B2,C2,(E2-C2)),"ig")</f>
        <v>; 2 óra, hétfőn, kedden d. u. 5 — •6-ig</v>
      </c>
      <c r="G2" s="16" t="str">
        <f>IFERROR(SEARCH("ugyanazon tanár",B2),"0 ")</f>
        <v xml:space="preserve">0 </v>
      </c>
      <c r="H2" s="16">
        <f>IFERROR(SEARCH($H$1,B2),"ugyanott")</f>
        <v>76</v>
      </c>
      <c r="I2" s="16" t="str">
        <f>IF(H2="ugyanott","ugyanott",MID(B2,E2+4,(H2+1)-E2))</f>
        <v>XVI. terem</v>
      </c>
      <c r="J2" s="16" t="str">
        <f>IF(MID(B2,H2+7,LEN(B2)-H2)= "Ugyanazon tanár.",MID(B1,H1+7,LEN(B1)-H1),MID(B2,H2+7,LEN(B2)-H2))</f>
        <v xml:space="preserve">Szász Béla, ny. r. tanár, </v>
      </c>
    </row>
    <row r="3" spans="1:10" ht="26.4" x14ac:dyDescent="0.3">
      <c r="B3" t="s">
        <v>419</v>
      </c>
      <c r="C3" s="16">
        <f t="shared" ref="C3:C41" si="0">IFERROR(IFERROR(SEARCH($C$1,B3),SEARCH(".",B3)),SEARCH(";",B3))</f>
        <v>46</v>
      </c>
      <c r="D3" s="26" t="str">
        <f t="shared" ref="D3:D4" si="1">LEFT(B3,C3)</f>
        <v>2. A régi philosophia történetének első fele ;</v>
      </c>
      <c r="E3" s="16">
        <f t="shared" ref="E3:E4" si="2">IFERROR(SEARCH("ig.",B3),SEARCH("időben.",B3)+3)</f>
        <v>113</v>
      </c>
      <c r="F3" s="16" t="str">
        <f t="shared" ref="F3:F4" si="3">CONCATENATE(MID(B3,C3,(E3-C3)),"ig")</f>
        <v>; 4 óra, szerdán és csütörtökön d. u. 5—6 ig és pénteken d. u. 5—7-ig</v>
      </c>
      <c r="G3" s="16" t="str">
        <f t="shared" ref="G3:G4" si="4">IFERROR(SEARCH("ugyanazon tanár",B3),"0 ")</f>
        <v xml:space="preserve">0 </v>
      </c>
      <c r="H3" s="16">
        <f t="shared" ref="H3:H4" si="5">IFERROR(SEARCH($H$1,B3),"ugyanott")</f>
        <v>122</v>
      </c>
      <c r="I3" s="16" t="str">
        <f t="shared" ref="I3:I4" si="6">IF(H3="ugyanott","ugyanott",MID(B3,E3+4,(H3+1)-E3))</f>
        <v>XVI. terem</v>
      </c>
      <c r="J3" s="16" t="str">
        <f t="shared" ref="J3:J4" si="7">IF(MID(B3,H3+7,LEN(B3)-H3)= "Ugyanazon tanár.",MID(B2,H2+7,LEN(B2)-H2),MID(B3,H3+7,LEN(B3)-H3))</f>
        <v xml:space="preserve">Szász Béla, ny. r. tanár, </v>
      </c>
    </row>
    <row r="4" spans="1:10" x14ac:dyDescent="0.3">
      <c r="B4" t="s">
        <v>420</v>
      </c>
      <c r="C4" s="16">
        <f t="shared" si="0"/>
        <v>14</v>
      </c>
      <c r="D4" s="26" t="str">
        <f t="shared" si="1"/>
        <v>3. Neveléstan;</v>
      </c>
      <c r="E4" s="16">
        <f t="shared" si="2"/>
        <v>61</v>
      </c>
      <c r="F4" s="16" t="str">
        <f t="shared" si="3"/>
        <v>; 3 óra, hétfőn, kedden, csütörtökön d. u. 4—5-ig</v>
      </c>
      <c r="G4" s="16" t="str">
        <f t="shared" si="4"/>
        <v xml:space="preserve">0 </v>
      </c>
      <c r="H4" s="16">
        <f t="shared" si="5"/>
        <v>71</v>
      </c>
      <c r="I4" s="16" t="str">
        <f t="shared" si="6"/>
        <v>VIII. terem</v>
      </c>
      <c r="J4" s="16" t="str">
        <f t="shared" si="7"/>
        <v xml:space="preserve">Felméri Lajos, ny. r. tanár, </v>
      </c>
    </row>
    <row r="5" spans="1:10" x14ac:dyDescent="0.3">
      <c r="B5" t="s">
        <v>422</v>
      </c>
      <c r="C5" s="16">
        <f t="shared" si="0"/>
        <v>35</v>
      </c>
      <c r="D5" s="26" t="str">
        <f t="shared" ref="D5:D13" si="8">LEFT(B5,C5)</f>
        <v>1.     A psychologia főbb kérdései;</v>
      </c>
      <c r="E5" s="16">
        <f t="shared" ref="E5:E13" si="9">IFERROR(SEARCH("ig.",B5),SEARCH("időben.",B5)+3)</f>
        <v>75</v>
      </c>
      <c r="F5" s="16" t="str">
        <f t="shared" ref="F5:F13" si="10">CONCATENATE(MID(B5,C5,(E5-C5)),"ig")</f>
        <v>; 2 óra, szerdán és szombaton d. n. 4—5-ig</v>
      </c>
      <c r="G5" s="16" t="str">
        <f t="shared" ref="G5:G13" si="11">IFERROR(SEARCH("ugyanazon tanár",B5),"0 ")</f>
        <v xml:space="preserve">0 </v>
      </c>
      <c r="H5" s="16">
        <f t="shared" ref="H5:H13" si="12">IFERROR(SEARCH($H$1,B5),"ugyanott")</f>
        <v>85</v>
      </c>
      <c r="I5" s="16" t="str">
        <f t="shared" ref="I5:I13" si="13">IF(H5="ugyanott","ugyanott",MID(B5,E5+4,(H5+1)-E5))</f>
        <v>VIII. terem</v>
      </c>
      <c r="J5" s="16" t="str">
        <f t="shared" ref="J5:J13" si="14">IF(MID(B5,H5+7,LEN(B5)-H5)= "Ugyanazon tanár.",MID(B4,H4+7,LEN(B4)-H4),MID(B5,H5+7,LEN(B5)-H5))</f>
        <v>Felméri Lajos, ny. r. tanár</v>
      </c>
    </row>
    <row r="6" spans="1:10" x14ac:dyDescent="0.3">
      <c r="A6" s="25" t="s">
        <v>421</v>
      </c>
      <c r="C6" s="16"/>
      <c r="D6" s="26"/>
      <c r="E6" s="16"/>
      <c r="F6" s="16"/>
      <c r="G6" s="16"/>
      <c r="H6" s="16"/>
      <c r="I6" s="16"/>
      <c r="J6" s="16"/>
    </row>
    <row r="7" spans="1:10" ht="26.4" x14ac:dyDescent="0.3">
      <c r="B7" t="s">
        <v>423</v>
      </c>
      <c r="C7" s="16">
        <f t="shared" si="0"/>
        <v>46</v>
      </c>
      <c r="D7" s="26" t="str">
        <f t="shared" si="8"/>
        <v>1.     A középkori magyar irodalom történelme;</v>
      </c>
      <c r="E7" s="16">
        <f t="shared" si="9"/>
        <v>91</v>
      </c>
      <c r="F7" s="16" t="str">
        <f t="shared" si="10"/>
        <v>; 3 óra, hátfőn, kedden, szerdán d. e. 10—11-ig</v>
      </c>
      <c r="G7" s="16" t="str">
        <f t="shared" si="11"/>
        <v xml:space="preserve">0 </v>
      </c>
      <c r="H7" s="16">
        <f t="shared" si="12"/>
        <v>101</v>
      </c>
      <c r="I7" s="16" t="str">
        <f t="shared" si="13"/>
        <v>VIII. terem</v>
      </c>
      <c r="J7" s="16" t="str">
        <f t="shared" si="14"/>
        <v xml:space="preserve">Imre Sándor, ny, r. tanár, </v>
      </c>
    </row>
    <row r="8" spans="1:10" x14ac:dyDescent="0.3">
      <c r="B8" t="s">
        <v>424</v>
      </c>
      <c r="C8" s="16">
        <f t="shared" si="0"/>
        <v>39</v>
      </c>
      <c r="D8" s="26" t="str">
        <f t="shared" si="8"/>
        <v>ti. A középkori magyar nyelv rendszere;</v>
      </c>
      <c r="E8" s="16">
        <f t="shared" si="9"/>
        <v>91</v>
      </c>
      <c r="F8" s="16" t="str">
        <f t="shared" si="10"/>
        <v>; 3 óra, csütörtök, péntek és szombaton d. e. 10—11-ig</v>
      </c>
      <c r="G8" s="16" t="str">
        <f t="shared" si="11"/>
        <v xml:space="preserve">0 </v>
      </c>
      <c r="H8" s="16">
        <f t="shared" si="12"/>
        <v>101</v>
      </c>
      <c r="I8" s="16" t="str">
        <f t="shared" si="13"/>
        <v>VIII. terem</v>
      </c>
      <c r="J8" s="16" t="str">
        <f t="shared" si="14"/>
        <v>Imre Sándor, ny, r. tanár</v>
      </c>
    </row>
    <row r="9" spans="1:10" x14ac:dyDescent="0.3">
      <c r="B9" t="s">
        <v>425</v>
      </c>
      <c r="C9" s="16">
        <f t="shared" si="0"/>
        <v>32</v>
      </c>
      <c r="D9" s="26" t="str">
        <f t="shared" si="8"/>
        <v>7.    Tudományos görög syntaxis;</v>
      </c>
      <c r="E9" s="16">
        <f t="shared" si="9"/>
        <v>80</v>
      </c>
      <c r="F9" s="16" t="str">
        <f t="shared" si="10"/>
        <v>; 3 óra, hétfőn, kedden és szerdán d. e. 10 —11-ig</v>
      </c>
      <c r="G9" s="16" t="str">
        <f t="shared" si="11"/>
        <v xml:space="preserve">0 </v>
      </c>
      <c r="H9" s="16">
        <f t="shared" si="12"/>
        <v>89</v>
      </c>
      <c r="I9" s="16" t="str">
        <f t="shared" si="13"/>
        <v>XVI. terem</v>
      </c>
      <c r="J9" s="16" t="str">
        <f t="shared" si="14"/>
        <v xml:space="preserve">Dr. Hóman Ottó, ny. r. tanár, </v>
      </c>
    </row>
    <row r="10" spans="1:10" x14ac:dyDescent="0.3">
      <c r="B10" t="s">
        <v>426</v>
      </c>
      <c r="C10" s="16">
        <f t="shared" si="0"/>
        <v>2</v>
      </c>
      <c r="D10" s="26" t="str">
        <f t="shared" si="8"/>
        <v>8.</v>
      </c>
      <c r="E10" s="16">
        <f t="shared" si="9"/>
        <v>94</v>
      </c>
      <c r="F10" s="16" t="str">
        <f t="shared" si="10"/>
        <v>.     Plautus Pseudolusának értelmezése: 3 óra, szerdán, pénteken és szombaton d. e. 11 —12-ig</v>
      </c>
      <c r="G10" s="16" t="str">
        <f t="shared" si="11"/>
        <v xml:space="preserve">0 </v>
      </c>
      <c r="H10" s="16">
        <f t="shared" si="12"/>
        <v>103</v>
      </c>
      <c r="I10" s="16" t="str">
        <f t="shared" si="13"/>
        <v>XVI. terem</v>
      </c>
      <c r="J10" s="16" t="str">
        <f t="shared" si="14"/>
        <v>Dr. Hóman Ottó, ny. r. tanár</v>
      </c>
    </row>
    <row r="11" spans="1:10" ht="26.4" x14ac:dyDescent="0.3">
      <c r="B11" t="s">
        <v>427</v>
      </c>
      <c r="C11" s="16">
        <f t="shared" si="0"/>
        <v>46</v>
      </c>
      <c r="D11" s="26" t="str">
        <f t="shared" si="8"/>
        <v>9.     A római irodalom történelme 509 Kr. u.;</v>
      </c>
      <c r="E11" s="16">
        <f t="shared" si="9"/>
        <v>108</v>
      </c>
      <c r="F11" s="16" t="str">
        <f t="shared" si="10"/>
        <v>; 4 óra, hétfőn, szerdán, csütörtökön és szombaton d. e. 9—10-ig</v>
      </c>
      <c r="G11" s="16" t="str">
        <f t="shared" si="11"/>
        <v xml:space="preserve">0 </v>
      </c>
      <c r="H11" s="16">
        <f t="shared" si="12"/>
        <v>117</v>
      </c>
      <c r="I11" s="16" t="str">
        <f t="shared" si="13"/>
        <v xml:space="preserve"> IX. terem</v>
      </c>
      <c r="J11" s="16" t="str">
        <f t="shared" si="14"/>
        <v>Szamosi János, ny. r. tanár,</v>
      </c>
    </row>
    <row r="12" spans="1:10" ht="26.4" x14ac:dyDescent="0.3">
      <c r="B12" t="s">
        <v>428</v>
      </c>
      <c r="C12" s="16">
        <f t="shared" si="0"/>
        <v>50</v>
      </c>
      <c r="D12" s="26" t="str">
        <f t="shared" si="8"/>
        <v>10.   Demosthenes 111 Philipinkájának értelmezése;</v>
      </c>
      <c r="E12" s="16">
        <f t="shared" si="9"/>
        <v>89</v>
      </c>
      <c r="F12" s="16" t="str">
        <f t="shared" si="10"/>
        <v>; 2 óra, kedden és pénteken d, e. 9—10-ig</v>
      </c>
      <c r="G12" s="16" t="str">
        <f t="shared" si="11"/>
        <v xml:space="preserve">0 </v>
      </c>
      <c r="H12" s="16">
        <f t="shared" si="12"/>
        <v>97</v>
      </c>
      <c r="I12" s="16" t="str">
        <f t="shared" si="13"/>
        <v>IX. terem</v>
      </c>
      <c r="J12" s="16" t="str">
        <f t="shared" si="14"/>
        <v>Szamosi János, ny. r. tanár</v>
      </c>
    </row>
    <row r="13" spans="1:10" x14ac:dyDescent="0.3">
      <c r="B13" t="s">
        <v>429</v>
      </c>
      <c r="C13" s="16">
        <f t="shared" si="0"/>
        <v>42</v>
      </c>
      <c r="D13" s="26" t="str">
        <f t="shared" si="8"/>
        <v>11.     A német irodalom krit. történelme;</v>
      </c>
      <c r="E13" s="16">
        <f t="shared" si="9"/>
        <v>144</v>
      </c>
      <c r="F13" s="16" t="str">
        <f t="shared" si="10"/>
        <v>; VII. és Vili. rész: Pseudoclassicismus (folytatás); 5 éra, szombat kivételével mindennap d. e. 12—1-ig</v>
      </c>
      <c r="G13" s="16" t="str">
        <f t="shared" si="11"/>
        <v xml:space="preserve">0 </v>
      </c>
      <c r="H13" s="16">
        <f t="shared" si="12"/>
        <v>152</v>
      </c>
      <c r="I13" s="16" t="str">
        <f t="shared" si="13"/>
        <v>IX. terem</v>
      </c>
      <c r="J13" s="16" t="str">
        <f t="shared" si="14"/>
        <v xml:space="preserve">Dr. Meltzl Hugó, ny. r. tanár, </v>
      </c>
    </row>
    <row r="14" spans="1:10" ht="26.4" x14ac:dyDescent="0.3">
      <c r="B14" t="s">
        <v>430</v>
      </c>
      <c r="C14" s="16">
        <f t="shared" si="0"/>
        <v>44</v>
      </c>
      <c r="D14" s="26" t="str">
        <f t="shared" ref="D14:D28" si="15">LEFT(B14,C14)</f>
        <v>12.   Otfrid ó-felnémet nyelvgyakorlatokkal;</v>
      </c>
      <c r="E14" s="16">
        <f t="shared" ref="E14:E28" si="16">IFERROR(SEARCH("ig.",B14),SEARCH("időben.",B14)+3)</f>
        <v>71</v>
      </c>
      <c r="F14" s="16" t="str">
        <f t="shared" ref="F14:F28" si="17">CONCATENATE(MID(B14,C14,(E14-C14)),"ig")</f>
        <v>; 1 óra, szombaton d. 12—1-ig</v>
      </c>
      <c r="G14" s="16" t="str">
        <f t="shared" ref="G14:G28" si="18">IFERROR(SEARCH("ugyanazon tanár",B14),"0 ")</f>
        <v xml:space="preserve">0 </v>
      </c>
      <c r="H14" s="16">
        <f t="shared" ref="H14:H28" si="19">IFERROR(SEARCH($H$1,B14),"ugyanott")</f>
        <v>79</v>
      </c>
      <c r="I14" s="16" t="str">
        <f t="shared" ref="I14:I28" si="20">IF(H14="ugyanott","ugyanott",MID(B14,E14+4,(H14+1)-E14))</f>
        <v>IX. terem</v>
      </c>
      <c r="J14" s="16" t="str">
        <f>IF(MID(B14,H14+7,LEN(B14)-H14)= "Ugyanazon tanár.",MID(#REF!,#REF!+7,LEN(#REF!)-#REF!),MID(B14,H14+7,LEN(B14)-H14))</f>
        <v>Dr. Meltzl Hugó, ny. r. tanár</v>
      </c>
    </row>
    <row r="15" spans="1:10" x14ac:dyDescent="0.3">
      <c r="B15" t="s">
        <v>431</v>
      </c>
      <c r="C15" s="16">
        <f t="shared" si="0"/>
        <v>3</v>
      </c>
      <c r="D15" s="26" t="str">
        <f t="shared" si="15"/>
        <v>13.</v>
      </c>
      <c r="E15" s="16">
        <f t="shared" si="16"/>
        <v>118</v>
      </c>
      <c r="F15" s="16" t="str">
        <f t="shared" si="17"/>
        <v>.     Edda Saemundina Atli-dalok kritikai olvasása ó éjszaki nyelvgyakorlatokkal-, 2 óra, később meghatározandó időig</v>
      </c>
      <c r="G15" s="16" t="str">
        <f t="shared" si="18"/>
        <v xml:space="preserve">0 </v>
      </c>
      <c r="H15" s="16">
        <f t="shared" si="19"/>
        <v>127</v>
      </c>
      <c r="I15" s="16" t="str">
        <f t="shared" si="20"/>
        <v xml:space="preserve"> IX. terem</v>
      </c>
      <c r="J15" s="16" t="str">
        <f t="shared" ref="J15:J28" si="21">IF(MID(B15,H15+7,LEN(B15)-H15)= "Ugyanazon tanár.",MID(B14,H14+7,LEN(B14)-H14),MID(B15,H15+7,LEN(B15)-H15))</f>
        <v>Dr. Meltzl Hugó, ny. r. tanár</v>
      </c>
    </row>
    <row r="16" spans="1:10" ht="26.4" x14ac:dyDescent="0.3">
      <c r="B16" t="s">
        <v>432</v>
      </c>
      <c r="C16" s="16">
        <f t="shared" si="0"/>
        <v>41</v>
      </c>
      <c r="D16" s="26" t="str">
        <f t="shared" si="15"/>
        <v>*14. Scheffel József Győző és Ekkehardja;</v>
      </c>
      <c r="E16" s="16">
        <f t="shared" si="16"/>
        <v>75</v>
      </c>
      <c r="F16" s="16" t="str">
        <f t="shared" si="17"/>
        <v>; 1 óra, később meghatározandó időig</v>
      </c>
      <c r="G16" s="16" t="str">
        <f t="shared" si="18"/>
        <v xml:space="preserve">0 </v>
      </c>
      <c r="H16" s="16">
        <f t="shared" si="19"/>
        <v>84</v>
      </c>
      <c r="I16" s="16" t="str">
        <f t="shared" si="20"/>
        <v xml:space="preserve"> IX. terem</v>
      </c>
      <c r="J16" s="16" t="str">
        <f t="shared" si="21"/>
        <v>Dr. Meltzl Hugó, ny. r. tanár</v>
      </c>
    </row>
    <row r="17" spans="1:10" ht="26.4" x14ac:dyDescent="0.3">
      <c r="B17" t="s">
        <v>433</v>
      </c>
      <c r="C17" s="16">
        <f t="shared" si="0"/>
        <v>68</v>
      </c>
      <c r="D17" s="26" t="str">
        <f t="shared" si="15"/>
        <v>10.     A román irodalom és nyelvtörténete az ó, közép és új korban;</v>
      </c>
      <c r="E17" s="16">
        <f t="shared" si="16"/>
        <v>114</v>
      </c>
      <c r="F17" s="16" t="str">
        <f t="shared" si="17"/>
        <v>; 3 óra, hétfőn, .kedden és szerdán d. u. 4—5-ig</v>
      </c>
      <c r="G17" s="16" t="str">
        <f t="shared" si="18"/>
        <v xml:space="preserve">0 </v>
      </c>
      <c r="H17" s="16">
        <f t="shared" si="19"/>
        <v>122</v>
      </c>
      <c r="I17" s="16" t="str">
        <f t="shared" si="20"/>
        <v>VI. terem</v>
      </c>
      <c r="J17" s="16" t="str">
        <f t="shared" si="21"/>
        <v xml:space="preserve">Dr. Szilasi Gergely, ny. r. tanár. </v>
      </c>
    </row>
    <row r="18" spans="1:10" ht="39.6" x14ac:dyDescent="0.3">
      <c r="B18" t="s">
        <v>434</v>
      </c>
      <c r="C18" s="16">
        <f t="shared" si="0"/>
        <v>114</v>
      </c>
      <c r="D18" s="26" t="str">
        <f t="shared" si="15"/>
        <v>11.     A román nyelv hangtana és helyesírása, kapcsolatban a régibb és újabb román helyesírási ekek kritikájával;</v>
      </c>
      <c r="E18" s="16">
        <f t="shared" si="16"/>
        <v>157</v>
      </c>
      <c r="F18" s="16" t="str">
        <f t="shared" si="17"/>
        <v>; 2 éra, csütörtökön és pénteken d. u. 4—5-ig</v>
      </c>
      <c r="G18" s="16" t="str">
        <f t="shared" si="18"/>
        <v xml:space="preserve">0 </v>
      </c>
      <c r="H18" s="16">
        <f t="shared" si="19"/>
        <v>166</v>
      </c>
      <c r="I18" s="16" t="str">
        <f t="shared" si="20"/>
        <v>XVI. terem</v>
      </c>
      <c r="J18" s="16" t="str">
        <f t="shared" si="21"/>
        <v>Dr. Szilasi Gergely, ny. r. tanár.</v>
      </c>
    </row>
    <row r="19" spans="1:10" ht="26.4" x14ac:dyDescent="0.3">
      <c r="B19" t="s">
        <v>435</v>
      </c>
      <c r="C19" s="16">
        <f t="shared" si="0"/>
        <v>73</v>
      </c>
      <c r="D19" s="26" t="str">
        <f t="shared" si="15"/>
        <v>17. Conversatorium a román elbeszélő költészet, néoleg a meseirók fölött;</v>
      </c>
      <c r="E19" s="16">
        <f t="shared" si="16"/>
        <v>96</v>
      </c>
      <c r="F19" s="16" t="str">
        <f t="shared" si="17"/>
        <v>; 1 óra, szerdám!. 12-lig</v>
      </c>
      <c r="G19" s="16" t="str">
        <f t="shared" si="18"/>
        <v xml:space="preserve">0 </v>
      </c>
      <c r="H19" s="16">
        <f t="shared" si="19"/>
        <v>105</v>
      </c>
      <c r="I19" s="16" t="str">
        <f t="shared" si="20"/>
        <v>XVI. terem</v>
      </c>
      <c r="J19" s="16" t="str">
        <f t="shared" si="21"/>
        <v>Dr. Szilasi Gergely, ny. r. tanár.</v>
      </c>
    </row>
    <row r="20" spans="1:10" ht="26.4" x14ac:dyDescent="0.3">
      <c r="B20" t="s">
        <v>436</v>
      </c>
      <c r="C20" s="16">
        <f t="shared" si="0"/>
        <v>64</v>
      </c>
      <c r="D20" s="26" t="str">
        <f t="shared" si="15"/>
        <v>*18. Sanskrit nyelv elemei, nyelvészeti hasonlításokkal kísérve;</v>
      </c>
      <c r="E20" s="16" t="e">
        <f t="shared" si="16"/>
        <v>#VALUE!</v>
      </c>
      <c r="F20" s="16" t="e">
        <f t="shared" si="17"/>
        <v>#VALUE!</v>
      </c>
      <c r="G20" s="16" t="str">
        <f t="shared" si="18"/>
        <v xml:space="preserve">0 </v>
      </c>
      <c r="H20" s="16">
        <f t="shared" si="19"/>
        <v>115</v>
      </c>
      <c r="I20" s="16" t="e">
        <f t="shared" si="20"/>
        <v>#VALUE!</v>
      </c>
      <c r="J20" s="16" t="str">
        <f t="shared" si="21"/>
        <v xml:space="preserve">Dr. Brossai Sámuel ra.-t.'kari ny. r. tanár, </v>
      </c>
    </row>
    <row r="21" spans="1:10" x14ac:dyDescent="0.3">
      <c r="A21" t="s">
        <v>437</v>
      </c>
      <c r="C21" s="16"/>
      <c r="D21" s="26"/>
      <c r="E21" s="16"/>
      <c r="F21" s="16"/>
      <c r="G21" s="16"/>
      <c r="H21" s="16"/>
      <c r="I21" s="16"/>
      <c r="J21" s="16"/>
    </row>
    <row r="22" spans="1:10" x14ac:dyDescent="0.3">
      <c r="B22" t="s">
        <v>438</v>
      </c>
      <c r="C22" s="16">
        <f t="shared" si="0"/>
        <v>31</v>
      </c>
      <c r="D22" s="26" t="str">
        <f t="shared" si="15"/>
        <v>19.Egyetemes miveltségtörténet;</v>
      </c>
      <c r="E22" s="16">
        <f t="shared" si="16"/>
        <v>68</v>
      </c>
      <c r="F22" s="16" t="str">
        <f t="shared" si="17"/>
        <v>; 3 óra, hétfő, kedd, szerdán d.12—1-ig</v>
      </c>
      <c r="G22" s="16" t="str">
        <f t="shared" si="18"/>
        <v xml:space="preserve">0 </v>
      </c>
      <c r="H22" s="16">
        <f t="shared" si="19"/>
        <v>78</v>
      </c>
      <c r="I22" s="16" t="str">
        <f t="shared" si="20"/>
        <v>VIII. terem</v>
      </c>
      <c r="J22" s="16" t="str">
        <f>IF(MID(B22,H22+7,LEN(B22)-H22)= "Ugyanazon tanár.",MID(A21,H21+7,LEN(A21)-H21),MID(B22,H22+7,LEN(B22)-H22))</f>
        <v xml:space="preserve">Ladányi Gedeon, ny. r. tanár, </v>
      </c>
    </row>
    <row r="23" spans="1:10" x14ac:dyDescent="0.3">
      <c r="B23" t="s">
        <v>439</v>
      </c>
      <c r="C23" s="16">
        <f t="shared" si="0"/>
        <v>23</v>
      </c>
      <c r="D23" s="26" t="str">
        <f t="shared" si="15"/>
        <v>20.Középkor történelme;</v>
      </c>
      <c r="E23" s="16">
        <f t="shared" si="16"/>
        <v>62</v>
      </c>
      <c r="F23" s="16" t="str">
        <f t="shared" si="17"/>
        <v>; 2 óia, pénteken és szombaton d 12— 1-ig</v>
      </c>
      <c r="G23" s="16" t="str">
        <f t="shared" si="18"/>
        <v xml:space="preserve">0 </v>
      </c>
      <c r="H23" s="16">
        <f t="shared" si="19"/>
        <v>72</v>
      </c>
      <c r="I23" s="16" t="str">
        <f t="shared" si="20"/>
        <v>VIII. terem</v>
      </c>
      <c r="J23" s="16" t="str">
        <f>IF(MID(B23,H23+7,LEN(B23)-H23)= "Ugyanazon tanár.",MID(#REF!,#REF!+7,LEN(#REF!)-#REF!),MID(B23,H23+7,LEN(B23)-H23))</f>
        <v>Ladányi Gedeon, ny. r. tanár</v>
      </c>
    </row>
    <row r="24" spans="1:10" ht="26.4" x14ac:dyDescent="0.3">
      <c r="B24" t="s">
        <v>440</v>
      </c>
      <c r="C24" s="16">
        <f t="shared" si="0"/>
        <v>69</v>
      </c>
      <c r="D24" s="26" t="str">
        <f t="shared" si="15"/>
        <v>21.Magyarország történelme 11. és 111. Ferdinánd korában (1619—1657);</v>
      </c>
      <c r="E24" s="16">
        <f t="shared" si="16"/>
        <v>120</v>
      </c>
      <c r="F24" s="16" t="str">
        <f t="shared" si="17"/>
        <v>; 5 óra, szombat kivételével mindennap d. e. 11 12-ig</v>
      </c>
      <c r="G24" s="16" t="str">
        <f t="shared" si="18"/>
        <v xml:space="preserve">0 </v>
      </c>
      <c r="H24" s="16">
        <f t="shared" si="19"/>
        <v>130</v>
      </c>
      <c r="I24" s="16" t="str">
        <f t="shared" si="20"/>
        <v>VIII. terem</v>
      </c>
      <c r="J24" s="16" t="str">
        <f t="shared" si="21"/>
        <v xml:space="preserve">Szabó Károly, ny. r. tanár, </v>
      </c>
    </row>
    <row r="25" spans="1:10" ht="26.4" x14ac:dyDescent="0.3">
      <c r="B25" t="s">
        <v>441</v>
      </c>
      <c r="C25" s="16">
        <f t="shared" si="0"/>
        <v>55</v>
      </c>
      <c r="D25" s="26" t="str">
        <f t="shared" si="15"/>
        <v>*22. XVI. századbeli magyar írók élet- és jellemrajzai;</v>
      </c>
      <c r="E25" s="16">
        <f t="shared" si="16"/>
        <v>84</v>
      </c>
      <c r="F25" s="16" t="str">
        <f t="shared" si="17"/>
        <v>; 1 óra, csütörtökön d. 12—l-ig</v>
      </c>
      <c r="G25" s="16" t="str">
        <f t="shared" si="18"/>
        <v xml:space="preserve">0 </v>
      </c>
      <c r="H25" s="16">
        <f t="shared" si="19"/>
        <v>94</v>
      </c>
      <c r="I25" s="16" t="str">
        <f t="shared" si="20"/>
        <v>VIII. terem</v>
      </c>
      <c r="J25" s="16" t="str">
        <f t="shared" si="21"/>
        <v>Szabó Károly, ny. r. tanár</v>
      </c>
    </row>
    <row r="26" spans="1:10" x14ac:dyDescent="0.3">
      <c r="B26" t="s">
        <v>442</v>
      </c>
      <c r="C26" s="16">
        <f t="shared" si="0"/>
        <v>26</v>
      </c>
      <c r="D26" s="26" t="str">
        <f t="shared" si="15"/>
        <v>17.      Őskori régiségek;</v>
      </c>
      <c r="E26" s="16">
        <f t="shared" si="16"/>
        <v>67</v>
      </c>
      <c r="F26" s="16" t="str">
        <f t="shared" si="17"/>
        <v>; 2 óra, hétfőn és csütörtökön d. e. 8—9-ig</v>
      </c>
      <c r="G26" s="16" t="str">
        <f t="shared" si="18"/>
        <v xml:space="preserve">0 </v>
      </c>
      <c r="H26" s="16">
        <f t="shared" si="19"/>
        <v>75</v>
      </c>
      <c r="I26" s="16" t="str">
        <f t="shared" si="20"/>
        <v>XV. terem</v>
      </c>
      <c r="J26" s="16" t="str">
        <f t="shared" si="21"/>
        <v xml:space="preserve">Finály Henrik, ny. r. tanár, </v>
      </c>
    </row>
    <row r="27" spans="1:10" ht="26.4" x14ac:dyDescent="0.3">
      <c r="B27" t="s">
        <v>446</v>
      </c>
      <c r="C27" s="16">
        <f t="shared" si="0"/>
        <v>54</v>
      </c>
      <c r="D27" s="26" t="str">
        <f t="shared" si="15"/>
        <v>18.Római magánrégiségek, (család, háztartás, nevelés);</v>
      </c>
      <c r="E27" s="16">
        <f t="shared" si="16"/>
        <v>96</v>
      </c>
      <c r="F27" s="16" t="str">
        <f t="shared" si="17"/>
        <v>; 2 óra, szerdán és szombaton d. o. 8 — 9-ig</v>
      </c>
      <c r="G27" s="16" t="str">
        <f t="shared" si="18"/>
        <v xml:space="preserve">0 </v>
      </c>
      <c r="H27" s="16">
        <f t="shared" si="19"/>
        <v>104</v>
      </c>
      <c r="I27" s="16" t="str">
        <f t="shared" si="20"/>
        <v>XV. terem</v>
      </c>
      <c r="J27" s="16" t="str">
        <f t="shared" si="21"/>
        <v xml:space="preserve">Finály Henrik, ny. r. tanár, </v>
      </c>
    </row>
    <row r="28" spans="1:10" ht="26.4" x14ac:dyDescent="0.3">
      <c r="B28" t="s">
        <v>443</v>
      </c>
      <c r="C28" s="16">
        <f t="shared" si="0"/>
        <v>50</v>
      </c>
      <c r="D28" s="26" t="str">
        <f t="shared" si="15"/>
        <v>19.Ókori érmészet (Numi regum, populorum, urbium);</v>
      </c>
      <c r="E28" s="16">
        <f t="shared" si="16"/>
        <v>88</v>
      </c>
      <c r="F28" s="16" t="str">
        <f t="shared" si="17"/>
        <v>; 2 óra, kedden és pénteken d. e. 8—9-ig</v>
      </c>
      <c r="G28" s="16" t="str">
        <f t="shared" si="18"/>
        <v xml:space="preserve">0 </v>
      </c>
      <c r="H28" s="16">
        <f t="shared" si="19"/>
        <v>96</v>
      </c>
      <c r="I28" s="16" t="str">
        <f t="shared" si="20"/>
        <v>XV. terem</v>
      </c>
      <c r="J28" s="16" t="str">
        <f t="shared" si="21"/>
        <v xml:space="preserve">Finály Henrik, ny. r. tanár, </v>
      </c>
    </row>
    <row r="29" spans="1:10" ht="26.4" x14ac:dyDescent="0.3">
      <c r="B29" t="s">
        <v>445</v>
      </c>
      <c r="C29" s="16">
        <f t="shared" si="0"/>
        <v>44</v>
      </c>
      <c r="D29" s="26" t="str">
        <f t="shared" ref="D29:D30" si="22">LEFT(B29,C29)</f>
        <v>20.Az osztrák-magyar monarchia földleírása ;</v>
      </c>
      <c r="E29" s="16">
        <f t="shared" ref="E29:E30" si="23">IFERROR(SEARCH("ig.",B29),SEARCH("időben.",B29)+3)</f>
        <v>93</v>
      </c>
      <c r="F29" s="16" t="str">
        <f t="shared" ref="F29:F30" si="24">CONCATENATE(MID(B29,C29,(E29-C29)),"ig")</f>
        <v>; 5 óra, csütörtököt kivéve mindennap d. o. 9—10-ig</v>
      </c>
      <c r="G29" s="16" t="str">
        <f t="shared" ref="G29:G30" si="25">IFERROR(SEARCH("ugyanazon tanár",B29),"0 ")</f>
        <v xml:space="preserve">0 </v>
      </c>
      <c r="H29" s="16">
        <f t="shared" ref="H29:H30" si="26">IFERROR(SEARCH($H$1,B29),"ugyanott")</f>
        <v>103</v>
      </c>
      <c r="I29" s="16" t="str">
        <f t="shared" ref="I29:I30" si="27">IF(H29="ugyanott","ugyanott",MID(B29,E29+4,(H29+1)-E29))</f>
        <v>VIII. terem</v>
      </c>
      <c r="J29" s="16" t="str">
        <f t="shared" ref="J29:J30" si="28">IF(MID(B29,H29+7,LEN(B29)-H29)= "Ugyanazon tanár.",MID(B28,H28+7,LEN(B28)-H28),MID(B29,H29+7,LEN(B29)-H29))</f>
        <v xml:space="preserve">Terner Adolf, ny. r. tanát, </v>
      </c>
    </row>
    <row r="30" spans="1:10" x14ac:dyDescent="0.3">
      <c r="B30" t="s">
        <v>444</v>
      </c>
      <c r="C30" s="16">
        <f t="shared" si="0"/>
        <v>23</v>
      </c>
      <c r="D30" s="26" t="str">
        <f t="shared" si="22"/>
        <v>21.A földrajz módszere;</v>
      </c>
      <c r="E30" s="16">
        <f t="shared" si="23"/>
        <v>64</v>
      </c>
      <c r="F30" s="16" t="str">
        <f t="shared" si="24"/>
        <v>; 2 óra; szerdán és szombaton d. u. 5— 6-ig</v>
      </c>
      <c r="G30" s="16" t="str">
        <f t="shared" si="25"/>
        <v xml:space="preserve">0 </v>
      </c>
      <c r="H30" s="16">
        <f t="shared" si="26"/>
        <v>74</v>
      </c>
      <c r="I30" s="16" t="str">
        <f t="shared" si="27"/>
        <v>VIII. terem</v>
      </c>
      <c r="J30" s="16" t="str">
        <f t="shared" si="28"/>
        <v xml:space="preserve">Terner Adolf, ny. r. tanát, </v>
      </c>
    </row>
    <row r="31" spans="1:10" x14ac:dyDescent="0.3">
      <c r="A31" t="s">
        <v>447</v>
      </c>
      <c r="C31" s="16"/>
      <c r="D31" s="26" t="str">
        <f t="shared" ref="D31:D34" si="29">LEFT(B31,C31)</f>
        <v/>
      </c>
      <c r="E31" s="16"/>
      <c r="F31" s="16"/>
      <c r="G31" s="16"/>
      <c r="H31" s="16"/>
      <c r="I31" s="16"/>
      <c r="J31" s="16"/>
    </row>
    <row r="32" spans="1:10" ht="26.4" x14ac:dyDescent="0.3">
      <c r="B32" t="s">
        <v>449</v>
      </c>
      <c r="C32" s="16">
        <f t="shared" si="0"/>
        <v>43</v>
      </c>
      <c r="D32" s="26" t="str">
        <f t="shared" si="29"/>
        <v>28. A franczia nyelv elemei kezdők számára;</v>
      </c>
      <c r="E32" s="16">
        <f t="shared" ref="E32:E34" si="30">IFERROR(SEARCH("ig.",B32),SEARCH("időben.",B32)+3)</f>
        <v>77</v>
      </c>
      <c r="F32" s="16" t="str">
        <f t="shared" ref="F32:F34" si="31">CONCATENATE(MID(B32,C32,(E32-C32)),"ig")</f>
        <v>; 2 óra, később meghatározandó időig</v>
      </c>
      <c r="G32" s="16" t="str">
        <f t="shared" ref="G32:G34" si="32">IFERROR(SEARCH("ugyanazon tanár",B32),"0 ")</f>
        <v xml:space="preserve">0 </v>
      </c>
      <c r="H32" s="16">
        <f t="shared" ref="H32:H34" si="33">IFERROR(SEARCH($H$1,B32),"ugyanott")</f>
        <v>84</v>
      </c>
      <c r="I32" s="16" t="str">
        <f t="shared" ref="I32:I34" si="34">IF(H32="ugyanott","ugyanott",MID(B32,E32+4,(H32+1)-E32))</f>
        <v>X. terem</v>
      </c>
      <c r="J32" s="16" t="str">
        <f t="shared" ref="J32:J34" si="35">IF(MID(B32,H32+7,LEN(B32)-H32)= "Ugyanazon tanár.",MID(B31,H31+7,LEN(B31)-H31),MID(B32,H32+7,LEN(B32)-H32))</f>
        <v xml:space="preserve">Duret József, m. tanító, </v>
      </c>
    </row>
    <row r="33" spans="2:10" x14ac:dyDescent="0.3">
      <c r="B33" t="s">
        <v>448</v>
      </c>
      <c r="C33" s="16">
        <f t="shared" si="0"/>
        <v>39</v>
      </c>
      <c r="D33" s="26" t="str">
        <f t="shared" si="29"/>
        <v>29. Franczia nyelv haladottak számára ;</v>
      </c>
      <c r="E33" s="16">
        <f t="shared" si="30"/>
        <v>73</v>
      </c>
      <c r="F33" s="16" t="str">
        <f t="shared" si="31"/>
        <v>; 2 ói a később meghatározandó időig</v>
      </c>
      <c r="G33" s="16" t="str">
        <f t="shared" si="32"/>
        <v xml:space="preserve">0 </v>
      </c>
      <c r="H33" s="16">
        <f t="shared" si="33"/>
        <v>81</v>
      </c>
      <c r="I33" s="16" t="str">
        <f t="shared" si="34"/>
        <v xml:space="preserve"> X. terem</v>
      </c>
      <c r="J33" s="16" t="str">
        <f t="shared" si="35"/>
        <v xml:space="preserve">Duret József, m. tanító, </v>
      </c>
    </row>
    <row r="34" spans="2:10" ht="39.6" x14ac:dyDescent="0.3">
      <c r="B34" t="s">
        <v>450</v>
      </c>
      <c r="C34" s="16">
        <f t="shared" si="0"/>
        <v>101</v>
      </c>
      <c r="D34" s="26" t="str">
        <f t="shared" si="29"/>
        <v>30. Egy franczia eláss, színdarab felolvasása, összekötve a szin-költészet fölötti conversátoriammal;</v>
      </c>
      <c r="E34" s="16">
        <f t="shared" si="30"/>
        <v>125</v>
      </c>
      <c r="F34" s="16" t="str">
        <f t="shared" si="31"/>
        <v>; 2 ír a, kés. megh. időig</v>
      </c>
      <c r="G34" s="16" t="str">
        <f t="shared" si="32"/>
        <v xml:space="preserve">0 </v>
      </c>
      <c r="H34" s="16">
        <f t="shared" si="33"/>
        <v>133</v>
      </c>
      <c r="I34" s="16" t="str">
        <f t="shared" si="34"/>
        <v xml:space="preserve"> X. terem</v>
      </c>
      <c r="J34" s="16" t="str">
        <f t="shared" si="35"/>
        <v>Duret József, m. tanító</v>
      </c>
    </row>
    <row r="35" spans="2:10" x14ac:dyDescent="0.3">
      <c r="B35" t="s">
        <v>452</v>
      </c>
      <c r="C35" s="16">
        <f t="shared" si="0"/>
        <v>40</v>
      </c>
      <c r="D35" s="26" t="str">
        <f t="shared" ref="D35:D41" si="36">LEFT(B35,C35)</f>
        <v>f31. A franczia eláss, irodalom köréből;</v>
      </c>
      <c r="E35" s="16">
        <f t="shared" ref="E35:E39" si="37">IFERROR(SEARCH("ig.",B35),SEARCH("időben.",B35)+3)</f>
        <v>63</v>
      </c>
      <c r="F35" s="16" t="str">
        <f t="shared" ref="F35:F41" si="38">CONCATENATE(MID(B35,C35,(E35-C35)),"ig")</f>
        <v>; 1 óra, kés. megh. időig</v>
      </c>
      <c r="G35" s="16" t="str">
        <f t="shared" ref="G35:G41" si="39">IFERROR(SEARCH("ugyanazon tanár",B35),"0 ")</f>
        <v xml:space="preserve">0 </v>
      </c>
      <c r="H35" s="16">
        <f t="shared" ref="H35:H41" si="40">IFERROR(SEARCH($H$1,B35),"ugyanott")</f>
        <v>71</v>
      </c>
      <c r="I35" s="16" t="str">
        <f t="shared" ref="I35:I41" si="41">IF(H35="ugyanott","ugyanott",MID(B35,E35+4,(H35+1)-E35))</f>
        <v xml:space="preserve"> X. terem</v>
      </c>
      <c r="J35" s="16" t="str">
        <f t="shared" ref="J35:J41" si="42">IF(MID(B35,H35+7,LEN(B35)-H35)= "Ugyanazon tanár.",MID(B34,H34+7,LEN(B34)-H34),MID(B35,H35+7,LEN(B35)-H35))</f>
        <v>Duret József, m. tanító</v>
      </c>
    </row>
    <row r="36" spans="2:10" ht="26.4" x14ac:dyDescent="0.3">
      <c r="B36" t="s">
        <v>451</v>
      </c>
      <c r="C36" s="16">
        <f t="shared" si="0"/>
        <v>69</v>
      </c>
      <c r="D36" s="26" t="str">
        <f t="shared" si="36"/>
        <v>f3?. Az angol nyelvtan elméletileg és gyakorlatilag, kezdők számára ;</v>
      </c>
      <c r="E36" s="16">
        <f t="shared" si="37"/>
        <v>116</v>
      </c>
      <c r="F36" s="16" t="str">
        <f t="shared" si="38"/>
        <v>; 3 óra, hétfőn, szerdán és pénteken d. u. 5—6 ig</v>
      </c>
      <c r="G36" s="16" t="str">
        <f t="shared" si="39"/>
        <v xml:space="preserve">0 </v>
      </c>
      <c r="H36" s="16">
        <f t="shared" si="40"/>
        <v>124</v>
      </c>
      <c r="I36" s="16" t="str">
        <f t="shared" si="41"/>
        <v>XV. terem</v>
      </c>
      <c r="J36" s="16" t="str">
        <f t="shared" si="42"/>
        <v xml:space="preserve">Kovács János, m. tanító, </v>
      </c>
    </row>
    <row r="37" spans="2:10" ht="26.4" x14ac:dyDescent="0.3">
      <c r="B37" t="s">
        <v>453</v>
      </c>
      <c r="C37" s="16">
        <f t="shared" si="0"/>
        <v>72</v>
      </c>
      <c r="D37" s="26" t="str">
        <f t="shared" si="36"/>
        <v>|33. A jelesebb angol írók müveinek fordítása, s irálytani gyakorlatok ;</v>
      </c>
      <c r="E37" s="16">
        <f t="shared" si="37"/>
        <v>111</v>
      </c>
      <c r="F37" s="16" t="str">
        <f t="shared" si="38"/>
        <v>; 2 óra, kedden és szombaton d. u. 5—6-ig</v>
      </c>
      <c r="G37" s="16" t="str">
        <f t="shared" si="39"/>
        <v xml:space="preserve">0 </v>
      </c>
      <c r="H37" s="16">
        <f t="shared" si="40"/>
        <v>119</v>
      </c>
      <c r="I37" s="16" t="str">
        <f t="shared" si="41"/>
        <v>XV. terem</v>
      </c>
      <c r="J37" s="16" t="str">
        <f t="shared" si="42"/>
        <v xml:space="preserve">Kovács János, m. tanító, </v>
      </c>
    </row>
    <row r="38" spans="2:10" ht="26.4" x14ac:dyDescent="0.3">
      <c r="B38" t="s">
        <v>454</v>
      </c>
      <c r="C38" s="16">
        <f t="shared" si="0"/>
        <v>58</v>
      </c>
      <c r="D38" s="26" t="str">
        <f t="shared" si="36"/>
        <v>f34. Angol nyelven való társalgás. (English Conversation);</v>
      </c>
      <c r="E38" s="16">
        <f t="shared" si="37"/>
        <v>81</v>
      </c>
      <c r="F38" s="16" t="str">
        <f t="shared" si="38"/>
        <v>; 1 óra, kés. mega. Időig</v>
      </c>
      <c r="G38" s="16" t="str">
        <f t="shared" si="39"/>
        <v xml:space="preserve">0 </v>
      </c>
      <c r="H38" s="16">
        <f t="shared" si="40"/>
        <v>90</v>
      </c>
      <c r="I38" s="16" t="str">
        <f t="shared" si="41"/>
        <v xml:space="preserve"> XV. terem</v>
      </c>
      <c r="J38" s="16" t="str">
        <f t="shared" si="42"/>
        <v>Kovács János, m. tanító,</v>
      </c>
    </row>
    <row r="39" spans="2:10" x14ac:dyDescent="0.3">
      <c r="B39" t="s">
        <v>455</v>
      </c>
      <c r="C39" s="16">
        <f t="shared" si="0"/>
        <v>41</v>
      </c>
      <c r="D39" s="26" t="str">
        <f t="shared" si="36"/>
        <v>f35. Levelezési gyorsírás kezdők számára;</v>
      </c>
      <c r="E39" s="16">
        <f t="shared" si="37"/>
        <v>64</v>
      </c>
      <c r="F39" s="16" t="str">
        <f t="shared" si="38"/>
        <v>; 3 óra, kés. megh. időig</v>
      </c>
      <c r="G39" s="16" t="str">
        <f t="shared" si="39"/>
        <v xml:space="preserve">0 </v>
      </c>
      <c r="H39" s="16">
        <f t="shared" si="40"/>
        <v>71</v>
      </c>
      <c r="I39" s="16" t="str">
        <f t="shared" si="41"/>
        <v xml:space="preserve"> Y terem</v>
      </c>
      <c r="J39" s="16" t="str">
        <f t="shared" si="42"/>
        <v>Géléi József, m. tanító.</v>
      </c>
    </row>
    <row r="40" spans="2:10" ht="26.4" x14ac:dyDescent="0.3">
      <c r="B40" t="s">
        <v>456</v>
      </c>
      <c r="C40" s="16">
        <f t="shared" si="0"/>
        <v>67</v>
      </c>
      <c r="D40" s="26" t="str">
        <f t="shared" si="36"/>
        <v>f36. Vitagyorshás kiváló tekintettel a parlamenti praxis igényeire;</v>
      </c>
      <c r="E40" s="16">
        <f>IFERROR(SEARCH("ig.",B40),SEARCH("helyen.",B40)+3)</f>
        <v>122</v>
      </c>
      <c r="F40" s="16" t="str">
        <f t="shared" si="38"/>
        <v>; (haladottak számára): 2 óra, kés. megh. időben és helig</v>
      </c>
      <c r="G40" s="16" t="str">
        <f t="shared" si="39"/>
        <v xml:space="preserve">0 </v>
      </c>
      <c r="H40" s="16">
        <f t="shared" si="40"/>
        <v>129</v>
      </c>
      <c r="I40" s="16" t="str">
        <f t="shared" si="41"/>
        <v xml:space="preserve"> Y terem</v>
      </c>
      <c r="J40" s="16" t="str">
        <f t="shared" si="42"/>
        <v>Géléi József, m. tanító.</v>
      </c>
    </row>
    <row r="41" spans="2:10" ht="26.4" x14ac:dyDescent="0.3">
      <c r="B41" t="s">
        <v>457</v>
      </c>
      <c r="C41" s="16">
        <f t="shared" si="0"/>
        <v>79</v>
      </c>
      <c r="D41" s="26" t="str">
        <f t="shared" si="36"/>
        <v>|37. Gyorsírászati conversatorium (főként rendszeri s történelmi fejtegetések);</v>
      </c>
      <c r="E41" s="16">
        <f>IFERROR(SEARCH("ig.",B41),SEARCH("helyen.",B41)+3)</f>
        <v>105</v>
      </c>
      <c r="F41" s="16" t="str">
        <f t="shared" si="38"/>
        <v>; kés. megh. időben és helig</v>
      </c>
      <c r="G41" s="16" t="str">
        <f t="shared" si="39"/>
        <v xml:space="preserve">0 </v>
      </c>
      <c r="H41" s="16">
        <f t="shared" si="40"/>
        <v>112</v>
      </c>
      <c r="I41" s="16" t="str">
        <f t="shared" si="41"/>
        <v xml:space="preserve"> Y terem</v>
      </c>
      <c r="J41" s="16" t="str">
        <f t="shared" si="42"/>
        <v>Géléi József, m. tanító.</v>
      </c>
    </row>
    <row r="42" spans="2:10" x14ac:dyDescent="0.3">
      <c r="C42" s="16"/>
    </row>
    <row r="43" spans="2:10" x14ac:dyDescent="0.3">
      <c r="C43" s="16"/>
    </row>
    <row r="44" spans="2:10" x14ac:dyDescent="0.3">
      <c r="C44" s="16"/>
    </row>
    <row r="45" spans="2:10" x14ac:dyDescent="0.3">
      <c r="C45" s="16"/>
    </row>
    <row r="46" spans="2:10" x14ac:dyDescent="0.3">
      <c r="C46" s="16"/>
    </row>
    <row r="47" spans="2:10" x14ac:dyDescent="0.3">
      <c r="C47" s="16"/>
    </row>
    <row r="48" spans="2:10" x14ac:dyDescent="0.3">
      <c r="C48" s="16"/>
    </row>
    <row r="49" spans="3:3" x14ac:dyDescent="0.3">
      <c r="C49" s="16"/>
    </row>
    <row r="50" spans="3:3" x14ac:dyDescent="0.3">
      <c r="C50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Munka14"/>
  <dimension ref="A1:J45"/>
  <sheetViews>
    <sheetView topLeftCell="B1" zoomScale="90" zoomScaleNormal="90" workbookViewId="0">
      <selection activeCell="J3" sqref="J3"/>
    </sheetView>
  </sheetViews>
  <sheetFormatPr defaultRowHeight="15.6" x14ac:dyDescent="0.3"/>
  <cols>
    <col min="1" max="1" width="22.8984375" customWidth="1"/>
    <col min="2" max="2" width="22" style="30" customWidth="1"/>
    <col min="3" max="3" width="12.3984375" style="30" customWidth="1"/>
    <col min="4" max="4" width="22" style="30" customWidth="1"/>
    <col min="5" max="5" width="13" style="30" customWidth="1"/>
    <col min="6" max="6" width="22" style="30" customWidth="1"/>
    <col min="7" max="7" width="12.19921875" style="30" customWidth="1"/>
    <col min="8" max="8" width="17.3984375" style="30" customWidth="1"/>
    <col min="9" max="9" width="23.8984375" style="30" customWidth="1"/>
    <col min="10" max="10" width="22" style="30" customWidth="1"/>
  </cols>
  <sheetData>
    <row r="1" spans="1:10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68</v>
      </c>
      <c r="I1" s="32" t="s">
        <v>69</v>
      </c>
      <c r="J1" s="32" t="s">
        <v>12</v>
      </c>
    </row>
    <row r="2" spans="1:10" ht="83.25" customHeight="1" x14ac:dyDescent="0.3">
      <c r="A2" s="24" t="s">
        <v>3</v>
      </c>
      <c r="B2" s="29" t="s">
        <v>459</v>
      </c>
      <c r="C2" s="30">
        <f>IFERROR(IFERROR(SEARCH($C$1,B2),SEARCH(".",B2)),SEARCH(";",B2))</f>
        <v>41</v>
      </c>
      <c r="D2" s="29" t="str">
        <f>LEFT(B2,C2)</f>
        <v>A régi philosophia története (folytatás);</v>
      </c>
      <c r="E2" s="30">
        <f>IFERROR(SEARCH("ig.",B2),SEARCH("időben.",B2)+3)</f>
        <v>91</v>
      </c>
      <c r="F2" s="30" t="str">
        <f>CONCATENATE(MID(B2,C2,(E2-C2)),"ig")</f>
        <v>; 3 óra, hétfőn d. u. 5-7-ig és kedden d. u. 5 —6-ig</v>
      </c>
      <c r="G2" s="30" t="str">
        <f>IFERROR(SEARCH("ugyanazon tanár",B2),"0 ")</f>
        <v xml:space="preserve">0 </v>
      </c>
      <c r="H2" s="30">
        <f>IFERROR(SEARCH($H$1,B2),"ugyanott")</f>
        <v>100</v>
      </c>
      <c r="I2" s="33" t="str">
        <f>IF(H2="ugyanott","ugyanott",MID(B2,E2+4,(H2+1)-E2))</f>
        <v>XYI. terem</v>
      </c>
      <c r="J2" s="30" t="str">
        <f>IF(MID(B2,H2+7,LEN(B2)-H2)= "Ugyanazon tanár.",MID(B1,H1+7,LEN(B1)-H1),MID(B2,H2+7,LEN(B2)-H2))</f>
        <v xml:space="preserve">Szász Béla, ny. r. tanár. </v>
      </c>
    </row>
    <row r="3" spans="1:10" ht="24" x14ac:dyDescent="0.3">
      <c r="B3" s="30" t="s">
        <v>460</v>
      </c>
      <c r="C3" s="30">
        <f t="shared" ref="C3:C40" si="0">IFERROR(IFERROR(SEARCH($C$1,B3),SEARCH(".",B3)),SEARCH(";",B3))</f>
        <v>46</v>
      </c>
      <c r="D3" s="29" t="str">
        <f t="shared" ref="D3:D10" si="1">LEFT(B3,C3)</f>
        <v>2.   Erkölcstan, az általános (elméleti) rész;</v>
      </c>
      <c r="E3" s="30">
        <f t="shared" ref="E3:E10" si="2">IFERROR(SEARCH("ig.",B3),SEARCH("időben.",B3)+3)</f>
        <v>114</v>
      </c>
      <c r="F3" s="30" t="str">
        <f t="shared" ref="F3:F10" si="3">CONCATENATE(MID(B3,C3,(E3-C3)),"ig")</f>
        <v>; 4 óra, szerdán és csütörtökön d. u. 5—6-ig és pénteken d. u. 5 —7-ig</v>
      </c>
      <c r="G3" s="30" t="str">
        <f t="shared" ref="G3:G10" si="4">IFERROR(SEARCH("ugyanazon tanár",B3),"0 ")</f>
        <v xml:space="preserve">0 </v>
      </c>
      <c r="H3" s="30">
        <f t="shared" ref="H3:H10" si="5">IFERROR(SEARCH($H$1,B3),"ugyanott")</f>
        <v>123</v>
      </c>
      <c r="I3" s="33" t="str">
        <f t="shared" ref="I3:I10" si="6">IF(H3="ugyanott","ugyanott",MID(B3,E3+4,(H3+1)-E3))</f>
        <v>XYI. terem</v>
      </c>
      <c r="J3" s="30" t="str">
        <f t="shared" ref="J3:J10" si="7">IF(MID(B3,H3+7,LEN(B3)-H3)= "Ugyanazon tanár.",MID(B2,H2+7,LEN(B2)-H2),MID(B3,H3+7,LEN(B3)-H3))</f>
        <v xml:space="preserve">Szász Béla, ny. r. tanár. </v>
      </c>
    </row>
    <row r="4" spans="1:10" x14ac:dyDescent="0.3">
      <c r="B4" s="30" t="s">
        <v>458</v>
      </c>
      <c r="C4" s="30">
        <f t="shared" si="0"/>
        <v>27</v>
      </c>
      <c r="D4" s="29" t="str">
        <f t="shared" si="1"/>
        <v>3.   Gymnasiumi paedagogia;</v>
      </c>
      <c r="E4" s="30">
        <f t="shared" si="2"/>
        <v>129</v>
      </c>
      <c r="F4" s="30" t="str">
        <f t="shared" si="3"/>
        <v>; 4 óra, hétfőn, kedden, csütörtökön és szombaton, április 1-éig d. u. 4—5-ig, április 1-től r. 7 — 8-ig</v>
      </c>
      <c r="G4" s="30" t="str">
        <f t="shared" si="4"/>
        <v xml:space="preserve">0 </v>
      </c>
      <c r="H4" s="30">
        <f t="shared" si="5"/>
        <v>139</v>
      </c>
      <c r="I4" s="30" t="str">
        <f t="shared" si="6"/>
        <v>VIII. terem</v>
      </c>
      <c r="J4" s="30" t="str">
        <f t="shared" si="7"/>
        <v xml:space="preserve">Felméri Lajos, ny. r. tanár. </v>
      </c>
    </row>
    <row r="5" spans="1:10" x14ac:dyDescent="0.3">
      <c r="B5" s="30" t="s">
        <v>461</v>
      </c>
      <c r="C5" s="30">
        <f t="shared" si="0"/>
        <v>25</v>
      </c>
      <c r="D5" s="29" t="str">
        <f t="shared" si="1"/>
        <v>Ókori iskolázás Athénben;</v>
      </c>
      <c r="E5" s="30">
        <f t="shared" si="2"/>
        <v>54</v>
      </c>
      <c r="F5" s="30" t="str">
        <f t="shared" si="3"/>
        <v>; 1 óra, pénteken d. e. 9—10-ig</v>
      </c>
      <c r="G5" s="30" t="str">
        <f t="shared" si="4"/>
        <v xml:space="preserve">0 </v>
      </c>
      <c r="H5" s="30">
        <f t="shared" si="5"/>
        <v>64</v>
      </c>
      <c r="I5" s="30" t="str">
        <f t="shared" si="6"/>
        <v>VIII. terem</v>
      </c>
      <c r="J5" s="30" t="str">
        <f t="shared" si="7"/>
        <v>Felméri Lajos, ny. r. tanár.</v>
      </c>
    </row>
    <row r="6" spans="1:10" x14ac:dyDescent="0.3">
      <c r="A6" s="34" t="s">
        <v>462</v>
      </c>
      <c r="D6" s="29"/>
    </row>
    <row r="7" spans="1:10" ht="24" x14ac:dyDescent="0.3">
      <c r="B7" s="30" t="s">
        <v>464</v>
      </c>
      <c r="C7" s="30">
        <f t="shared" si="0"/>
        <v>38</v>
      </c>
      <c r="D7" s="29" t="str">
        <f t="shared" si="1"/>
        <v>5.   A magyar irodalom a XVI. százban;</v>
      </c>
      <c r="E7" s="30">
        <f t="shared" si="2"/>
        <v>79</v>
      </c>
      <c r="F7" s="30" t="str">
        <f t="shared" si="3"/>
        <v>; 3 óra, hétfő, kedd, szerda d. e. 10—11-ig</v>
      </c>
      <c r="G7" s="30" t="str">
        <f t="shared" si="4"/>
        <v xml:space="preserve">0 </v>
      </c>
      <c r="H7" s="30">
        <f t="shared" si="5"/>
        <v>89</v>
      </c>
      <c r="I7" s="30" t="str">
        <f t="shared" si="6"/>
        <v>VIII. terem</v>
      </c>
      <c r="J7" s="30" t="str">
        <f>IF(MID(B7,H7+7,LEN(B7)-H7)= "Ugyanazon tanár.",MID(A6,H6+7,LEN(A6)-H6),MID(B7,H7+7,LEN(B7)-H7))</f>
        <v xml:space="preserve">Imre Sándor, ny. r. tanár </v>
      </c>
    </row>
    <row r="8" spans="1:10" ht="24" x14ac:dyDescent="0.3">
      <c r="B8" s="30" t="s">
        <v>467</v>
      </c>
      <c r="C8" s="30">
        <f t="shared" si="0"/>
        <v>54</v>
      </c>
      <c r="D8" s="29" t="str">
        <f t="shared" si="1"/>
        <v>6.   A magyar nyelv- és nyelvtudomány a XVI. százban ;</v>
      </c>
      <c r="E8" s="30">
        <f t="shared" si="2"/>
        <v>104</v>
      </c>
      <c r="F8" s="30" t="str">
        <f t="shared" si="3"/>
        <v>; 3 óra, csütörtök, péntek, szombaton d. e. 10—11-ig</v>
      </c>
      <c r="G8" s="30" t="str">
        <f t="shared" si="4"/>
        <v xml:space="preserve">0 </v>
      </c>
      <c r="H8" s="30">
        <f t="shared" si="5"/>
        <v>114</v>
      </c>
      <c r="I8" s="30" t="str">
        <f t="shared" si="6"/>
        <v>VIII. terem</v>
      </c>
      <c r="J8" s="30" t="str">
        <f t="shared" si="7"/>
        <v xml:space="preserve">Imre Sándor, ny. r. tanár </v>
      </c>
    </row>
    <row r="9" spans="1:10" ht="24" x14ac:dyDescent="0.3">
      <c r="B9" s="30" t="s">
        <v>463</v>
      </c>
      <c r="C9" s="30">
        <f t="shared" si="0"/>
        <v>66</v>
      </c>
      <c r="D9" s="29" t="str">
        <f t="shared" si="1"/>
        <v>7.     A legrégibb latin költészet történelme Livins Andronicusig;</v>
      </c>
      <c r="E9" s="30">
        <f t="shared" si="2"/>
        <v>106</v>
      </c>
      <c r="F9" s="30" t="str">
        <f t="shared" si="3"/>
        <v>; 2 óra, hétfőn, kedden d. e. 10 — 11 - ig</v>
      </c>
      <c r="G9" s="30" t="str">
        <f t="shared" si="4"/>
        <v xml:space="preserve">0 </v>
      </c>
      <c r="H9" s="30">
        <f t="shared" si="5"/>
        <v>115</v>
      </c>
      <c r="I9" s="30" t="str">
        <f t="shared" si="6"/>
        <v>XVI. terem</v>
      </c>
      <c r="J9" s="30" t="str">
        <f t="shared" si="7"/>
        <v xml:space="preserve">Dr. Hóman Ottó ny. r. tanár </v>
      </c>
    </row>
    <row r="10" spans="1:10" ht="24" x14ac:dyDescent="0.3">
      <c r="B10" s="30" t="s">
        <v>468</v>
      </c>
      <c r="C10" s="30">
        <f t="shared" si="0"/>
        <v>52</v>
      </c>
      <c r="D10" s="29" t="str">
        <f t="shared" si="1"/>
        <v>8.     Herodot Erutójának (Tört. VI. k.) értdmezése;</v>
      </c>
      <c r="E10" s="30">
        <f t="shared" si="2"/>
        <v>120</v>
      </c>
      <c r="F10" s="30" t="str">
        <f t="shared" si="3"/>
        <v>; 3 óra, szerdán d. e. 10—11-ig, és pénteken, szombaton d. e. 11—12-ig</v>
      </c>
      <c r="G10" s="30" t="str">
        <f t="shared" si="4"/>
        <v xml:space="preserve">0 </v>
      </c>
      <c r="H10" s="30">
        <f t="shared" si="5"/>
        <v>128</v>
      </c>
      <c r="I10" s="30" t="str">
        <f t="shared" si="6"/>
        <v>VI. terem</v>
      </c>
      <c r="J10" s="30" t="str">
        <f t="shared" si="7"/>
        <v>Dr. Hóman Ottó ny. r. tanár</v>
      </c>
    </row>
    <row r="11" spans="1:10" x14ac:dyDescent="0.3">
      <c r="B11" s="30" t="s">
        <v>469</v>
      </c>
      <c r="C11" s="30">
        <f t="shared" si="0"/>
        <v>2</v>
      </c>
      <c r="D11" s="29" t="str">
        <f t="shared" ref="D11:D21" si="8">LEFT(B11,C11)</f>
        <v>9.</v>
      </c>
      <c r="E11" s="30">
        <f t="shared" ref="E11:E21" si="9">IFERROR(SEARCH("ig.",B11),SEARCH("időben.",B11)+3)</f>
        <v>68</v>
      </c>
      <c r="F11" s="30" t="str">
        <f t="shared" ref="F11:F21" si="10">CONCATENATE(MID(B11,C11,(E11-C11)),"ig")</f>
        <v>. Tudományos görög syntaxis (folyt.) 1 óra, szerdán d. e. 11 — 12-ig</v>
      </c>
      <c r="G11" s="30" t="str">
        <f t="shared" ref="G11:G21" si="11">IFERROR(SEARCH("ugyanazon tanár",B11),"0 ")</f>
        <v xml:space="preserve">0 </v>
      </c>
      <c r="H11" s="30">
        <f t="shared" ref="H11:H21" si="12">IFERROR(SEARCH($H$1,B11),"ugyanott")</f>
        <v>77</v>
      </c>
      <c r="I11" s="30" t="str">
        <f t="shared" ref="I11:I40" si="13">IF(H11="ugyanott","ugyanott",MID(B11,E11+4,(H11+1)-E11))</f>
        <v>XVI. terem</v>
      </c>
      <c r="J11" s="30" t="str">
        <f t="shared" ref="J11:J40" si="14">IF(MID(B11,H11+7,LEN(B11)-H11)= "Ugyanazon tanár.",MID(B10,H10+7,LEN(B10)-H10),MID(B11,H11+7,LEN(B11)-H11))</f>
        <v xml:space="preserve">Dr. Hóman Ottó ny. r. tanár </v>
      </c>
    </row>
    <row r="12" spans="1:10" x14ac:dyDescent="0.3">
      <c r="B12" s="30" t="s">
        <v>470</v>
      </c>
      <c r="C12" s="30">
        <f t="shared" si="0"/>
        <v>26</v>
      </c>
      <c r="D12" s="29" t="str">
        <f t="shared" si="8"/>
        <v>1.    Görög-római metrika;</v>
      </c>
      <c r="E12" s="30">
        <f t="shared" si="9"/>
        <v>83</v>
      </c>
      <c r="F12" s="30" t="str">
        <f t="shared" si="10"/>
        <v>; 4 óra, hétfőn, kedden, szerdán, csütörtökön d. e. 9—10-ig</v>
      </c>
      <c r="G12" s="30" t="str">
        <f t="shared" si="11"/>
        <v xml:space="preserve">0 </v>
      </c>
      <c r="H12" s="30">
        <f t="shared" si="12"/>
        <v>91</v>
      </c>
      <c r="I12" s="30" t="str">
        <f t="shared" si="13"/>
        <v>IX. terem</v>
      </c>
      <c r="J12" s="30" t="str">
        <f t="shared" si="14"/>
        <v xml:space="preserve">Szamosi János ny. r. tanár. </v>
      </c>
    </row>
    <row r="13" spans="1:10" ht="24" x14ac:dyDescent="0.3">
      <c r="B13" s="30" t="s">
        <v>471</v>
      </c>
      <c r="C13" s="30">
        <f t="shared" si="0"/>
        <v>46</v>
      </c>
      <c r="D13" s="29" t="str">
        <f t="shared" si="8"/>
        <v>2.    Tacitus évkönyvei elsejének értelmezése;</v>
      </c>
      <c r="E13" s="30">
        <f t="shared" si="9"/>
        <v>84</v>
      </c>
      <c r="F13" s="30" t="str">
        <f t="shared" si="10"/>
        <v>; 2 óra, pénteken és szombaton r. 8—9-ig</v>
      </c>
      <c r="G13" s="30" t="str">
        <f t="shared" si="11"/>
        <v xml:space="preserve">0 </v>
      </c>
      <c r="H13" s="30">
        <f t="shared" si="12"/>
        <v>92</v>
      </c>
      <c r="I13" s="30" t="str">
        <f t="shared" si="13"/>
        <v>IX. terem</v>
      </c>
      <c r="J13" s="30" t="str">
        <f t="shared" si="14"/>
        <v>Szamosi János ny. r. tanár.</v>
      </c>
    </row>
    <row r="14" spans="1:10" ht="24" x14ac:dyDescent="0.3">
      <c r="B14" s="30" t="s">
        <v>472</v>
      </c>
      <c r="C14" s="30">
        <f t="shared" si="0"/>
        <v>36</v>
      </c>
      <c r="D14" s="29" t="str">
        <f t="shared" si="8"/>
        <v>*12. A görögök nagy nemzeti játékai;</v>
      </c>
      <c r="E14" s="30">
        <f t="shared" si="9"/>
        <v>70</v>
      </c>
      <c r="F14" s="30" t="str">
        <f t="shared" si="10"/>
        <v>; 1 óra, csütörtökön d. e. 11 -12-ig</v>
      </c>
      <c r="G14" s="30" t="str">
        <f t="shared" si="11"/>
        <v xml:space="preserve">0 </v>
      </c>
      <c r="H14" s="30">
        <f t="shared" si="12"/>
        <v>78</v>
      </c>
      <c r="I14" s="30" t="str">
        <f t="shared" si="13"/>
        <v>IX. terem</v>
      </c>
      <c r="J14" s="30" t="str">
        <f t="shared" si="14"/>
        <v>Szamosi János ny. r. tanár.</v>
      </c>
    </row>
    <row r="15" spans="1:10" ht="48" x14ac:dyDescent="0.3">
      <c r="B15" s="30" t="s">
        <v>473</v>
      </c>
      <c r="C15" s="30">
        <f t="shared" si="0"/>
        <v>96</v>
      </c>
      <c r="D15" s="29" t="str">
        <f t="shared" si="8"/>
        <v>13.    A német irodalom legmodernebb korának analytikai történelme (XI. és XII. rósz 1832-1873);</v>
      </c>
      <c r="E15" s="30">
        <f t="shared" si="9"/>
        <v>145</v>
      </c>
      <c r="F15" s="30" t="str">
        <f t="shared" si="10"/>
        <v>; 5 óra, szombat kivételével mindennap d. u. 2—3-ig</v>
      </c>
      <c r="G15" s="30" t="str">
        <f t="shared" si="11"/>
        <v xml:space="preserve">0 </v>
      </c>
      <c r="H15" s="30">
        <f t="shared" si="12"/>
        <v>155</v>
      </c>
      <c r="I15" s="30" t="str">
        <f t="shared" si="13"/>
        <v>VIII. terem</v>
      </c>
      <c r="J15" s="30" t="str">
        <f t="shared" si="14"/>
        <v xml:space="preserve">Dr. Meltzl Hugó ny. r. tanár. </v>
      </c>
    </row>
    <row r="16" spans="1:10" ht="24" x14ac:dyDescent="0.3">
      <c r="B16" s="30" t="s">
        <v>474</v>
      </c>
      <c r="C16" s="30">
        <f t="shared" si="0"/>
        <v>51</v>
      </c>
      <c r="D16" s="29" t="str">
        <f t="shared" si="8"/>
        <v>14.Otfrid, ó-felnémet nyelvgyakorlatokkal (folyt.);</v>
      </c>
      <c r="E16" s="30">
        <f t="shared" si="9"/>
        <v>79</v>
      </c>
      <c r="F16" s="30" t="str">
        <f t="shared" si="10"/>
        <v>; 1 óra, szombatond. u. 2—3-ig</v>
      </c>
      <c r="G16" s="30" t="str">
        <f t="shared" si="11"/>
        <v xml:space="preserve">0 </v>
      </c>
      <c r="H16" s="30">
        <f t="shared" si="12"/>
        <v>89</v>
      </c>
      <c r="I16" s="30" t="str">
        <f t="shared" si="13"/>
        <v>VIII. terem</v>
      </c>
      <c r="J16" s="30" t="str">
        <f t="shared" si="14"/>
        <v>Dr. Meltzl Hugó ny. r. tanár.</v>
      </c>
    </row>
    <row r="17" spans="1:10" ht="36" x14ac:dyDescent="0.3">
      <c r="B17" s="30" t="s">
        <v>475</v>
      </c>
      <c r="C17" s="30">
        <f t="shared" si="0"/>
        <v>78</v>
      </c>
      <c r="D17" s="29" t="str">
        <f t="shared" si="8"/>
        <v>15.Edda Saemundina Atli dalainak krit. olvasása ó-izlandi nyelvgyakorlatokkal;</v>
      </c>
      <c r="E17" s="30">
        <f t="shared" si="9"/>
        <v>164</v>
      </c>
      <c r="F17" s="30" t="str">
        <f t="shared" si="10"/>
        <v>; 4 óra (a quaesturán 2 órás tárgy gyanánt számítandó) hétfőn és szombaton d. u. 3 —5-ig</v>
      </c>
      <c r="G17" s="30" t="str">
        <f t="shared" si="11"/>
        <v xml:space="preserve">0 </v>
      </c>
      <c r="H17" s="30">
        <f t="shared" si="12"/>
        <v>174</v>
      </c>
      <c r="I17" s="30" t="str">
        <f t="shared" si="13"/>
        <v>VIII. terem</v>
      </c>
      <c r="J17" s="30" t="str">
        <f t="shared" si="14"/>
        <v>Dr. Meltzl Hugó ny. r. tanár.</v>
      </c>
    </row>
    <row r="18" spans="1:10" ht="48" x14ac:dyDescent="0.3">
      <c r="B18" s="30" t="s">
        <v>476</v>
      </c>
      <c r="C18" s="30">
        <f t="shared" si="0"/>
        <v>94</v>
      </c>
      <c r="D18" s="29" t="str">
        <f t="shared" si="8"/>
        <v>*16. A Nathantörténelme (Az 1779. tavasz C. évfordulóját ünneplő csak 10 órából álló cyclus.);</v>
      </c>
      <c r="E18" s="30">
        <f t="shared" si="9"/>
        <v>121</v>
      </c>
      <c r="F18" s="30" t="str">
        <f t="shared" si="10"/>
        <v>; 1 óra, később meghat, időig</v>
      </c>
      <c r="G18" s="30" t="str">
        <f t="shared" si="11"/>
        <v xml:space="preserve">0 </v>
      </c>
      <c r="H18" s="30">
        <f t="shared" si="12"/>
        <v>132</v>
      </c>
      <c r="I18" s="30" t="str">
        <f t="shared" si="13"/>
        <v xml:space="preserve"> VIII. terem</v>
      </c>
      <c r="J18" s="30" t="str">
        <f t="shared" si="14"/>
        <v>Dr. Meltzl Hugó ny. r. tanár.</v>
      </c>
    </row>
    <row r="19" spans="1:10" ht="24" x14ac:dyDescent="0.3">
      <c r="B19" s="30" t="s">
        <v>477</v>
      </c>
      <c r="C19" s="30">
        <f t="shared" si="0"/>
        <v>59</v>
      </c>
      <c r="D19" s="29" t="str">
        <f t="shared" si="8"/>
        <v>17 .A román irodalom és nyelv történelme a legújabb korban;</v>
      </c>
      <c r="E19" s="30">
        <f t="shared" si="9"/>
        <v>112</v>
      </c>
      <c r="F19" s="30" t="str">
        <f t="shared" si="10"/>
        <v>; 4 óra, hétfő, kedd, szerda és csütörtök d. u. 4 —5-ig</v>
      </c>
      <c r="G19" s="30" t="str">
        <f t="shared" si="11"/>
        <v xml:space="preserve">0 </v>
      </c>
      <c r="H19" s="30">
        <f t="shared" si="12"/>
        <v>121</v>
      </c>
      <c r="I19" s="30" t="str">
        <f t="shared" si="13"/>
        <v>XVI. terem</v>
      </c>
      <c r="J19" s="30" t="str">
        <f t="shared" si="14"/>
        <v xml:space="preserve">Dr. Szilasi Gergely ny. r. tanár </v>
      </c>
    </row>
    <row r="20" spans="1:10" ht="24" x14ac:dyDescent="0.3">
      <c r="B20" s="30" t="s">
        <v>478</v>
      </c>
      <c r="C20" s="30">
        <f t="shared" si="0"/>
        <v>49</v>
      </c>
      <c r="D20" s="29" t="str">
        <f t="shared" si="8"/>
        <v>18.A román nyelv alaktana nyelvtörlénelmi alapon;</v>
      </c>
      <c r="E20" s="30">
        <f t="shared" si="9"/>
        <v>103</v>
      </c>
      <c r="F20" s="30" t="str">
        <f t="shared" si="10"/>
        <v>; 2 óra, csütörtökön d. 12—1-ig és pénteken d. u. 4—5-ig</v>
      </c>
      <c r="G20" s="30" t="str">
        <f t="shared" si="11"/>
        <v xml:space="preserve">0 </v>
      </c>
      <c r="H20" s="30">
        <f t="shared" si="12"/>
        <v>112</v>
      </c>
      <c r="I20" s="30" t="str">
        <f t="shared" si="13"/>
        <v>XVI. terem</v>
      </c>
      <c r="J20" s="30" t="str">
        <f t="shared" si="14"/>
        <v>Dr. Szilasi Gergely ny. r. tanár</v>
      </c>
    </row>
    <row r="21" spans="1:10" ht="24" x14ac:dyDescent="0.3">
      <c r="B21" s="30" t="s">
        <v>479</v>
      </c>
      <c r="C21" s="30">
        <f t="shared" si="0"/>
        <v>66</v>
      </c>
      <c r="D21" s="29" t="str">
        <f t="shared" si="8"/>
        <v>19.    Sanskrit nyelv elemei, nyelvészeti hasonlításokkal kisérve;</v>
      </c>
      <c r="E21" s="30">
        <f t="shared" si="9"/>
        <v>92</v>
      </c>
      <c r="F21" s="30" t="str">
        <f t="shared" si="10"/>
        <v>; 2 óra később meghat, időig</v>
      </c>
      <c r="G21" s="30" t="str">
        <f t="shared" si="11"/>
        <v xml:space="preserve">0 </v>
      </c>
      <c r="H21" s="30">
        <f t="shared" si="12"/>
        <v>100</v>
      </c>
      <c r="I21" s="30" t="str">
        <f t="shared" si="13"/>
        <v xml:space="preserve"> X. terem</v>
      </c>
      <c r="J21" s="30" t="str">
        <f t="shared" si="14"/>
        <v xml:space="preserve">Dr. Brassai Sámuel ny. r. tanár. </v>
      </c>
    </row>
    <row r="22" spans="1:10" x14ac:dyDescent="0.3">
      <c r="A22" s="30" t="s">
        <v>465</v>
      </c>
      <c r="D22" s="29"/>
      <c r="I22" s="30" t="str">
        <f t="shared" si="13"/>
        <v/>
      </c>
      <c r="J22" s="30" t="str">
        <f t="shared" si="14"/>
        <v/>
      </c>
    </row>
    <row r="23" spans="1:10" ht="24" x14ac:dyDescent="0.3">
      <c r="B23" s="30" t="s">
        <v>480</v>
      </c>
      <c r="C23" s="30">
        <f t="shared" si="0"/>
        <v>36</v>
      </c>
      <c r="D23" s="29" t="str">
        <f t="shared" ref="D23:D24" si="15">LEFT(B23,C23)</f>
        <v>18.A franczia forradalom történelme;</v>
      </c>
      <c r="E23" s="30">
        <f t="shared" ref="E23:E24" si="16">IFERROR(SEARCH("ig.",B23),SEARCH("időben.",B23)+3)</f>
        <v>77</v>
      </c>
      <c r="F23" s="30" t="str">
        <f t="shared" ref="F23:F24" si="17">CONCATENATE(MID(B23,C23,(E23-C23)),"ig")</f>
        <v>; 3 óra, hétfőn, kedden, szerdán d. 12—1-ig</v>
      </c>
      <c r="G23" s="30" t="str">
        <f t="shared" ref="G23:G24" si="18">IFERROR(SEARCH("ugyanazon tanár",B23),"0 ")</f>
        <v xml:space="preserve">0 </v>
      </c>
      <c r="H23" s="30">
        <f t="shared" ref="H23:H24" si="19">IFERROR(SEARCH($H$1,B23),"ugyanott")</f>
        <v>87</v>
      </c>
      <c r="I23" s="30" t="str">
        <f t="shared" si="13"/>
        <v>VIII. terem</v>
      </c>
      <c r="J23" s="30" t="str">
        <f t="shared" si="14"/>
        <v xml:space="preserve">Ladányi Gedeon ny. r. tanár. </v>
      </c>
    </row>
    <row r="24" spans="1:10" ht="24" x14ac:dyDescent="0.3">
      <c r="B24" s="30" t="s">
        <v>481</v>
      </c>
      <c r="C24" s="30">
        <f t="shared" si="0"/>
        <v>37</v>
      </c>
      <c r="D24" s="29" t="str">
        <f t="shared" si="15"/>
        <v>19.A középkor történelme (folytatás);</v>
      </c>
      <c r="E24" s="30">
        <f t="shared" si="16"/>
        <v>72</v>
      </c>
      <c r="F24" s="30" t="str">
        <f t="shared" si="17"/>
        <v>; 2 óra, péntek és szombat d, 12—1-ig</v>
      </c>
      <c r="G24" s="30" t="str">
        <f t="shared" si="18"/>
        <v xml:space="preserve">0 </v>
      </c>
      <c r="H24" s="30">
        <f t="shared" si="19"/>
        <v>82</v>
      </c>
      <c r="I24" s="30" t="str">
        <f t="shared" si="13"/>
        <v>VIII. terem</v>
      </c>
      <c r="J24" s="30" t="str">
        <f t="shared" si="14"/>
        <v>Ladányi Gedeon ny. r. tanár.</v>
      </c>
    </row>
    <row r="25" spans="1:10" ht="24" x14ac:dyDescent="0.3">
      <c r="B25" s="30" t="s">
        <v>482</v>
      </c>
      <c r="C25" s="30">
        <f t="shared" si="0"/>
        <v>42</v>
      </c>
      <c r="D25" s="29" t="str">
        <f t="shared" ref="D25:D40" si="20">LEFT(B25,C25)</f>
        <v>18. I. Leopold és I József kora 1657—1711;</v>
      </c>
      <c r="E25" s="30">
        <f t="shared" ref="E25:E40" si="21">IFERROR(SEARCH("ig.",B25),SEARCH("időben.",B25)+3)</f>
        <v>94</v>
      </c>
      <c r="F25" s="30" t="str">
        <f t="shared" ref="F25:F40" si="22">CONCATENATE(MID(B25,C25,(E25-C25)),"ig")</f>
        <v>; 4 óra, hétfő, kedd, szerda, csütörtök d. e. 11—12-ig</v>
      </c>
      <c r="G25" s="30" t="str">
        <f t="shared" ref="G25:G40" si="23">IFERROR(SEARCH("ugyanazon tanár",B25),"0 ")</f>
        <v xml:space="preserve">0 </v>
      </c>
      <c r="H25" s="30">
        <f t="shared" ref="H25:H40" si="24">IFERROR(SEARCH($H$1,B25),"ugyanott")</f>
        <v>104</v>
      </c>
      <c r="I25" s="30" t="str">
        <f t="shared" si="13"/>
        <v>VIII. terem</v>
      </c>
      <c r="J25" s="30" t="str">
        <f t="shared" si="14"/>
        <v xml:space="preserve">Szabó Károly ny. r. tanár. </v>
      </c>
    </row>
    <row r="26" spans="1:10" ht="24" x14ac:dyDescent="0.3">
      <c r="B26" s="30" t="s">
        <v>483</v>
      </c>
      <c r="C26" s="30">
        <f t="shared" si="0"/>
        <v>32</v>
      </c>
      <c r="D26" s="29" t="str">
        <f t="shared" si="20"/>
        <v>19. Hóhért Károly kom 1301—1312;</v>
      </c>
      <c r="E26" s="30">
        <f t="shared" si="21"/>
        <v>70</v>
      </c>
      <c r="F26" s="30" t="str">
        <f t="shared" si="22"/>
        <v>; 2 óra, hétfőn és pénteken d. u. 3—4-ig</v>
      </c>
      <c r="G26" s="30" t="str">
        <f t="shared" si="23"/>
        <v xml:space="preserve">0 </v>
      </c>
      <c r="H26" s="30">
        <f t="shared" si="24"/>
        <v>80</v>
      </c>
      <c r="I26" s="30" t="str">
        <f t="shared" si="13"/>
        <v>VIII. terem</v>
      </c>
      <c r="J26" s="30" t="str">
        <f t="shared" si="14"/>
        <v>Szabó Károly ny. r. tanár.</v>
      </c>
    </row>
    <row r="27" spans="1:10" x14ac:dyDescent="0.3">
      <c r="B27" s="30" t="s">
        <v>484</v>
      </c>
      <c r="C27" s="30">
        <f t="shared" si="0"/>
        <v>34</v>
      </c>
      <c r="D27" s="29" t="str">
        <f t="shared" si="20"/>
        <v>20. Középkori latin palaeographia;</v>
      </c>
      <c r="E27" s="30">
        <f t="shared" si="21"/>
        <v>69</v>
      </c>
      <c r="F27" s="30" t="str">
        <f t="shared" si="22"/>
        <v>; 2 óra, hétfőn és pénteken r. 8—9-ig</v>
      </c>
      <c r="G27" s="30" t="str">
        <f t="shared" si="23"/>
        <v xml:space="preserve">0 </v>
      </c>
      <c r="H27" s="30">
        <f t="shared" si="24"/>
        <v>77</v>
      </c>
      <c r="I27" s="30" t="str">
        <f t="shared" si="13"/>
        <v>XV. terem</v>
      </c>
      <c r="J27" s="30" t="str">
        <f t="shared" si="14"/>
        <v xml:space="preserve">Finály Henrik ny. r. tanár. </v>
      </c>
    </row>
    <row r="28" spans="1:10" x14ac:dyDescent="0.3">
      <c r="B28" s="30" t="s">
        <v>485</v>
      </c>
      <c r="C28" s="30">
        <f t="shared" si="0"/>
        <v>3</v>
      </c>
      <c r="D28" s="29" t="str">
        <f t="shared" si="20"/>
        <v>21.</v>
      </c>
      <c r="E28" s="30">
        <f t="shared" si="21"/>
        <v>141</v>
      </c>
      <c r="F28" s="30" t="str">
        <f t="shared" si="22"/>
        <v>. Idöszámitástan első fele, általános rész, egyptomi, babyloni, görög és római időszámítás-, 3 óra, kedden, szerdán és csütörtökön r. 8—9-ig</v>
      </c>
      <c r="G28" s="30" t="str">
        <f t="shared" si="23"/>
        <v xml:space="preserve">0 </v>
      </c>
      <c r="H28" s="30">
        <f t="shared" si="24"/>
        <v>149</v>
      </c>
      <c r="I28" s="30" t="str">
        <f t="shared" si="13"/>
        <v>XV. terem</v>
      </c>
      <c r="J28" s="30" t="str">
        <f t="shared" si="14"/>
        <v xml:space="preserve">Finály Henrik ny. r. tanár. </v>
      </c>
    </row>
    <row r="29" spans="1:10" x14ac:dyDescent="0.3">
      <c r="B29" s="30" t="s">
        <v>486</v>
      </c>
      <c r="C29" s="30">
        <f t="shared" si="0"/>
        <v>28</v>
      </c>
      <c r="D29" s="29" t="str">
        <f t="shared" si="20"/>
        <v>22. Ázsia föld- és néprajza;</v>
      </c>
      <c r="E29" s="30">
        <f t="shared" si="21"/>
        <v>81</v>
      </c>
      <c r="F29" s="30" t="str">
        <f t="shared" si="22"/>
        <v>; 5 óra, csütörtök kivételével minden nap d. e. 9—10-ig</v>
      </c>
      <c r="G29" s="30" t="str">
        <f t="shared" si="23"/>
        <v xml:space="preserve">0 </v>
      </c>
      <c r="H29" s="30">
        <f t="shared" si="24"/>
        <v>90</v>
      </c>
      <c r="I29" s="30" t="str">
        <f t="shared" si="13"/>
        <v>VIII terem</v>
      </c>
      <c r="J29" s="30" t="str">
        <f t="shared" si="14"/>
        <v xml:space="preserve">Terner Adolf ny. r. tanár. </v>
      </c>
    </row>
    <row r="30" spans="1:10" x14ac:dyDescent="0.3">
      <c r="A30" s="30" t="s">
        <v>466</v>
      </c>
      <c r="D30" s="29"/>
      <c r="I30" s="30" t="str">
        <f t="shared" si="13"/>
        <v/>
      </c>
      <c r="J30" s="30" t="str">
        <f t="shared" si="14"/>
        <v/>
      </c>
    </row>
    <row r="31" spans="1:10" ht="24" x14ac:dyDescent="0.3">
      <c r="B31" s="30" t="s">
        <v>487</v>
      </c>
      <c r="C31" s="30">
        <f t="shared" si="0"/>
        <v>43</v>
      </c>
      <c r="D31" s="29" t="str">
        <f t="shared" si="20"/>
        <v>27. A franczia nyelv elemei kezdők számára;</v>
      </c>
      <c r="E31" s="30">
        <f t="shared" si="21"/>
        <v>70</v>
      </c>
      <c r="F31" s="30" t="str">
        <f t="shared" si="22"/>
        <v>; 2 óra, később meghat. időig</v>
      </c>
      <c r="G31" s="30" t="str">
        <f t="shared" si="23"/>
        <v xml:space="preserve">0 </v>
      </c>
      <c r="H31" s="30">
        <f t="shared" si="24"/>
        <v>79</v>
      </c>
      <c r="I31" s="30" t="str">
        <f t="shared" si="13"/>
        <v xml:space="preserve"> XV. terem</v>
      </c>
      <c r="J31" s="30" t="str">
        <f t="shared" si="14"/>
        <v xml:space="preserve">Duret József m. tanitó. </v>
      </c>
    </row>
    <row r="32" spans="1:10" ht="24" x14ac:dyDescent="0.3">
      <c r="B32" s="30" t="s">
        <v>488</v>
      </c>
      <c r="C32" s="30">
        <f t="shared" si="0"/>
        <v>40</v>
      </c>
      <c r="D32" s="29" t="str">
        <f t="shared" si="20"/>
        <v>28. A franczia nyelv haladottak számára;</v>
      </c>
      <c r="E32" s="30">
        <f t="shared" si="21"/>
        <v>65</v>
      </c>
      <c r="F32" s="30" t="str">
        <f t="shared" si="22"/>
        <v>; 2 óra, később megh. időig</v>
      </c>
      <c r="G32" s="30" t="str">
        <f t="shared" si="23"/>
        <v xml:space="preserve">0 </v>
      </c>
      <c r="H32" s="30">
        <f t="shared" si="24"/>
        <v>74</v>
      </c>
      <c r="I32" s="30" t="str">
        <f t="shared" si="13"/>
        <v xml:space="preserve"> XV. terem</v>
      </c>
      <c r="J32" s="30" t="str">
        <f t="shared" si="14"/>
        <v>Duret József m. tanitó.</v>
      </c>
    </row>
    <row r="33" spans="2:10" ht="48" x14ac:dyDescent="0.3">
      <c r="B33" s="30" t="s">
        <v>489</v>
      </c>
      <c r="C33" s="30">
        <f t="shared" si="0"/>
        <v>121</v>
      </c>
      <c r="D33" s="29" t="str">
        <f t="shared" si="20"/>
        <v>29 Egy franczia eláss, színdarab felolvasása összekötve a szinköl- tészet fölötti conversatoriummal-, 1 óra, később megh.</v>
      </c>
      <c r="E33" s="30">
        <f t="shared" si="21"/>
        <v>126</v>
      </c>
      <c r="F33" s="30" t="str">
        <f t="shared" si="22"/>
        <v>. időig</v>
      </c>
      <c r="G33" s="30" t="str">
        <f t="shared" si="23"/>
        <v xml:space="preserve">0 </v>
      </c>
      <c r="H33" s="30">
        <f t="shared" si="24"/>
        <v>135</v>
      </c>
      <c r="I33" s="30" t="str">
        <f t="shared" si="13"/>
        <v xml:space="preserve"> XV. terem</v>
      </c>
      <c r="J33" s="30" t="str">
        <f t="shared" si="14"/>
        <v>Duret József m. tanitó.</v>
      </c>
    </row>
    <row r="34" spans="2:10" ht="24" x14ac:dyDescent="0.3">
      <c r="B34" s="30" t="s">
        <v>490</v>
      </c>
      <c r="C34" s="30">
        <f t="shared" si="0"/>
        <v>39</v>
      </c>
      <c r="D34" s="29" t="str">
        <f t="shared" si="20"/>
        <v>30. A franczia eláss, irodalom köréből;</v>
      </c>
      <c r="E34" s="30">
        <f t="shared" si="21"/>
        <v>59</v>
      </c>
      <c r="F34" s="30" t="str">
        <f t="shared" si="22"/>
        <v>; 1 óra k. megh. időig</v>
      </c>
      <c r="G34" s="30" t="str">
        <f t="shared" si="23"/>
        <v xml:space="preserve">0 </v>
      </c>
      <c r="H34" s="30">
        <f t="shared" si="24"/>
        <v>68</v>
      </c>
      <c r="I34" s="30" t="str">
        <f t="shared" si="13"/>
        <v xml:space="preserve"> XV. terem</v>
      </c>
      <c r="J34" s="30" t="str">
        <f t="shared" si="14"/>
        <v>Duret József m. tanitó.</v>
      </c>
    </row>
    <row r="35" spans="2:10" ht="24" x14ac:dyDescent="0.3">
      <c r="B35" s="30" t="s">
        <v>491</v>
      </c>
      <c r="C35" s="30">
        <f t="shared" si="0"/>
        <v>51</v>
      </c>
      <c r="D35" s="29" t="str">
        <f t="shared" si="20"/>
        <v>31. Az angol nyelvtan elméletileg és gyakorlatilag;</v>
      </c>
      <c r="E35" s="30">
        <f t="shared" si="21"/>
        <v>85</v>
      </c>
      <c r="F35" s="30" t="str">
        <f t="shared" si="22"/>
        <v>; (folyt.) 3 óra, később megh. időig</v>
      </c>
      <c r="G35" s="30" t="str">
        <f t="shared" si="23"/>
        <v xml:space="preserve">0 </v>
      </c>
      <c r="H35" s="30">
        <f t="shared" si="24"/>
        <v>94</v>
      </c>
      <c r="I35" s="30" t="str">
        <f t="shared" si="13"/>
        <v xml:space="preserve"> XV. terem</v>
      </c>
      <c r="J35" s="30" t="str">
        <f t="shared" si="14"/>
        <v xml:space="preserve">Kovács János m. tanitó. </v>
      </c>
    </row>
    <row r="36" spans="2:10" ht="36" x14ac:dyDescent="0.3">
      <c r="B36" s="30" t="s">
        <v>492</v>
      </c>
      <c r="C36" s="30">
        <f t="shared" si="0"/>
        <v>67</v>
      </c>
      <c r="D36" s="29" t="str">
        <f t="shared" si="20"/>
        <v>32. Szemelvények fordítása és magyarázata a jelesebb angol íróktól;</v>
      </c>
      <c r="E36" s="30">
        <f t="shared" si="21"/>
        <v>92</v>
      </c>
      <c r="F36" s="30" t="str">
        <f t="shared" si="22"/>
        <v>; 2 óra; később megh, időig</v>
      </c>
      <c r="G36" s="30" t="str">
        <f t="shared" si="23"/>
        <v xml:space="preserve">0 </v>
      </c>
      <c r="H36" s="30">
        <f t="shared" si="24"/>
        <v>101</v>
      </c>
      <c r="I36" s="30" t="str">
        <f t="shared" si="13"/>
        <v xml:space="preserve"> XV. terem</v>
      </c>
      <c r="J36" s="30" t="str">
        <f t="shared" si="14"/>
        <v>Kovács János m. tanitó.</v>
      </c>
    </row>
    <row r="37" spans="2:10" ht="24" x14ac:dyDescent="0.3">
      <c r="B37" s="30" t="s">
        <v>493</v>
      </c>
      <c r="C37" s="30">
        <f t="shared" si="0"/>
        <v>56</v>
      </c>
      <c r="D37" s="29" t="str">
        <f t="shared" si="20"/>
        <v>33, Angol nyelven való társalgás (English conversation);</v>
      </c>
      <c r="E37" s="30">
        <f t="shared" si="21"/>
        <v>81</v>
      </c>
      <c r="F37" s="30" t="str">
        <f t="shared" si="22"/>
        <v>; 1 óra, később megh. időig</v>
      </c>
      <c r="G37" s="30" t="str">
        <f t="shared" si="23"/>
        <v xml:space="preserve">0 </v>
      </c>
      <c r="H37" s="30">
        <f t="shared" si="24"/>
        <v>90</v>
      </c>
      <c r="I37" s="30" t="str">
        <f t="shared" si="13"/>
        <v xml:space="preserve"> XV. terem</v>
      </c>
      <c r="J37" s="30" t="str">
        <f t="shared" si="14"/>
        <v>Kovács János m. tanitó.</v>
      </c>
    </row>
    <row r="38" spans="2:10" ht="24" x14ac:dyDescent="0.3">
      <c r="B38" s="30" t="s">
        <v>494</v>
      </c>
      <c r="C38" s="30">
        <f t="shared" si="0"/>
        <v>42</v>
      </c>
      <c r="D38" s="35" t="str">
        <f t="shared" si="20"/>
        <v>34. Levelezési gyorsírás (kezdők számára);</v>
      </c>
      <c r="E38" s="33">
        <f t="shared" si="21"/>
        <v>67</v>
      </c>
      <c r="F38" s="33" t="str">
        <f t="shared" si="22"/>
        <v>; 3 óra, később megh. időig</v>
      </c>
      <c r="G38" s="33" t="str">
        <f t="shared" si="23"/>
        <v xml:space="preserve">0 </v>
      </c>
      <c r="H38" s="33" t="str">
        <f t="shared" si="24"/>
        <v>ugyanott</v>
      </c>
      <c r="I38" s="33" t="str">
        <f t="shared" si="13"/>
        <v>ugyanott</v>
      </c>
      <c r="J38" s="33" t="e">
        <f t="shared" si="14"/>
        <v>#VALUE!</v>
      </c>
    </row>
    <row r="39" spans="2:10" ht="36" x14ac:dyDescent="0.3">
      <c r="B39" s="30" t="s">
        <v>495</v>
      </c>
      <c r="C39" s="30">
        <f t="shared" si="0"/>
        <v>88</v>
      </c>
      <c r="D39" s="35" t="str">
        <f t="shared" si="20"/>
        <v>35. Vitagyorsirás kiváló tekintettel a parlamentaris praxis igényeire (haladók számára);</v>
      </c>
      <c r="E39" s="33">
        <f t="shared" si="21"/>
        <v>113</v>
      </c>
      <c r="F39" s="33" t="str">
        <f t="shared" si="22"/>
        <v>; 2 óra. később megh. időig</v>
      </c>
      <c r="G39" s="33" t="str">
        <f t="shared" si="23"/>
        <v xml:space="preserve">0 </v>
      </c>
      <c r="H39" s="33" t="str">
        <f t="shared" si="24"/>
        <v>ugyanott</v>
      </c>
      <c r="I39" s="33" t="str">
        <f t="shared" si="13"/>
        <v>ugyanott</v>
      </c>
      <c r="J39" s="33" t="e">
        <f t="shared" si="14"/>
        <v>#VALUE!</v>
      </c>
    </row>
    <row r="40" spans="2:10" ht="40.5" customHeight="1" x14ac:dyDescent="0.3">
      <c r="B40" s="30" t="s">
        <v>496</v>
      </c>
      <c r="C40" s="30">
        <f t="shared" si="0"/>
        <v>78</v>
      </c>
      <c r="D40" s="35" t="str">
        <f t="shared" si="20"/>
        <v>36. Gyorsírászati conversatorium (főleg rendszeri és történelmi fejtegetések);</v>
      </c>
      <c r="E40" s="33">
        <f t="shared" si="21"/>
        <v>113</v>
      </c>
      <c r="F40" s="33" t="str">
        <f t="shared" si="22"/>
        <v>; 1 óra.  később megh.helyen és időig</v>
      </c>
      <c r="G40" s="33" t="str">
        <f t="shared" si="23"/>
        <v xml:space="preserve">0 </v>
      </c>
      <c r="H40" s="33" t="str">
        <f t="shared" si="24"/>
        <v>ugyanott</v>
      </c>
      <c r="I40" s="33" t="str">
        <f t="shared" si="13"/>
        <v>ugyanott</v>
      </c>
      <c r="J40" s="33" t="e">
        <f t="shared" si="14"/>
        <v>#VALUE!</v>
      </c>
    </row>
    <row r="41" spans="2:10" x14ac:dyDescent="0.3">
      <c r="D41" s="29"/>
    </row>
    <row r="42" spans="2:10" x14ac:dyDescent="0.3">
      <c r="D42" s="29"/>
    </row>
    <row r="43" spans="2:10" x14ac:dyDescent="0.3">
      <c r="D43" s="29"/>
    </row>
    <row r="44" spans="2:10" x14ac:dyDescent="0.3">
      <c r="D44" s="29"/>
    </row>
    <row r="45" spans="2:10" x14ac:dyDescent="0.3">
      <c r="D45" s="2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unka15"/>
  <dimension ref="A1:J41"/>
  <sheetViews>
    <sheetView topLeftCell="C1" zoomScaleNormal="100" workbookViewId="0">
      <selection activeCell="I2" sqref="I2"/>
    </sheetView>
  </sheetViews>
  <sheetFormatPr defaultRowHeight="15.6" x14ac:dyDescent="0.3"/>
  <cols>
    <col min="1" max="1" width="27.19921875" customWidth="1"/>
    <col min="2" max="2" width="32.8984375" style="13" customWidth="1"/>
    <col min="4" max="4" width="27.3984375" style="13" customWidth="1"/>
    <col min="6" max="6" width="32.3984375" customWidth="1"/>
    <col min="9" max="9" width="15" customWidth="1"/>
    <col min="10" max="10" width="17.69921875" customWidth="1"/>
  </cols>
  <sheetData>
    <row r="1" spans="1:10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68</v>
      </c>
      <c r="I1" s="32" t="s">
        <v>69</v>
      </c>
      <c r="J1" s="32" t="s">
        <v>12</v>
      </c>
    </row>
    <row r="2" spans="1:10" ht="51.75" customHeight="1" x14ac:dyDescent="0.3">
      <c r="A2" s="24" t="s">
        <v>3</v>
      </c>
      <c r="B2" s="29" t="s">
        <v>532</v>
      </c>
      <c r="C2" s="30">
        <f>IFERROR(IFERROR(SEARCH($C$1,B2),SEARCH(".",B2)),SEARCH(";",B2))</f>
        <v>52</v>
      </c>
      <c r="D2" s="29" t="str">
        <f>LEFT(B2,C2)</f>
        <v>I.   Erkölcstan (alkalmazott, vagy társadalmi rész);</v>
      </c>
      <c r="E2" s="30">
        <f>IFERROR(SEARCH("ig.",B2),SEARCH("időben.",B2)+3)</f>
        <v>102</v>
      </c>
      <c r="F2" s="30" t="str">
        <f>CONCATENATE(MID(B2,C2,(E2-C2)),"ig")</f>
        <v>; 4 óra, hétfő, kedd, szerda, csütörtök d. u. 5—6-ig</v>
      </c>
      <c r="G2" s="30" t="str">
        <f>IFERROR(SEARCH("ugyanazon tanár",B2),"0 ")</f>
        <v xml:space="preserve">0 </v>
      </c>
      <c r="H2" s="30">
        <f>IFERROR(SEARCH($H$1,B2),"ugyanott")</f>
        <v>110</v>
      </c>
      <c r="I2" s="33" t="str">
        <f>IF(H2="ugyanott","ugyanott",MID(B2,E2+4,(H2+1)-E2))</f>
        <v>XYI terem</v>
      </c>
      <c r="J2" s="30" t="str">
        <f>IF(MID(B2,H2+7,LEN(B2)-H2)= "Ugyanazon tanár.",MID(B1,H1+7,LEN(B1)-H1),MID(B2,H2+7,LEN(B2)-H2))</f>
        <v xml:space="preserve">Szász Béla ny. r. tanár. </v>
      </c>
    </row>
    <row r="3" spans="1:10" ht="27.75" customHeight="1" x14ac:dyDescent="0.3">
      <c r="B3" s="13" t="s">
        <v>497</v>
      </c>
      <c r="C3" s="30">
        <f t="shared" ref="C3:C41" si="0">IFERROR(IFERROR(SEARCH($C$1,B3),SEARCH(".",B3)),SEARCH(";",B3))</f>
        <v>28</v>
      </c>
      <c r="D3" s="29" t="str">
        <f t="shared" ref="D3:D5" si="1">LEFT(B3,C3)</f>
        <v>*2. Shakespeare Hamletjáról;</v>
      </c>
      <c r="E3" s="30">
        <f t="shared" ref="E3:E5" si="2">IFERROR(SEARCH("ig.",B3),SEARCH("időben.",B3)+3)</f>
        <v>57</v>
      </c>
      <c r="F3" s="30" t="str">
        <f t="shared" ref="F3:F5" si="3">CONCATENATE(MID(B3,C3,(E3-C3)),"ig")</f>
        <v>; 1 óra, pénteken d. u. 5— 6-ig</v>
      </c>
      <c r="G3" s="30" t="str">
        <f t="shared" ref="G3:G5" si="4">IFERROR(SEARCH("ugyanazon tanár",B3),"0 ")</f>
        <v xml:space="preserve">0 </v>
      </c>
      <c r="H3" s="30">
        <f t="shared" ref="H3:H5" si="5">IFERROR(SEARCH($H$1,B3),"ugyanott")</f>
        <v>65</v>
      </c>
      <c r="I3" s="33" t="str">
        <f t="shared" ref="I3:I5" si="6">IF(H3="ugyanott","ugyanott",MID(B3,E3+4,(H3+1)-E3))</f>
        <v>XYI terem</v>
      </c>
      <c r="J3" s="30" t="str">
        <f t="shared" ref="J3:J15" si="7">IF(MID(B3,H3+7,LEN(B3)-H3)= "Ugyanazon tanár.",MID(B2,H2+7,LEN(B2)-H2),MID(B3,H3+7,LEN(B3)-H3))</f>
        <v>zász Béla ny. r. tanár.</v>
      </c>
    </row>
    <row r="4" spans="1:10" ht="51" customHeight="1" x14ac:dyDescent="0.3">
      <c r="B4" s="13" t="s">
        <v>498</v>
      </c>
      <c r="C4" s="30">
        <f t="shared" si="0"/>
        <v>70</v>
      </c>
      <c r="D4" s="29" t="str">
        <f t="shared" si="1"/>
        <v>3.  A paedagogia történelme (Az ókoron kezdve a XVIII. század végéig);</v>
      </c>
      <c r="E4" s="30">
        <f t="shared" si="2"/>
        <v>115</v>
      </c>
      <c r="F4" s="30" t="str">
        <f t="shared" si="3"/>
        <v>; 3 óra, kedd, csütörtök, szombat d. u. 4-5- ig</v>
      </c>
      <c r="G4" s="30" t="str">
        <f t="shared" si="4"/>
        <v xml:space="preserve">0 </v>
      </c>
      <c r="H4" s="30">
        <f t="shared" si="5"/>
        <v>125</v>
      </c>
      <c r="I4" s="33" t="str">
        <f t="shared" si="6"/>
        <v>VIII. terem</v>
      </c>
      <c r="J4" s="30" t="str">
        <f t="shared" si="7"/>
        <v xml:space="preserve">Felméri Lajos ny. r. tanár </v>
      </c>
    </row>
    <row r="5" spans="1:10" ht="53.25" customHeight="1" x14ac:dyDescent="0.3">
      <c r="B5" s="13" t="s">
        <v>499</v>
      </c>
      <c r="C5" s="30">
        <f t="shared" si="0"/>
        <v>28</v>
      </c>
      <c r="D5" s="29" t="str">
        <f t="shared" si="1"/>
        <v>4.  A franczia iskolázásról;</v>
      </c>
      <c r="E5" s="30">
        <f t="shared" si="2"/>
        <v>68</v>
      </c>
      <c r="F5" s="30" t="str">
        <f t="shared" si="3"/>
        <v>; 2 óra, hétfőn és szerdán d. e. 11 —12-ig</v>
      </c>
      <c r="G5" s="30" t="str">
        <f t="shared" si="4"/>
        <v xml:space="preserve">0 </v>
      </c>
      <c r="H5" s="30">
        <f t="shared" si="5"/>
        <v>78</v>
      </c>
      <c r="I5" s="33" t="str">
        <f t="shared" si="6"/>
        <v>VIII. terem</v>
      </c>
      <c r="J5" s="30" t="str">
        <f t="shared" si="7"/>
        <v>Felméri Lajos ny. r. tanár</v>
      </c>
    </row>
    <row r="6" spans="1:10" x14ac:dyDescent="0.3">
      <c r="A6" t="s">
        <v>30</v>
      </c>
      <c r="C6" s="30"/>
      <c r="D6" s="29"/>
      <c r="E6" s="30"/>
      <c r="F6" s="30"/>
      <c r="G6" s="30"/>
      <c r="H6" s="30"/>
      <c r="I6" s="33"/>
      <c r="J6" s="30" t="str">
        <f t="shared" si="7"/>
        <v/>
      </c>
    </row>
    <row r="7" spans="1:10" ht="62.4" x14ac:dyDescent="0.3">
      <c r="B7" s="13" t="s">
        <v>502</v>
      </c>
      <c r="C7" s="30">
        <f t="shared" si="0"/>
        <v>44</v>
      </c>
      <c r="D7" s="29" t="str">
        <f t="shared" ref="D7:D15" si="8">LEFT(B7,C7)</f>
        <v>5 A magyar irodalom történelme 1606—1711-ig;</v>
      </c>
      <c r="E7" s="30">
        <f t="shared" ref="E7:E15" si="9">IFERROR(SEARCH("ig.",B7),SEARCH("időben.",B7)+3)</f>
        <v>93</v>
      </c>
      <c r="F7" s="30" t="str">
        <f t="shared" ref="F7:F15" si="10">CONCATENATE(MID(B7,C7,(E7-C7)),"ig")</f>
        <v>; 3 óra, csütörtök, péntek, szombat d. e. 10 —11-ig</v>
      </c>
      <c r="G7" s="30" t="str">
        <f t="shared" ref="G7:G15" si="11">IFERROR(SEARCH("ugyanazon tanár",B7),"0 ")</f>
        <v xml:space="preserve">0 </v>
      </c>
      <c r="H7" s="30">
        <f t="shared" ref="H7:H15" si="12">IFERROR(SEARCH($H$1,B7),"ugyanott")</f>
        <v>103</v>
      </c>
      <c r="I7" s="33" t="str">
        <f t="shared" ref="I7:I15" si="13">IF(H7="ugyanott","ugyanott",MID(B7,E7+4,(H7+1)-E7))</f>
        <v>VIII. terem</v>
      </c>
      <c r="J7" s="30" t="str">
        <f t="shared" si="7"/>
        <v xml:space="preserve">Imre Sándor ny. r. tanár </v>
      </c>
    </row>
    <row r="8" spans="1:10" ht="62.4" x14ac:dyDescent="0.3">
      <c r="B8" s="13" t="s">
        <v>503</v>
      </c>
      <c r="C8" s="30">
        <f t="shared" si="0"/>
        <v>55</v>
      </c>
      <c r="D8" s="29" t="str">
        <f t="shared" si="8"/>
        <v>4.  A magyar nyelv és nyelvtudom íny a XVII. évszázban;</v>
      </c>
      <c r="E8" s="30">
        <f t="shared" si="9"/>
        <v>97</v>
      </c>
      <c r="F8" s="30" t="str">
        <f t="shared" si="10"/>
        <v>; 3 óra, hétfő, kedd, szerda d. e. 10 —11-ig</v>
      </c>
      <c r="G8" s="30" t="str">
        <f t="shared" si="11"/>
        <v xml:space="preserve">0 </v>
      </c>
      <c r="H8" s="30">
        <f t="shared" si="12"/>
        <v>107</v>
      </c>
      <c r="I8" s="33" t="str">
        <f t="shared" si="13"/>
        <v>VIII. terem</v>
      </c>
      <c r="J8" s="30" t="str">
        <f t="shared" si="7"/>
        <v>Imre Sándor ny. r. tanár</v>
      </c>
    </row>
    <row r="9" spans="1:10" ht="62.4" x14ac:dyDescent="0.3">
      <c r="B9" s="13" t="s">
        <v>504</v>
      </c>
      <c r="C9" s="30">
        <f t="shared" si="0"/>
        <v>56</v>
      </c>
      <c r="D9" s="29" t="str">
        <f t="shared" si="8"/>
        <v>*7. 4 magyar népköltészet összehasonlítva más népekével;</v>
      </c>
      <c r="E9" s="30">
        <f t="shared" si="9"/>
        <v>90</v>
      </c>
      <c r="F9" s="30" t="str">
        <f t="shared" si="10"/>
        <v>; 1 óra, később meghatározandó időig</v>
      </c>
      <c r="G9" s="30" t="str">
        <f t="shared" si="11"/>
        <v xml:space="preserve">0 </v>
      </c>
      <c r="H9" s="30">
        <f t="shared" si="12"/>
        <v>101</v>
      </c>
      <c r="I9" s="33" t="str">
        <f t="shared" si="13"/>
        <v xml:space="preserve"> VIII. terem</v>
      </c>
      <c r="J9" s="30" t="str">
        <f t="shared" si="7"/>
        <v>Imre Sándor ny. r. tanár</v>
      </c>
    </row>
    <row r="10" spans="1:10" ht="62.4" x14ac:dyDescent="0.3">
      <c r="B10" s="13" t="s">
        <v>508</v>
      </c>
      <c r="C10" s="30">
        <f t="shared" si="0"/>
        <v>41</v>
      </c>
      <c r="D10" s="29" t="str">
        <f t="shared" si="8"/>
        <v>8. A classica philologia encyclopaediája;</v>
      </c>
      <c r="E10" s="30">
        <f t="shared" si="9"/>
        <v>86</v>
      </c>
      <c r="F10" s="30" t="str">
        <f t="shared" si="10"/>
        <v>; 3 óra, hétfőn, kedden, szerdán d. e. 10—11-ig</v>
      </c>
      <c r="G10" s="30" t="str">
        <f t="shared" si="11"/>
        <v xml:space="preserve">0 </v>
      </c>
      <c r="H10" s="30">
        <f t="shared" si="12"/>
        <v>96</v>
      </c>
      <c r="I10" s="33" t="str">
        <f t="shared" si="13"/>
        <v xml:space="preserve"> XVI. terem</v>
      </c>
      <c r="J10" s="30" t="str">
        <f t="shared" si="7"/>
        <v xml:space="preserve">Dr. Hóman Ottó ny. r. tanár. </v>
      </c>
    </row>
    <row r="11" spans="1:10" ht="62.4" x14ac:dyDescent="0.3">
      <c r="B11" s="13" t="s">
        <v>505</v>
      </c>
      <c r="C11" s="30">
        <f t="shared" si="0"/>
        <v>36</v>
      </c>
      <c r="D11" s="29" t="str">
        <f t="shared" si="8"/>
        <v>0. Pindar versezeteinek értelmezése;</v>
      </c>
      <c r="E11" s="30">
        <f t="shared" si="9"/>
        <v>86</v>
      </c>
      <c r="F11" s="30" t="str">
        <f t="shared" si="10"/>
        <v>; 3 óra, szerdán, pénteken, szombaton d. e. 11—12-ig</v>
      </c>
      <c r="G11" s="30" t="str">
        <f t="shared" si="11"/>
        <v xml:space="preserve">0 </v>
      </c>
      <c r="H11" s="30">
        <f t="shared" si="12"/>
        <v>95</v>
      </c>
      <c r="I11" s="33" t="str">
        <f t="shared" si="13"/>
        <v>XVI. terem</v>
      </c>
      <c r="J11" s="30" t="str">
        <f t="shared" si="7"/>
        <v>Dr. Hóman Ottó ny. r. tanár.</v>
      </c>
    </row>
    <row r="12" spans="1:10" ht="62.4" x14ac:dyDescent="0.3">
      <c r="B12" s="13" t="s">
        <v>500</v>
      </c>
      <c r="C12" s="30">
        <f t="shared" si="0"/>
        <v>27</v>
      </c>
      <c r="D12" s="29" t="str">
        <f t="shared" si="8"/>
        <v>7.  Görög-római mythologia;</v>
      </c>
      <c r="E12" s="30">
        <f t="shared" si="9"/>
        <v>89</v>
      </c>
      <c r="F12" s="30" t="str">
        <f t="shared" si="10"/>
        <v>; 4 óra, hétfőn, szerdán, csütörtökön és szombaton d. e. 9—10-ig</v>
      </c>
      <c r="G12" s="30" t="str">
        <f t="shared" si="11"/>
        <v xml:space="preserve">0 </v>
      </c>
      <c r="H12" s="30">
        <f t="shared" si="12"/>
        <v>97</v>
      </c>
      <c r="I12" s="33" t="str">
        <f t="shared" si="13"/>
        <v>IX. terem</v>
      </c>
      <c r="J12" s="30" t="str">
        <f t="shared" si="7"/>
        <v xml:space="preserve">Szamosi János ny. r. tanár. </v>
      </c>
    </row>
    <row r="13" spans="1:10" ht="62.4" x14ac:dyDescent="0.3">
      <c r="B13" s="13" t="s">
        <v>506</v>
      </c>
      <c r="C13" s="30">
        <f t="shared" si="0"/>
        <v>51</v>
      </c>
      <c r="D13" s="29" t="str">
        <f t="shared" si="8"/>
        <v>I.   Cicero de officiis első könyvének értelmezése;</v>
      </c>
      <c r="E13" s="30">
        <f t="shared" si="9"/>
        <v>88</v>
      </c>
      <c r="F13" s="30" t="str">
        <f t="shared" si="10"/>
        <v>; 2 óra, kedden, pénteken d. e. 9—10-ig</v>
      </c>
      <c r="G13" s="30" t="str">
        <f t="shared" si="11"/>
        <v xml:space="preserve">0 </v>
      </c>
      <c r="H13" s="30">
        <f t="shared" si="12"/>
        <v>96</v>
      </c>
      <c r="I13" s="33" t="str">
        <f t="shared" si="13"/>
        <v>IX. terem</v>
      </c>
      <c r="J13" s="30" t="str">
        <f t="shared" si="7"/>
        <v>Szamosi János ny. r. tanár.</v>
      </c>
    </row>
    <row r="14" spans="1:10" ht="62.4" x14ac:dyDescent="0.3">
      <c r="B14" s="13" t="s">
        <v>501</v>
      </c>
      <c r="C14" s="30">
        <f t="shared" si="0"/>
        <v>42</v>
      </c>
      <c r="D14" s="29" t="str">
        <f t="shared" si="8"/>
        <v>9.  ^4 német irodalom kritikai történelme;</v>
      </c>
      <c r="E14" s="30">
        <f t="shared" si="9"/>
        <v>92</v>
      </c>
      <c r="F14" s="30" t="str">
        <f t="shared" si="10"/>
        <v>; 5 óra, szombat kivételével minden nap d. u. 2—3-ig</v>
      </c>
      <c r="G14" s="30" t="str">
        <f t="shared" si="11"/>
        <v xml:space="preserve">0 </v>
      </c>
      <c r="H14" s="30">
        <f t="shared" si="12"/>
        <v>100</v>
      </c>
      <c r="I14" s="33" t="str">
        <f t="shared" si="13"/>
        <v>IX. terem</v>
      </c>
      <c r="J14" s="30" t="str">
        <f t="shared" si="7"/>
        <v xml:space="preserve">Dr. Meltzl Hugó ny. r. tanár </v>
      </c>
    </row>
    <row r="15" spans="1:10" ht="78" x14ac:dyDescent="0.3">
      <c r="B15" s="13" t="s">
        <v>507</v>
      </c>
      <c r="C15" s="30">
        <f t="shared" si="0"/>
        <v>51</v>
      </c>
      <c r="D15" s="29" t="str">
        <f t="shared" si="8"/>
        <v>Edda krit. olvasása, ó-izlandi nyelvgyakorlatokkal;</v>
      </c>
      <c r="E15" s="30">
        <f t="shared" si="9"/>
        <v>107</v>
      </c>
      <c r="F15" s="30" t="str">
        <f t="shared" si="10"/>
        <v>; 4 óra (fizetéses kettő) kedden és pénteken d. u. 3 —5-ig</v>
      </c>
      <c r="G15" s="30" t="str">
        <f t="shared" si="11"/>
        <v xml:space="preserve">0 </v>
      </c>
      <c r="H15" s="30">
        <f t="shared" si="12"/>
        <v>115</v>
      </c>
      <c r="I15" s="33" t="str">
        <f t="shared" si="13"/>
        <v>IX. terem</v>
      </c>
      <c r="J15" s="30" t="str">
        <f t="shared" si="7"/>
        <v>Dr. Meltzl Hugó ny. r. tanár</v>
      </c>
    </row>
    <row r="16" spans="1:10" ht="62.4" x14ac:dyDescent="0.3">
      <c r="B16" s="13" t="s">
        <v>511</v>
      </c>
      <c r="C16" s="30">
        <f t="shared" si="0"/>
        <v>42</v>
      </c>
      <c r="D16" s="29" t="str">
        <f t="shared" ref="D16:D30" si="14">LEFT(B16,C16)</f>
        <v>9.  Héliand 6-alnémet nyelvgyakorlatokkal;</v>
      </c>
      <c r="E16" s="30">
        <f t="shared" ref="E16:E30" si="15">IFERROR(SEARCH("ig.",B16),SEARCH("időben.",B16)+3)</f>
        <v>71</v>
      </c>
      <c r="F16" s="30" t="str">
        <f t="shared" ref="F16:F30" si="16">CONCATENATE(MID(B16,C16,(E16-C16)),"ig")</f>
        <v>; 2 óra, szombaton d. u. 2—4-ig</v>
      </c>
      <c r="G16" s="30" t="str">
        <f t="shared" ref="G16:G30" si="17">IFERROR(SEARCH("ugyanazon tanár",B16),"0 ")</f>
        <v xml:space="preserve">0 </v>
      </c>
      <c r="H16" s="30">
        <f t="shared" ref="H16:H30" si="18">IFERROR(SEARCH($H$1,B16),"ugyanott")</f>
        <v>79</v>
      </c>
      <c r="I16" s="33" t="str">
        <f t="shared" ref="I16:I30" si="19">IF(H16="ugyanott","ugyanott",MID(B16,E16+4,(H16+1)-E16))</f>
        <v>IX. terem</v>
      </c>
      <c r="J16" s="30" t="str">
        <f t="shared" ref="J16:J30" si="20">IF(MID(B16,H16+7,LEN(B16)-H16)= "Ugyanazon tanár.",MID(B15,H15+7,LEN(B15)-H15),MID(B16,H16+7,LEN(B16)-H16))</f>
        <v>Dr. Meltzl Hugó ny. r. tanár</v>
      </c>
    </row>
    <row r="17" spans="1:10" ht="93.6" x14ac:dyDescent="0.3">
      <c r="B17" s="13" t="s">
        <v>512</v>
      </c>
      <c r="C17" s="30">
        <f t="shared" si="0"/>
        <v>107</v>
      </c>
      <c r="D17" s="29" t="str">
        <f t="shared" si="14"/>
        <v>**15. Petőfi krit. olvasása összehasonlító, jelesen német irodalomtörténelmi álláspontról (gyakorlati óra);</v>
      </c>
      <c r="E17" s="30">
        <f t="shared" si="15"/>
        <v>134</v>
      </c>
      <c r="F17" s="30" t="str">
        <f t="shared" si="16"/>
        <v>; 1 óra, később meghat. időig</v>
      </c>
      <c r="G17" s="30" t="str">
        <f t="shared" si="17"/>
        <v xml:space="preserve">0 </v>
      </c>
      <c r="H17" s="30">
        <f t="shared" si="18"/>
        <v>143</v>
      </c>
      <c r="I17" s="33" t="str">
        <f t="shared" si="19"/>
        <v xml:space="preserve"> IX. terem</v>
      </c>
      <c r="J17" s="30" t="str">
        <f t="shared" si="20"/>
        <v>Dr. Meltzl Hugó ny. r. tanár</v>
      </c>
    </row>
    <row r="18" spans="1:10" ht="78" x14ac:dyDescent="0.3">
      <c r="B18" s="13" t="s">
        <v>513</v>
      </c>
      <c r="C18" s="30">
        <f t="shared" si="0"/>
        <v>69</v>
      </c>
      <c r="D18" s="29" t="str">
        <f t="shared" si="14"/>
        <v>13.    A román irodalom és nyelv történelme az ó, közép és új korban;</v>
      </c>
      <c r="E18" s="30">
        <f t="shared" si="15"/>
        <v>114</v>
      </c>
      <c r="F18" s="30" t="str">
        <f t="shared" si="16"/>
        <v>; 3 óra, hétfőn, kedden és szerdán d. u. 4—5-ig</v>
      </c>
      <c r="G18" s="30" t="str">
        <f t="shared" si="17"/>
        <v xml:space="preserve">0 </v>
      </c>
      <c r="H18" s="30">
        <f t="shared" si="18"/>
        <v>123</v>
      </c>
      <c r="I18" s="33" t="str">
        <f t="shared" si="19"/>
        <v>XYI. terem</v>
      </c>
      <c r="J18" s="30" t="str">
        <f t="shared" si="20"/>
        <v xml:space="preserve">Dr. Szilasi Gergely ny. r. t. </v>
      </c>
    </row>
    <row r="19" spans="1:10" ht="78" x14ac:dyDescent="0.3">
      <c r="B19" s="13" t="s">
        <v>515</v>
      </c>
      <c r="C19" s="30">
        <f t="shared" si="0"/>
        <v>88</v>
      </c>
      <c r="D19" s="29" t="str">
        <f t="shared" si="14"/>
        <v>14.    A maczedoniai és istriai román nyelvjárások párhuzamban a dácziai román nyelvvel;</v>
      </c>
      <c r="E19" s="30">
        <f t="shared" si="15"/>
        <v>131</v>
      </c>
      <c r="F19" s="30" t="str">
        <f t="shared" si="16"/>
        <v>; 2 óra, csütörtökön és pénteken d. u. 4—5-ig</v>
      </c>
      <c r="G19" s="30" t="str">
        <f t="shared" si="17"/>
        <v xml:space="preserve">0 </v>
      </c>
      <c r="H19" s="30">
        <f t="shared" si="18"/>
        <v>140</v>
      </c>
      <c r="I19" s="33" t="str">
        <f t="shared" si="19"/>
        <v>XYI. terem</v>
      </c>
      <c r="J19" s="30" t="str">
        <f t="shared" si="20"/>
        <v xml:space="preserve">Dr. Szilasi Gergely ny. r. t. </v>
      </c>
    </row>
    <row r="20" spans="1:10" ht="46.8" x14ac:dyDescent="0.3">
      <c r="B20" s="13" t="s">
        <v>514</v>
      </c>
      <c r="C20" s="30">
        <f t="shared" si="0"/>
        <v>30</v>
      </c>
      <c r="D20" s="29" t="str">
        <f t="shared" si="14"/>
        <v>*18. Dácziai román mythologia;</v>
      </c>
      <c r="E20" s="30">
        <f t="shared" si="15"/>
        <v>55</v>
      </c>
      <c r="F20" s="30" t="str">
        <f t="shared" si="16"/>
        <v>; 1 óra, szerdán d. 12—1-ig</v>
      </c>
      <c r="G20" s="30" t="str">
        <f t="shared" si="17"/>
        <v xml:space="preserve">0 </v>
      </c>
      <c r="H20" s="30">
        <f t="shared" si="18"/>
        <v>64</v>
      </c>
      <c r="I20" s="33" t="str">
        <f t="shared" si="19"/>
        <v>XYI. terem</v>
      </c>
      <c r="J20" s="30" t="str">
        <f t="shared" si="20"/>
        <v xml:space="preserve">Dr. Szilasi Gergely ny. r. t. </v>
      </c>
    </row>
    <row r="21" spans="1:10" ht="78" x14ac:dyDescent="0.3">
      <c r="B21" s="13" t="s">
        <v>533</v>
      </c>
      <c r="C21" s="30">
        <f t="shared" si="0"/>
        <v>86</v>
      </c>
      <c r="D21" s="29" t="str">
        <f t="shared" si="14"/>
        <v>19.    Sanscrt nyelv és irodalom ismertetése és az általános philologiára alkalmazása;</v>
      </c>
      <c r="E21" s="30">
        <f>IFERROR(SEARCH("ig.",B21),SEARCH("időben.",B21)+3)</f>
        <v>113</v>
      </c>
      <c r="F21" s="30" t="str">
        <f>CONCATENATE(MID(B21,C21,(E21-C21)),"ben ")</f>
        <v xml:space="preserve">; 2 óra, később meghat. időben </v>
      </c>
      <c r="G21" s="30" t="str">
        <f t="shared" si="17"/>
        <v xml:space="preserve">0 </v>
      </c>
      <c r="H21" s="30">
        <f t="shared" si="18"/>
        <v>121</v>
      </c>
      <c r="I21" s="33" t="str">
        <f t="shared" si="19"/>
        <v xml:space="preserve"> X. terem</v>
      </c>
      <c r="J21" s="30" t="str">
        <f t="shared" si="20"/>
        <v>Dr. Brassói Sámuel jogosított tanár</v>
      </c>
    </row>
    <row r="22" spans="1:10" ht="31.2" x14ac:dyDescent="0.3">
      <c r="A22" s="13" t="s">
        <v>245</v>
      </c>
      <c r="C22" s="30"/>
      <c r="D22" s="29"/>
      <c r="E22" s="30"/>
      <c r="F22" s="30"/>
      <c r="G22" s="30"/>
      <c r="H22" s="30"/>
      <c r="I22" s="33"/>
      <c r="J22" s="30"/>
    </row>
    <row r="23" spans="1:10" ht="62.4" x14ac:dyDescent="0.3">
      <c r="B23" s="13" t="s">
        <v>509</v>
      </c>
      <c r="C23" s="30">
        <f t="shared" si="0"/>
        <v>35</v>
      </c>
      <c r="D23" s="29" t="str">
        <f t="shared" si="14"/>
        <v>20.     A XVl-ik század történelme;</v>
      </c>
      <c r="E23" s="30">
        <f t="shared" si="15"/>
        <v>76</v>
      </c>
      <c r="F23" s="30" t="str">
        <f t="shared" si="16"/>
        <v>; 3 óra, hétfőn, kedden, szerdán d. 12—1-ig</v>
      </c>
      <c r="G23" s="30" t="str">
        <f t="shared" si="17"/>
        <v xml:space="preserve">0 </v>
      </c>
      <c r="H23" s="30">
        <f t="shared" si="18"/>
        <v>114</v>
      </c>
      <c r="I23" s="33" t="str">
        <f t="shared" si="19"/>
        <v>Ladányi Gedeon ny. r. tanár VIII. terem</v>
      </c>
      <c r="J23" s="30" t="str">
        <f t="shared" si="20"/>
        <v/>
      </c>
    </row>
    <row r="24" spans="1:10" ht="46.8" x14ac:dyDescent="0.3">
      <c r="B24" s="13" t="s">
        <v>510</v>
      </c>
      <c r="C24" s="30">
        <f t="shared" si="0"/>
        <v>31</v>
      </c>
      <c r="D24" s="29" t="str">
        <f t="shared" si="14"/>
        <v>21.     A régi Róma történelme;</v>
      </c>
      <c r="E24" s="30">
        <f t="shared" si="15"/>
        <v>68</v>
      </c>
      <c r="F24" s="30" t="str">
        <f t="shared" si="16"/>
        <v>; 2 óra, pénteken, szombaton d. 12—1-ig</v>
      </c>
      <c r="G24" s="30" t="str">
        <f t="shared" si="17"/>
        <v xml:space="preserve">0 </v>
      </c>
      <c r="H24" s="30" t="str">
        <f t="shared" si="18"/>
        <v>ugyanott</v>
      </c>
      <c r="I24" s="33" t="str">
        <f t="shared" si="19"/>
        <v>ugyanott</v>
      </c>
      <c r="J24" s="30" t="e">
        <f t="shared" si="20"/>
        <v>#VALUE!</v>
      </c>
    </row>
    <row r="25" spans="1:10" ht="62.4" x14ac:dyDescent="0.3">
      <c r="B25" s="13" t="s">
        <v>530</v>
      </c>
      <c r="C25" s="30">
        <f t="shared" si="0"/>
        <v>46</v>
      </c>
      <c r="D25" s="29" t="str">
        <f t="shared" si="14"/>
        <v>22.     Mária Therézia és József császár kora;</v>
      </c>
      <c r="E25" s="30">
        <f t="shared" si="15"/>
        <v>104</v>
      </c>
      <c r="F25" s="30" t="str">
        <f t="shared" si="16"/>
        <v>; 5 óra, hétfő, kedd, szerda, csütörtök, péntek d. u. 3—4-ig</v>
      </c>
      <c r="G25" s="30" t="str">
        <f t="shared" si="17"/>
        <v xml:space="preserve">0 </v>
      </c>
      <c r="H25" s="30">
        <f t="shared" si="18"/>
        <v>113</v>
      </c>
      <c r="I25" s="33" t="str">
        <f t="shared" si="19"/>
        <v>III. terem</v>
      </c>
      <c r="J25" s="30" t="str">
        <f t="shared" si="20"/>
        <v xml:space="preserve">Szabó Károly ny. r. tanár </v>
      </c>
    </row>
    <row r="26" spans="1:10" ht="78" x14ac:dyDescent="0.3">
      <c r="B26" s="13" t="s">
        <v>528</v>
      </c>
      <c r="C26" s="30">
        <f t="shared" si="0"/>
        <v>85</v>
      </c>
      <c r="D26" s="29" t="str">
        <f t="shared" si="14"/>
        <v>23.     Időszámítástan, II. Rész. Keresztény, Zsidó, Mohamedán és Chinai időszámítás;</v>
      </c>
      <c r="E26" s="30">
        <f t="shared" si="15"/>
        <v>130</v>
      </c>
      <c r="F26" s="30" t="str">
        <f t="shared" si="16"/>
        <v>; 3 óra, hétfőn, szerdán, pénteken d. e. 8—9-ig</v>
      </c>
      <c r="G26" s="30" t="str">
        <f t="shared" si="17"/>
        <v xml:space="preserve">0 </v>
      </c>
      <c r="H26" s="30">
        <f t="shared" si="18"/>
        <v>138</v>
      </c>
      <c r="I26" s="33" t="str">
        <f t="shared" si="19"/>
        <v>XV. terem</v>
      </c>
      <c r="J26" s="30" t="str">
        <f t="shared" si="20"/>
        <v xml:space="preserve">Finály Henrik ny. r. tanár </v>
      </c>
    </row>
    <row r="27" spans="1:10" ht="46.8" x14ac:dyDescent="0.3">
      <c r="B27" s="13" t="s">
        <v>529</v>
      </c>
      <c r="C27" s="30">
        <f t="shared" si="0"/>
        <v>39</v>
      </c>
      <c r="D27" s="29" t="str">
        <f t="shared" si="14"/>
        <v>24.     Középkori latin Palaeographia ;</v>
      </c>
      <c r="E27" s="30">
        <f t="shared" si="15"/>
        <v>78</v>
      </c>
      <c r="F27" s="30" t="str">
        <f t="shared" si="16"/>
        <v>; 2 óra, kedden és szombaton d. c. 8—9-ig</v>
      </c>
      <c r="G27" s="30" t="str">
        <f t="shared" si="17"/>
        <v xml:space="preserve">0 </v>
      </c>
      <c r="H27" s="30">
        <f t="shared" si="18"/>
        <v>86</v>
      </c>
      <c r="I27" s="33" t="str">
        <f t="shared" si="19"/>
        <v>XV. terem</v>
      </c>
      <c r="J27" s="30" t="str">
        <f t="shared" si="20"/>
        <v xml:space="preserve">Finály Henrik ny. r. tanár </v>
      </c>
    </row>
    <row r="28" spans="1:10" ht="62.4" x14ac:dyDescent="0.3">
      <c r="B28" s="13" t="s">
        <v>531</v>
      </c>
      <c r="C28" s="30">
        <f t="shared" si="0"/>
        <v>37</v>
      </c>
      <c r="D28" s="29" t="str">
        <f t="shared" si="14"/>
        <v>*25. A „Fórum Romanumu topographiája;</v>
      </c>
      <c r="E28" s="30">
        <f t="shared" si="15"/>
        <v>64</v>
      </c>
      <c r="F28" s="30" t="str">
        <f t="shared" si="16"/>
        <v>; 1 óra, később meghat. időig</v>
      </c>
      <c r="G28" s="30" t="str">
        <f t="shared" si="17"/>
        <v xml:space="preserve">0 </v>
      </c>
      <c r="H28" s="30">
        <f t="shared" si="18"/>
        <v>73</v>
      </c>
      <c r="I28" s="33" t="str">
        <f t="shared" si="19"/>
        <v xml:space="preserve"> XV. terem</v>
      </c>
      <c r="J28" s="30" t="str">
        <f t="shared" si="20"/>
        <v>Finály Henrik ny. r. tanár</v>
      </c>
    </row>
    <row r="29" spans="1:10" ht="46.8" x14ac:dyDescent="0.3">
      <c r="B29" s="13" t="s">
        <v>526</v>
      </c>
      <c r="C29" s="30">
        <f t="shared" si="0"/>
        <v>24</v>
      </c>
      <c r="D29" s="29" t="str">
        <f t="shared" si="14"/>
        <v>26. Afrikának földrajza;</v>
      </c>
      <c r="E29" s="30">
        <f t="shared" si="15"/>
        <v>72</v>
      </c>
      <c r="F29" s="30" t="str">
        <f t="shared" si="16"/>
        <v>; 4 óra, hétfő, kedd, szerda, péntek d. e. 9—10-ig</v>
      </c>
      <c r="G29" s="30" t="str">
        <f t="shared" si="17"/>
        <v xml:space="preserve">0 </v>
      </c>
      <c r="H29" s="30">
        <f t="shared" si="18"/>
        <v>80</v>
      </c>
      <c r="I29" s="33" t="str">
        <f t="shared" si="19"/>
        <v>IX. terem</v>
      </c>
      <c r="J29" s="30" t="str">
        <f t="shared" si="20"/>
        <v xml:space="preserve">Terner Adolf ny. r. tanár. </v>
      </c>
    </row>
    <row r="30" spans="1:10" ht="46.8" x14ac:dyDescent="0.3">
      <c r="B30" s="13" t="s">
        <v>527</v>
      </c>
      <c r="C30" s="30">
        <f t="shared" si="0"/>
        <v>44</v>
      </c>
      <c r="D30" s="29" t="str">
        <f t="shared" si="14"/>
        <v>*27 Ftnópa három déli félszigetének leírása;</v>
      </c>
      <c r="E30" s="30">
        <f t="shared" si="15"/>
        <v>74</v>
      </c>
      <c r="F30" s="30" t="str">
        <f t="shared" si="16"/>
        <v>; 1 óra, szombaton d. e. 9 10-ig</v>
      </c>
      <c r="G30" s="30" t="str">
        <f t="shared" si="17"/>
        <v xml:space="preserve">0 </v>
      </c>
      <c r="H30" s="30">
        <f t="shared" si="18"/>
        <v>82</v>
      </c>
      <c r="I30" s="33" t="str">
        <f t="shared" si="19"/>
        <v>IX. terem</v>
      </c>
      <c r="J30" s="30" t="str">
        <f t="shared" si="20"/>
        <v>Terner Adolf ny. r. tanár.</v>
      </c>
    </row>
    <row r="31" spans="1:10" ht="41.25" customHeight="1" x14ac:dyDescent="0.3">
      <c r="A31" s="13" t="s">
        <v>536</v>
      </c>
      <c r="C31" s="30"/>
      <c r="D31" s="29"/>
      <c r="E31" s="30"/>
      <c r="F31" s="30"/>
      <c r="G31" s="30"/>
      <c r="H31" s="30"/>
      <c r="I31" s="33"/>
      <c r="J31" s="30"/>
    </row>
    <row r="32" spans="1:10" ht="62.4" x14ac:dyDescent="0.3">
      <c r="B32" s="13" t="s">
        <v>523</v>
      </c>
      <c r="C32" s="30">
        <f t="shared" si="0"/>
        <v>43</v>
      </c>
      <c r="D32" s="29" t="str">
        <f t="shared" ref="D32:D41" si="21">LEFT(B32,C32)</f>
        <v>28. A franczia nyelv elemei kezdők számára;</v>
      </c>
      <c r="E32" s="30">
        <f t="shared" ref="E32:E41" si="22">IFERROR(SEARCH("ig.",B32),SEARCH("időben.",B32)+3)</f>
        <v>70</v>
      </c>
      <c r="F32" s="30" t="str">
        <f t="shared" ref="F32:F41" si="23">CONCATENATE(MID(B32,C32,(E32-C32)),"ig")</f>
        <v>; 2 óra, később meghat, időig</v>
      </c>
      <c r="G32" s="30" t="str">
        <f t="shared" ref="G32:G41" si="24">IFERROR(SEARCH("ugyanazon tanár",B32),"0 ")</f>
        <v xml:space="preserve">0 </v>
      </c>
      <c r="H32" s="30">
        <f t="shared" ref="H32:H41" si="25">IFERROR(SEARCH($H$1,B32),"ugyanott")</f>
        <v>78</v>
      </c>
      <c r="I32" s="33" t="str">
        <f t="shared" ref="I32:I41" si="26">IF(H32="ugyanott","ugyanott",MID(B32,E32+4,(H32+1)-E32))</f>
        <v>XV. terem</v>
      </c>
      <c r="J32" s="30" t="str">
        <f t="shared" ref="J32:J41" si="27">IF(MID(B32,H32+7,LEN(B32)-H32)= "Ugyanazon tanár.",MID(B31,H31+7,LEN(B31)-H31),MID(B32,H32+7,LEN(B32)-H32))</f>
        <v xml:space="preserve">Duret József m. tanító </v>
      </c>
    </row>
    <row r="33" spans="2:10" ht="46.8" x14ac:dyDescent="0.3">
      <c r="B33" s="13" t="s">
        <v>524</v>
      </c>
      <c r="C33" s="30">
        <f t="shared" si="0"/>
        <v>40</v>
      </c>
      <c r="D33" s="29" t="str">
        <f t="shared" si="21"/>
        <v>29. A franczia nyelv haladoltak számára;</v>
      </c>
      <c r="E33" s="30">
        <f>IFERROR(SEARCH("ig.",B33),SEARCH("i.",B33)+3)</f>
        <v>59</v>
      </c>
      <c r="F33" s="30" t="str">
        <f t="shared" si="23"/>
        <v>; 2 óra, k. mh. i. ig</v>
      </c>
      <c r="G33" s="30" t="str">
        <f t="shared" si="24"/>
        <v xml:space="preserve">0 </v>
      </c>
      <c r="H33" s="30">
        <f t="shared" si="25"/>
        <v>63</v>
      </c>
      <c r="I33" s="33" t="str">
        <f t="shared" si="26"/>
        <v>terem</v>
      </c>
      <c r="J33" s="30" t="str">
        <f t="shared" si="27"/>
        <v xml:space="preserve">Duret József m. tanító </v>
      </c>
    </row>
    <row r="34" spans="2:10" ht="78" x14ac:dyDescent="0.3">
      <c r="B34" s="13" t="s">
        <v>525</v>
      </c>
      <c r="C34" s="30">
        <f t="shared" si="0"/>
        <v>111</v>
      </c>
      <c r="D34" s="29" t="str">
        <f t="shared" si="21"/>
        <v>30. A franczia eláss, irodalom köréből, összekötve franczia nyelven való társalgással (conversation frangaise);</v>
      </c>
      <c r="E34" s="30">
        <f t="shared" si="22"/>
        <v>130</v>
      </c>
      <c r="F34" s="30" t="str">
        <f t="shared" si="23"/>
        <v>; 2 óra, k. mh. időig</v>
      </c>
      <c r="G34" s="30" t="str">
        <f t="shared" si="24"/>
        <v xml:space="preserve">0 </v>
      </c>
      <c r="H34" s="30">
        <f t="shared" si="25"/>
        <v>139</v>
      </c>
      <c r="I34" s="33" t="str">
        <f t="shared" si="26"/>
        <v xml:space="preserve"> XV. terem</v>
      </c>
      <c r="J34" s="30" t="str">
        <f t="shared" si="27"/>
        <v>Duret József m. tanító</v>
      </c>
    </row>
    <row r="35" spans="2:10" ht="46.8" x14ac:dyDescent="0.3">
      <c r="B35" s="13" t="s">
        <v>518</v>
      </c>
      <c r="C35" s="30">
        <f t="shared" si="0"/>
        <v>37</v>
      </c>
      <c r="D35" s="29" t="str">
        <f t="shared" si="21"/>
        <v>31. Az angol nyelvtan kezdők számára;</v>
      </c>
      <c r="E35" s="30">
        <f t="shared" si="22"/>
        <v>56</v>
      </c>
      <c r="F35" s="30" t="str">
        <f t="shared" si="23"/>
        <v>; 3 óra, k. mh. időig</v>
      </c>
      <c r="G35" s="30" t="str">
        <f t="shared" si="24"/>
        <v xml:space="preserve">0 </v>
      </c>
      <c r="H35" s="30">
        <f t="shared" si="25"/>
        <v>65</v>
      </c>
      <c r="I35" s="33" t="str">
        <f t="shared" si="26"/>
        <v xml:space="preserve"> XV. terem</v>
      </c>
      <c r="J35" s="30" t="str">
        <f t="shared" si="27"/>
        <v xml:space="preserve">Kovács János magántanító </v>
      </c>
    </row>
    <row r="36" spans="2:10" ht="46.8" x14ac:dyDescent="0.3">
      <c r="B36" s="13" t="s">
        <v>519</v>
      </c>
      <c r="C36" s="30">
        <f t="shared" si="0"/>
        <v>47</v>
      </c>
      <c r="D36" s="29" t="str">
        <f t="shared" si="21"/>
        <v>32. Macaulay müveinek fordítása és magyarázata;</v>
      </c>
      <c r="E36" s="30">
        <f>IFERROR(SEARCH("ig.",B36),SEARCH("i.",B36)+3)</f>
        <v>66</v>
      </c>
      <c r="F36" s="30" t="str">
        <f>CONCATENATE(MID(B36,C36,(E36-C36))," ")</f>
        <v xml:space="preserve">; 2 óra, k. mh. i.  </v>
      </c>
      <c r="G36" s="30" t="str">
        <f t="shared" si="24"/>
        <v xml:space="preserve">0 </v>
      </c>
      <c r="H36" s="30">
        <f t="shared" si="25"/>
        <v>70</v>
      </c>
      <c r="I36" s="33" t="s">
        <v>535</v>
      </c>
      <c r="J36" s="30" t="str">
        <f t="shared" si="27"/>
        <v xml:space="preserve">Kovács János magántanító </v>
      </c>
    </row>
    <row r="37" spans="2:10" ht="46.8" x14ac:dyDescent="0.3">
      <c r="B37" s="13" t="s">
        <v>522</v>
      </c>
      <c r="C37" s="30">
        <f t="shared" si="0"/>
        <v>33</v>
      </c>
      <c r="D37" s="29" t="str">
        <f t="shared" si="21"/>
        <v>33. Angol nyelven való társalgás;</v>
      </c>
      <c r="E37" s="30">
        <f>IFERROR(SEARCH("ig.",B37),SEARCH("i. ",B37)+3)</f>
        <v>74</v>
      </c>
      <c r="F37" s="30" t="str">
        <f>CONCATENATE(MID(B37,C37,(E37-C37))," ")</f>
        <v xml:space="preserve">; (English conversation) lóra, k. mh. i.  </v>
      </c>
      <c r="G37" s="30" t="str">
        <f t="shared" si="24"/>
        <v xml:space="preserve">0 </v>
      </c>
      <c r="H37" s="30">
        <f t="shared" si="25"/>
        <v>79</v>
      </c>
      <c r="I37" s="33" t="s">
        <v>535</v>
      </c>
      <c r="J37" s="30" t="str">
        <f t="shared" si="27"/>
        <v xml:space="preserve">Kovács János magántanító </v>
      </c>
    </row>
    <row r="38" spans="2:10" ht="62.4" x14ac:dyDescent="0.3">
      <c r="B38" s="13" t="s">
        <v>516</v>
      </c>
      <c r="C38" s="30">
        <f t="shared" si="0"/>
        <v>40</v>
      </c>
      <c r="D38" s="29" t="str">
        <f t="shared" si="21"/>
        <v>34. Levelezési gyorsírás kezdők számára;</v>
      </c>
      <c r="E38" s="30">
        <f t="shared" si="22"/>
        <v>69</v>
      </c>
      <c r="F38" s="30" t="str">
        <f>CONCATENATE(MID(B38,C38,(E38-C38)),"ben")</f>
        <v>; 3 óra, később meg. hat. időben</v>
      </c>
      <c r="G38" s="30" t="str">
        <f t="shared" si="24"/>
        <v xml:space="preserve">0 </v>
      </c>
      <c r="H38" s="30" t="str">
        <f t="shared" si="25"/>
        <v>ugyanott</v>
      </c>
      <c r="I38" s="33" t="str">
        <f t="shared" si="26"/>
        <v>ugyanott</v>
      </c>
      <c r="J38" s="30" t="s">
        <v>534</v>
      </c>
    </row>
    <row r="39" spans="2:10" ht="46.8" x14ac:dyDescent="0.3">
      <c r="B39" s="13" t="s">
        <v>517</v>
      </c>
      <c r="C39" s="30">
        <f t="shared" si="0"/>
        <v>68</v>
      </c>
      <c r="D39" s="29" t="str">
        <f t="shared" si="21"/>
        <v>35. Vitagyorsirás, kiváló tekintettel a parlamenti praxis igényeire;</v>
      </c>
      <c r="E39" s="30">
        <f t="shared" si="22"/>
        <v>87</v>
      </c>
      <c r="F39" s="30" t="str">
        <f>CONCATENATE(MID(B39,C39,(E39-C39)),"ben")</f>
        <v>; 2 óra, k. mh. időben</v>
      </c>
      <c r="G39" s="30" t="str">
        <f t="shared" si="24"/>
        <v xml:space="preserve">0 </v>
      </c>
      <c r="H39" s="30" t="str">
        <f t="shared" si="25"/>
        <v>ugyanott</v>
      </c>
      <c r="I39" s="33" t="str">
        <f t="shared" si="26"/>
        <v>ugyanott</v>
      </c>
      <c r="J39" s="30" t="s">
        <v>534</v>
      </c>
    </row>
    <row r="40" spans="2:10" ht="46.8" x14ac:dyDescent="0.3">
      <c r="B40" s="13" t="s">
        <v>520</v>
      </c>
      <c r="C40" s="30">
        <f t="shared" si="0"/>
        <v>75</v>
      </c>
      <c r="D40" s="29" t="str">
        <f t="shared" si="21"/>
        <v>36. Gyosirászati conversatorium (főleg rendszeri s történelmi fejtegetése);</v>
      </c>
      <c r="E40" s="30">
        <f>IFERROR(SEARCH("ig.",B40),SEARCH("i.",B40)+3)</f>
        <v>94</v>
      </c>
      <c r="F40" s="30" t="str">
        <f>CONCATENATE(MID(B40,C40,(E40-C40))," ")</f>
        <v xml:space="preserve">; 1 óra, k. mh. i.  </v>
      </c>
      <c r="G40" s="30" t="str">
        <f t="shared" si="24"/>
        <v xml:space="preserve">0 </v>
      </c>
      <c r="H40" s="30" t="str">
        <f t="shared" si="25"/>
        <v>ugyanott</v>
      </c>
      <c r="I40" s="33" t="str">
        <f t="shared" si="26"/>
        <v>ugyanott</v>
      </c>
      <c r="J40" s="30" t="s">
        <v>534</v>
      </c>
    </row>
    <row r="41" spans="2:10" ht="62.4" x14ac:dyDescent="0.3">
      <c r="B41" s="13" t="s">
        <v>521</v>
      </c>
      <c r="C41" s="30">
        <f t="shared" si="0"/>
        <v>21</v>
      </c>
      <c r="D41" s="29" t="str">
        <f t="shared" si="21"/>
        <v>|37. Szabadkézi rajz;</v>
      </c>
      <c r="E41" s="30">
        <f t="shared" si="22"/>
        <v>78</v>
      </c>
      <c r="F41" s="30" t="str">
        <f t="shared" si="23"/>
        <v>; alakok és tájképek rajzolása; 4 óra, később meghat, időig</v>
      </c>
      <c r="G41" s="30" t="str">
        <f t="shared" si="24"/>
        <v xml:space="preserve">0 </v>
      </c>
      <c r="H41" s="30">
        <f t="shared" si="25"/>
        <v>87</v>
      </c>
      <c r="I41" s="33" t="str">
        <f t="shared" si="26"/>
        <v xml:space="preserve"> IX. terem</v>
      </c>
      <c r="J41" s="30" t="str">
        <f t="shared" si="27"/>
        <v xml:space="preserve">Melka Vincze magántanitó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Munka16"/>
  <dimension ref="A1:Q36"/>
  <sheetViews>
    <sheetView topLeftCell="A25" zoomScale="80" zoomScaleNormal="80" workbookViewId="0">
      <selection activeCell="B26" sqref="B26"/>
    </sheetView>
  </sheetViews>
  <sheetFormatPr defaultRowHeight="15.6" x14ac:dyDescent="0.3"/>
  <cols>
    <col min="2" max="2" width="49.3984375" style="13" customWidth="1"/>
    <col min="3" max="3" width="5.19921875" customWidth="1"/>
    <col min="4" max="4" width="10.19921875" customWidth="1"/>
    <col min="5" max="5" width="7.09765625" customWidth="1"/>
    <col min="6" max="6" width="30.8984375" customWidth="1"/>
    <col min="7" max="7" width="12.69921875" customWidth="1"/>
    <col min="9" max="9" width="10.59765625" customWidth="1"/>
    <col min="10" max="10" width="16.19921875" customWidth="1"/>
    <col min="11" max="11" width="23" customWidth="1"/>
    <col min="12" max="12" width="13.19921875" customWidth="1"/>
  </cols>
  <sheetData>
    <row r="1" spans="1:17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68</v>
      </c>
      <c r="I1" s="32" t="s">
        <v>569</v>
      </c>
      <c r="J1" s="32" t="s">
        <v>69</v>
      </c>
      <c r="K1" s="32" t="s">
        <v>568</v>
      </c>
      <c r="L1" s="32" t="s">
        <v>568</v>
      </c>
    </row>
    <row r="2" spans="1:17" ht="31.2" x14ac:dyDescent="0.3">
      <c r="A2" t="s">
        <v>537</v>
      </c>
      <c r="B2" s="28" t="s">
        <v>538</v>
      </c>
      <c r="C2">
        <f>IFERROR(IFERROR(SEARCH("-,",B2),SEARCH(";",B2)),SEARCH(";",B2))</f>
        <v>10</v>
      </c>
      <c r="D2" t="str">
        <f>LEFT(B2,C2)</f>
        <v>1. Logika-</v>
      </c>
      <c r="E2">
        <f>IFERROR(SEARCH("ig.",B2),SEARCH("időben.",B2)+3)</f>
        <v>58</v>
      </c>
      <c r="F2" t="str">
        <f>CONCATENATE(MID(B2,C2,(E2-C2)),"ig")</f>
        <v>-, 3 óra, hétfőn d. u. 5—7 és kedden d. u. 5—6- ig</v>
      </c>
      <c r="G2" t="str">
        <f>IFERROR(SEARCH("ugyanaz tanár",B2),"0 ")</f>
        <v xml:space="preserve">0 </v>
      </c>
      <c r="H2">
        <f>IFERROR(SEARCH($H$1,B2),"ugyanott")</f>
        <v>93</v>
      </c>
      <c r="I2">
        <f>IFERROR(SEARCH($H$1,B2),"ugyanott")</f>
        <v>93</v>
      </c>
      <c r="J2" t="str">
        <f>MID(B2,L2+6,H2-L2)</f>
        <v xml:space="preserve"> XVI. terem.</v>
      </c>
      <c r="K2" t="str">
        <f>MID(B2,E2+3,L2-E2+3)</f>
        <v xml:space="preserve"> Szász Béla, ny. r. tanár.</v>
      </c>
      <c r="L2">
        <f>IFERROR(SEARCH("tanár.",B2), " ")</f>
        <v>81</v>
      </c>
    </row>
    <row r="3" spans="1:17" ht="46.8" x14ac:dyDescent="0.3">
      <c r="B3" s="28" t="s">
        <v>543</v>
      </c>
      <c r="C3">
        <f t="shared" ref="C3:C10" si="0">IFERROR(IFERROR(SEARCH("-,",B3),SEARCH(";",B3)),SEARCH(";",B3))</f>
        <v>77</v>
      </c>
      <c r="D3" t="str">
        <f t="shared" ref="D3:D10" si="1">LEFT(B3,C3)</f>
        <v>2. A philosophia története Aristotélestől az új philosophia fölvir- radtáig);</v>
      </c>
      <c r="E3">
        <f t="shared" ref="E3:E10" si="2">IFERROR(SEARCH("ig.",B3),SEARCH("időben.",B3)+3)</f>
        <v>142</v>
      </c>
      <c r="F3" t="str">
        <f t="shared" ref="F3:F35" si="3">CONCATENATE(MID(B3,C3,(E3-C3)),"ig")</f>
        <v>; 4 óra, szerdán és csütörtökön d. u. 5—6-ig, pénteken d, u. 5—7-ig</v>
      </c>
      <c r="G3">
        <f>IFERROR(SEARCH("ugyanaz",B3),"0 ")</f>
        <v>146</v>
      </c>
      <c r="H3" t="str">
        <f t="shared" ref="H3:H36" si="4">IFERROR(SEARCH($H$1,B3),"ugyanott")</f>
        <v>ugyanott</v>
      </c>
      <c r="I3" t="str">
        <f>IFERROR(SEARCH($H$1,B3),"ugyanaz")</f>
        <v>ugyanaz</v>
      </c>
      <c r="J3" t="str">
        <f>IFERROR(MID(B3,L3+6,H3-L3),IF(H3="ugyanott",J2," terem?"))</f>
        <v xml:space="preserve"> XVI. terem.</v>
      </c>
      <c r="K3" t="str">
        <f>IFERROR(MID(B3,E3+3,L3-E3+3),IF(I3="ugyanaz",K2,"üres"))</f>
        <v xml:space="preserve"> Szász Béla, ny. r. tanár.</v>
      </c>
      <c r="L3" t="str">
        <f>IFERROR(SEARCH("tanár.",B3), " ")</f>
        <v xml:space="preserve"> </v>
      </c>
    </row>
    <row r="4" spans="1:17" ht="46.8" x14ac:dyDescent="0.3">
      <c r="B4" s="28" t="s">
        <v>544</v>
      </c>
      <c r="C4">
        <f t="shared" si="0"/>
        <v>42</v>
      </c>
      <c r="D4" t="str">
        <f t="shared" si="1"/>
        <v>3. A paedagogia történelme ("XIX. század);</v>
      </c>
      <c r="E4">
        <f t="shared" si="2"/>
        <v>94</v>
      </c>
      <c r="F4" t="str">
        <f t="shared" si="3"/>
        <v>; 3 óra, kedden, csütörtökön és szombaton d. u. 4-5-ig</v>
      </c>
      <c r="G4" t="str">
        <f t="shared" ref="G4:G36" si="5">IFERROR(SEARCH("ugyanaz",B4),"0 ")</f>
        <v xml:space="preserve">0 </v>
      </c>
      <c r="H4">
        <f t="shared" si="4"/>
        <v>133</v>
      </c>
      <c r="I4">
        <f t="shared" ref="I4:I36" si="6">IFERROR(SEARCH($H$1,B4),"ugyanaz")</f>
        <v>133</v>
      </c>
      <c r="J4" t="str">
        <f t="shared" ref="J4:J36" si="7">IFERROR(MID(B4,L4+6,H4-L4),IF(H4="ugyanott",J3," terem?"))</f>
        <v xml:space="preserve"> VIII. terem.</v>
      </c>
      <c r="K4" t="str">
        <f t="shared" ref="K4:K5" si="8">IFERROR(MID(B4,E4+3,L4-E4+3),IF(I4="ugyanaz",K3,"üres"))</f>
        <v xml:space="preserve"> Felméri Lajos, ny. r. tanár.</v>
      </c>
      <c r="L4">
        <f t="shared" ref="L4:L30" si="9">IFERROR(SEARCH("tanár.",B4), " ")</f>
        <v>120</v>
      </c>
    </row>
    <row r="5" spans="1:17" ht="31.2" x14ac:dyDescent="0.3">
      <c r="B5" s="28" t="s">
        <v>539</v>
      </c>
      <c r="C5">
        <f t="shared" si="0"/>
        <v>27</v>
      </c>
      <c r="D5" t="str">
        <f t="shared" si="1"/>
        <v>4. A franczia iskolázásról;</v>
      </c>
      <c r="E5">
        <f t="shared" si="2"/>
        <v>64</v>
      </c>
      <c r="F5" t="str">
        <f t="shared" si="3"/>
        <v>; 2 óra, hétfőn, szerdán d. e. 9—10- ig</v>
      </c>
      <c r="G5">
        <f t="shared" si="5"/>
        <v>68</v>
      </c>
      <c r="H5" t="str">
        <f t="shared" si="4"/>
        <v>ugyanott</v>
      </c>
      <c r="I5" t="str">
        <f t="shared" si="6"/>
        <v>ugyanaz</v>
      </c>
      <c r="J5" t="str">
        <f t="shared" si="7"/>
        <v xml:space="preserve"> VIII. terem.</v>
      </c>
      <c r="K5" t="str">
        <f t="shared" si="8"/>
        <v xml:space="preserve"> Felméri Lajos, ny. r. tanár.</v>
      </c>
      <c r="L5" t="str">
        <f t="shared" si="9"/>
        <v xml:space="preserve"> </v>
      </c>
    </row>
    <row r="6" spans="1:17" x14ac:dyDescent="0.3">
      <c r="A6" t="s">
        <v>540</v>
      </c>
      <c r="B6" s="28"/>
      <c r="G6" t="str">
        <f t="shared" si="5"/>
        <v xml:space="preserve">0 </v>
      </c>
      <c r="L6" t="str">
        <f t="shared" si="9"/>
        <v xml:space="preserve"> </v>
      </c>
    </row>
    <row r="7" spans="1:17" ht="46.8" x14ac:dyDescent="0.3">
      <c r="B7" s="28" t="s">
        <v>571</v>
      </c>
      <c r="C7">
        <f t="shared" si="0"/>
        <v>63</v>
      </c>
      <c r="D7" t="str">
        <f t="shared" si="1"/>
        <v>5. A magyar irodalom történelme a XVIII. században 1711— 1790);</v>
      </c>
      <c r="E7">
        <f t="shared" si="2"/>
        <v>108</v>
      </c>
      <c r="F7" t="str">
        <f t="shared" si="3"/>
        <v>; 3 óra, hétfőn, kedden, szerdán d. o. 10—11-ig</v>
      </c>
      <c r="G7" t="str">
        <f t="shared" si="5"/>
        <v xml:space="preserve">0 </v>
      </c>
      <c r="H7">
        <f t="shared" si="4"/>
        <v>145</v>
      </c>
      <c r="I7">
        <f t="shared" si="6"/>
        <v>145</v>
      </c>
      <c r="J7" t="str">
        <f t="shared" si="7"/>
        <v xml:space="preserve"> VIII. terem.</v>
      </c>
      <c r="K7" t="str">
        <f t="shared" ref="K7:K36" si="10">IFERROR(MID(B7,E7+3,L7-E7+3),IF(I7="ugyanaz",K6,"üres"))</f>
        <v xml:space="preserve"> Imre Sándor, ny. r. tanár.</v>
      </c>
      <c r="L7">
        <f t="shared" si="9"/>
        <v>132</v>
      </c>
    </row>
    <row r="8" spans="1:17" ht="46.8" x14ac:dyDescent="0.3">
      <c r="B8" s="28" t="s">
        <v>541</v>
      </c>
      <c r="C8">
        <f t="shared" si="0"/>
        <v>69</v>
      </c>
      <c r="D8" t="str">
        <f t="shared" si="1"/>
        <v>6. A magyarnyelv és nyelvtudomány történelme a XVILI. XIX. században-</v>
      </c>
      <c r="E8">
        <f t="shared" si="2"/>
        <v>137</v>
      </c>
      <c r="F8" t="str">
        <f t="shared" si="3"/>
        <v>-, 3 óra csütörtökön és pénteken d. e. 10—11-ig és pénteken d. 12-1-ig</v>
      </c>
      <c r="G8">
        <f t="shared" si="5"/>
        <v>141</v>
      </c>
      <c r="H8" t="str">
        <f t="shared" si="4"/>
        <v>ugyanott</v>
      </c>
      <c r="I8" t="str">
        <f t="shared" si="6"/>
        <v>ugyanaz</v>
      </c>
      <c r="J8" t="str">
        <f t="shared" si="7"/>
        <v xml:space="preserve"> VIII. terem.</v>
      </c>
      <c r="K8" t="str">
        <f t="shared" si="10"/>
        <v xml:space="preserve"> Imre Sándor, ny. r. tanár.</v>
      </c>
      <c r="L8" t="str">
        <f t="shared" si="9"/>
        <v xml:space="preserve"> </v>
      </c>
    </row>
    <row r="9" spans="1:17" ht="46.8" x14ac:dyDescent="0.3">
      <c r="B9" s="28" t="s">
        <v>545</v>
      </c>
      <c r="C9">
        <f t="shared" si="0"/>
        <v>52</v>
      </c>
      <c r="D9" t="str">
        <f t="shared" si="1"/>
        <v>7. A philol. critika elmélete gyakorlati példákkal);</v>
      </c>
      <c r="E9">
        <f t="shared" si="2"/>
        <v>90</v>
      </c>
      <c r="F9" t="str">
        <f t="shared" si="3"/>
        <v>; 2 óra, hétfőn és kedden d. e. 10—11-ig</v>
      </c>
      <c r="G9" t="str">
        <f t="shared" si="5"/>
        <v xml:space="preserve">0 </v>
      </c>
      <c r="H9" t="str">
        <f t="shared" si="4"/>
        <v>ugyanott</v>
      </c>
      <c r="I9" t="str">
        <f t="shared" si="6"/>
        <v>ugyanaz</v>
      </c>
      <c r="J9" t="str">
        <f t="shared" si="7"/>
        <v xml:space="preserve"> VIII. terem.</v>
      </c>
      <c r="K9" t="str">
        <f t="shared" si="10"/>
        <v>- Br. Hóman Ottó, ny. r. tanár.</v>
      </c>
      <c r="L9">
        <f t="shared" si="9"/>
        <v>118</v>
      </c>
    </row>
    <row r="10" spans="1:17" ht="31.2" x14ac:dyDescent="0.3">
      <c r="B10" s="28" t="s">
        <v>542</v>
      </c>
      <c r="C10">
        <f t="shared" si="0"/>
        <v>51</v>
      </c>
      <c r="D10" t="str">
        <f t="shared" si="1"/>
        <v>8. A eláss, philologia encyclopaediája (folytatás);</v>
      </c>
      <c r="E10">
        <f t="shared" si="2"/>
        <v>80</v>
      </c>
      <c r="F10" t="str">
        <f t="shared" si="3"/>
        <v>; 1 óra, szerdán d. e. 10—11-ig</v>
      </c>
      <c r="G10">
        <f t="shared" si="5"/>
        <v>84</v>
      </c>
      <c r="H10" t="str">
        <f t="shared" si="4"/>
        <v>ugyanott</v>
      </c>
      <c r="I10" t="str">
        <f t="shared" si="6"/>
        <v>ugyanaz</v>
      </c>
      <c r="J10" t="str">
        <f t="shared" si="7"/>
        <v xml:space="preserve"> VIII. terem.</v>
      </c>
      <c r="K10" t="str">
        <f t="shared" si="10"/>
        <v>- Br. Hóman Ottó, ny. r. tanár.</v>
      </c>
      <c r="L10" t="str">
        <f t="shared" si="9"/>
        <v xml:space="preserve"> </v>
      </c>
    </row>
    <row r="11" spans="1:17" ht="31.2" x14ac:dyDescent="0.3">
      <c r="B11" s="13" t="s">
        <v>546</v>
      </c>
      <c r="C11">
        <f t="shared" ref="C11:C25" si="11">IFERROR(IFERROR(SEARCH("-,",B11),SEARCH(";",B11)),SEARCH(";",B11))</f>
        <v>36</v>
      </c>
      <c r="D11" t="str">
        <f t="shared" ref="D11:D25" si="12">LEFT(B11,C11)</f>
        <v>1.Terentius Andriájának értelmezése;</v>
      </c>
      <c r="E11">
        <f t="shared" ref="E11:E25" si="13">IFERROR(SEARCH("ig.",B11),SEARCH("időben.",B11)+3)</f>
        <v>89</v>
      </c>
      <c r="F11" t="str">
        <f t="shared" si="3"/>
        <v>; 3 óra, szerdán, pénteken és szombaton cl. o. 11—12-ig</v>
      </c>
      <c r="G11">
        <f t="shared" si="5"/>
        <v>93</v>
      </c>
      <c r="H11" t="str">
        <f t="shared" si="4"/>
        <v>ugyanott</v>
      </c>
      <c r="I11" t="str">
        <f t="shared" si="6"/>
        <v>ugyanaz</v>
      </c>
      <c r="J11" t="str">
        <f t="shared" si="7"/>
        <v xml:space="preserve"> VIII. terem.</v>
      </c>
      <c r="K11" t="str">
        <f t="shared" si="10"/>
        <v>- Br. Hóman Ottó, ny. r. tanár.</v>
      </c>
      <c r="L11" t="str">
        <f>IFERROR(SEARCH("tanár.",B11), " ")</f>
        <v xml:space="preserve"> </v>
      </c>
    </row>
    <row r="12" spans="1:17" ht="31.2" x14ac:dyDescent="0.3">
      <c r="B12" s="13" t="s">
        <v>547</v>
      </c>
      <c r="C12">
        <f t="shared" si="11"/>
        <v>22</v>
      </c>
      <c r="D12" t="str">
        <f t="shared" si="12"/>
        <v>2.    Latin mondattan;</v>
      </c>
      <c r="E12">
        <f t="shared" si="13"/>
        <v>68</v>
      </c>
      <c r="F12" t="str">
        <f t="shared" si="3"/>
        <v>; 3 éra, hétfőn, kedden, szerdán, d. o. 9 —10-ig</v>
      </c>
      <c r="G12" t="str">
        <f t="shared" si="5"/>
        <v xml:space="preserve">0 </v>
      </c>
      <c r="H12">
        <f t="shared" si="4"/>
        <v>105</v>
      </c>
      <c r="I12">
        <f t="shared" si="6"/>
        <v>105</v>
      </c>
      <c r="J12" t="str">
        <f t="shared" si="7"/>
        <v xml:space="preserve"> IX. terem.</v>
      </c>
      <c r="K12" t="str">
        <f t="shared" si="10"/>
        <v xml:space="preserve"> Szamosi János, ny. r. tanár.</v>
      </c>
      <c r="L12">
        <f t="shared" si="9"/>
        <v>94</v>
      </c>
    </row>
    <row r="13" spans="1:17" ht="31.2" x14ac:dyDescent="0.3">
      <c r="B13" s="13" t="s">
        <v>548</v>
      </c>
      <c r="C13">
        <f t="shared" si="11"/>
        <v>42</v>
      </c>
      <c r="D13" t="str">
        <f t="shared" si="12"/>
        <v>3.    Sophocles Antigonéjának értelmezése;</v>
      </c>
      <c r="E13">
        <f t="shared" si="13"/>
        <v>89</v>
      </c>
      <c r="F13" t="str">
        <f t="shared" si="3"/>
        <v>; 3 óra, csütörtök, péntek, szombat d. e. 9—10-ig</v>
      </c>
      <c r="G13">
        <f t="shared" si="5"/>
        <v>93</v>
      </c>
      <c r="H13" t="str">
        <f t="shared" si="4"/>
        <v>ugyanott</v>
      </c>
      <c r="I13" t="str">
        <f t="shared" si="6"/>
        <v>ugyanaz</v>
      </c>
      <c r="J13" t="str">
        <f t="shared" si="7"/>
        <v xml:space="preserve"> IX. terem.</v>
      </c>
      <c r="K13" t="str">
        <f t="shared" si="10"/>
        <v xml:space="preserve"> Szamosi János, ny. r. tanár.</v>
      </c>
      <c r="L13" t="str">
        <f t="shared" si="9"/>
        <v xml:space="preserve"> </v>
      </c>
    </row>
    <row r="14" spans="1:17" ht="46.8" x14ac:dyDescent="0.3">
      <c r="B14" s="13" t="s">
        <v>549</v>
      </c>
      <c r="C14">
        <f t="shared" si="11"/>
        <v>81</v>
      </c>
      <c r="D14" t="str">
        <f t="shared" si="12"/>
        <v>4.    A német irodalom kritikai történelme III. és IV. rész (ca. 870-1349. évig);</v>
      </c>
      <c r="E14">
        <f t="shared" si="13"/>
        <v>138</v>
      </c>
      <c r="F14" t="str">
        <f t="shared" si="3"/>
        <v>; 5 óra, hétfő, kedd, szerda, csütörtök, péntek d. u 2—3-ig</v>
      </c>
      <c r="G14" t="str">
        <f t="shared" si="5"/>
        <v xml:space="preserve">0 </v>
      </c>
      <c r="H14" t="str">
        <f t="shared" si="4"/>
        <v>ugyanott</v>
      </c>
      <c r="I14" t="str">
        <f t="shared" si="6"/>
        <v>ugyanaz</v>
      </c>
      <c r="J14" t="str">
        <f t="shared" si="7"/>
        <v xml:space="preserve"> IX. terem.</v>
      </c>
      <c r="K14" t="str">
        <f t="shared" si="10"/>
        <v xml:space="preserve"> Dr. Meltzl Hugó, ny. r. tanár.</v>
      </c>
      <c r="L14">
        <f t="shared" si="9"/>
        <v>166</v>
      </c>
    </row>
    <row r="15" spans="1:17" ht="31.2" x14ac:dyDescent="0.3">
      <c r="B15" s="13" t="s">
        <v>550</v>
      </c>
      <c r="C15">
        <f t="shared" si="11"/>
        <v>46</v>
      </c>
      <c r="D15" t="str">
        <f t="shared" si="12"/>
        <v>5.    Iléljand, ó-alnémet nyelvgyakorlatokkal;</v>
      </c>
      <c r="E15">
        <f t="shared" si="13"/>
        <v>75</v>
      </c>
      <c r="F15" t="str">
        <f t="shared" si="3"/>
        <v>; 2 óra, szombaton d. u. 2—4-ig</v>
      </c>
      <c r="G15">
        <f t="shared" si="5"/>
        <v>79</v>
      </c>
      <c r="H15" t="str">
        <f t="shared" si="4"/>
        <v>ugyanott</v>
      </c>
      <c r="I15" t="str">
        <f t="shared" si="6"/>
        <v>ugyanaz</v>
      </c>
      <c r="J15" t="str">
        <f t="shared" si="7"/>
        <v xml:space="preserve"> IX. terem.</v>
      </c>
      <c r="K15" t="str">
        <f t="shared" si="10"/>
        <v xml:space="preserve"> Dr. Meltzl Hugó, ny. r. tanár.</v>
      </c>
      <c r="L15" t="str">
        <f>IFERROR(SEARCH("tanár.",B15), " ")</f>
        <v xml:space="preserve"> </v>
      </c>
      <c r="Q15">
        <v>0</v>
      </c>
    </row>
    <row r="16" spans="1:17" ht="31.2" x14ac:dyDescent="0.3">
      <c r="B16" s="13" t="s">
        <v>557</v>
      </c>
      <c r="C16">
        <f t="shared" si="11"/>
        <v>57</v>
      </c>
      <c r="D16" t="str">
        <f t="shared" si="12"/>
        <v>6.    Edda krit. olvasása ó-izlandi nyelvgyakorlatokkal];</v>
      </c>
      <c r="E16">
        <f t="shared" si="13"/>
        <v>95</v>
      </c>
      <c r="F16" t="str">
        <f t="shared" si="3"/>
        <v>; 4 óra (fizetéses 2) később megh. időig</v>
      </c>
      <c r="G16" t="str">
        <f t="shared" si="5"/>
        <v xml:space="preserve">0 </v>
      </c>
      <c r="H16" t="str">
        <f t="shared" si="4"/>
        <v>ugyanott</v>
      </c>
      <c r="I16" t="str">
        <f t="shared" si="6"/>
        <v>ugyanaz</v>
      </c>
      <c r="J16" t="str">
        <f t="shared" si="7"/>
        <v xml:space="preserve"> IX. terem.</v>
      </c>
      <c r="K16" t="str">
        <f t="shared" si="10"/>
        <v xml:space="preserve"> Dr. Meltzl Hugó, ny. r. tanár.</v>
      </c>
      <c r="L16" t="str">
        <f t="shared" si="9"/>
        <v xml:space="preserve"> </v>
      </c>
    </row>
    <row r="17" spans="1:12" ht="46.8" x14ac:dyDescent="0.3">
      <c r="B17" s="13" t="s">
        <v>555</v>
      </c>
      <c r="C17">
        <f t="shared" si="11"/>
        <v>84</v>
      </c>
      <c r="D17" t="str">
        <f t="shared" si="12"/>
        <v>l5. Schopenhauer: Vierfache wurzel dessatzes vöm zureichenden grunde krit. olvasása;</v>
      </c>
      <c r="E17">
        <f t="shared" si="13"/>
        <v>124</v>
      </c>
      <c r="F17" t="str">
        <f t="shared" si="3"/>
        <v>; 1 óra (öt forintért) később meght. időig</v>
      </c>
      <c r="G17">
        <f t="shared" si="5"/>
        <v>129</v>
      </c>
      <c r="H17" t="str">
        <f t="shared" si="4"/>
        <v>ugyanott</v>
      </c>
      <c r="I17" t="str">
        <f t="shared" si="6"/>
        <v>ugyanaz</v>
      </c>
      <c r="J17" t="str">
        <f t="shared" si="7"/>
        <v xml:space="preserve"> IX. terem.</v>
      </c>
      <c r="K17" t="str">
        <f t="shared" si="10"/>
        <v xml:space="preserve"> Dr. Meltzl Hugó, ny. r. tanár.</v>
      </c>
      <c r="L17" t="str">
        <f t="shared" si="9"/>
        <v xml:space="preserve"> </v>
      </c>
    </row>
    <row r="18" spans="1:12" ht="46.8" x14ac:dyDescent="0.3">
      <c r="B18" s="13" t="s">
        <v>556</v>
      </c>
      <c r="C18">
        <f t="shared" si="11"/>
        <v>59</v>
      </c>
      <c r="D18" t="str">
        <f t="shared" si="12"/>
        <v>16. A román irodalom és nyelv történelme a legújabb korban;</v>
      </c>
      <c r="E18">
        <f t="shared" si="13"/>
        <v>104</v>
      </c>
      <c r="F18" t="str">
        <f t="shared" si="3"/>
        <v>; 3 óra, hétfőn, kedden és szerdán d. u. 4—5-ig</v>
      </c>
      <c r="G18" t="str">
        <f t="shared" si="5"/>
        <v xml:space="preserve">0 </v>
      </c>
      <c r="H18" t="str">
        <f t="shared" si="4"/>
        <v>ugyanott</v>
      </c>
      <c r="I18" t="str">
        <f t="shared" si="6"/>
        <v>ugyanaz</v>
      </c>
      <c r="J18" t="str">
        <f t="shared" si="7"/>
        <v xml:space="preserve"> IX. terem.</v>
      </c>
      <c r="K18" t="str">
        <f t="shared" si="10"/>
        <v xml:space="preserve"> Dr. Szilasi Gergely, ny. r. tanár.</v>
      </c>
      <c r="L18">
        <f t="shared" si="9"/>
        <v>136</v>
      </c>
    </row>
    <row r="19" spans="1:12" ht="31.2" x14ac:dyDescent="0.3">
      <c r="B19" s="13" t="s">
        <v>558</v>
      </c>
      <c r="C19">
        <f t="shared" si="11"/>
        <v>52</v>
      </c>
      <c r="D19" t="str">
        <f t="shared" si="12"/>
        <v>17. A román nyelv szókötése nyelvtörténelmi alapon];</v>
      </c>
      <c r="E19">
        <f t="shared" si="13"/>
        <v>97</v>
      </c>
      <c r="F19" t="str">
        <f t="shared" si="3"/>
        <v>; 2 óra, csütörtökön és pénteken d. u. 4 - 5-ig</v>
      </c>
      <c r="G19">
        <f t="shared" si="5"/>
        <v>101</v>
      </c>
      <c r="H19" t="str">
        <f t="shared" si="4"/>
        <v>ugyanott</v>
      </c>
      <c r="I19" t="str">
        <f t="shared" si="6"/>
        <v>ugyanaz</v>
      </c>
      <c r="J19" t="str">
        <f t="shared" si="7"/>
        <v xml:space="preserve"> IX. terem.</v>
      </c>
      <c r="K19" t="str">
        <f t="shared" si="10"/>
        <v xml:space="preserve"> Dr. Szilasi Gergely, ny. r. tanár.</v>
      </c>
      <c r="L19" t="str">
        <f t="shared" si="9"/>
        <v xml:space="preserve"> </v>
      </c>
    </row>
    <row r="20" spans="1:12" ht="62.4" x14ac:dyDescent="0.3">
      <c r="B20" s="13" t="s">
        <v>551</v>
      </c>
      <c r="C20">
        <f t="shared" si="11"/>
        <v>144</v>
      </c>
      <c r="D20" t="str">
        <f t="shared" si="12"/>
        <v>18. A nyugati és keleti aramaeus (syr és chaldaeus) nyelv elemei, tekintettel a többi sémi nyelvekre s elemzésekkel és fordítási gyakorlatokkal;</v>
      </c>
      <c r="E20">
        <f t="shared" si="13"/>
        <v>188</v>
      </c>
      <c r="F20" t="str">
        <f t="shared" si="3"/>
        <v>; hetenként 2 éra, később meghatározandó időig</v>
      </c>
      <c r="G20">
        <f t="shared" si="5"/>
        <v>193</v>
      </c>
      <c r="H20" t="str">
        <f t="shared" si="4"/>
        <v>ugyanott</v>
      </c>
      <c r="I20" t="str">
        <f t="shared" si="6"/>
        <v>ugyanaz</v>
      </c>
      <c r="J20" t="str">
        <f t="shared" si="7"/>
        <v xml:space="preserve"> IX. terem.</v>
      </c>
      <c r="K20" t="str">
        <f t="shared" si="10"/>
        <v xml:space="preserve"> Dr. Szilasi Gergely, ny. r. tanár.</v>
      </c>
      <c r="L20" t="str">
        <f>IFERROR(SEARCH("tanár.",B20), " ")</f>
        <v xml:space="preserve"> </v>
      </c>
    </row>
    <row r="21" spans="1:12" x14ac:dyDescent="0.3">
      <c r="A21" t="s">
        <v>349</v>
      </c>
      <c r="G21" t="str">
        <f t="shared" si="5"/>
        <v xml:space="preserve">0 </v>
      </c>
      <c r="H21" t="str">
        <f t="shared" si="4"/>
        <v>ugyanott</v>
      </c>
      <c r="I21" t="str">
        <f t="shared" si="6"/>
        <v>ugyanaz</v>
      </c>
      <c r="J21" t="str">
        <f t="shared" si="7"/>
        <v xml:space="preserve"> IX. terem.</v>
      </c>
      <c r="K21" t="str">
        <f t="shared" si="10"/>
        <v xml:space="preserve"> Dr. Szilasi Gergely, ny. r. tanár.</v>
      </c>
      <c r="L21" t="str">
        <f t="shared" si="9"/>
        <v xml:space="preserve"> </v>
      </c>
    </row>
    <row r="22" spans="1:12" ht="46.8" x14ac:dyDescent="0.3">
      <c r="B22" s="13" t="s">
        <v>552</v>
      </c>
      <c r="C22">
        <f t="shared" si="11"/>
        <v>32</v>
      </c>
      <c r="D22" t="str">
        <f t="shared" si="12"/>
        <v>19. A XVlI-ik század történelme-</v>
      </c>
      <c r="E22">
        <f t="shared" si="13"/>
        <v>95</v>
      </c>
      <c r="F22" t="str">
        <f t="shared" si="3"/>
        <v>-, 5 óra, hétfőn, kedden, szerdán, pénteken, szombaton d. 12—1 ig</v>
      </c>
      <c r="G22" t="str">
        <f t="shared" si="5"/>
        <v xml:space="preserve">0 </v>
      </c>
      <c r="H22">
        <f t="shared" si="4"/>
        <v>134</v>
      </c>
      <c r="I22">
        <f t="shared" si="6"/>
        <v>134</v>
      </c>
      <c r="J22" t="str">
        <f t="shared" si="7"/>
        <v xml:space="preserve"> VIII. terem.</v>
      </c>
      <c r="K22" t="str">
        <f t="shared" si="10"/>
        <v xml:space="preserve"> Ladányi Gedeon ny. r. tanár.</v>
      </c>
      <c r="L22">
        <f t="shared" si="9"/>
        <v>121</v>
      </c>
    </row>
    <row r="23" spans="1:12" ht="46.8" x14ac:dyDescent="0.3">
      <c r="B23" s="13" t="s">
        <v>559</v>
      </c>
      <c r="C23">
        <f t="shared" si="11"/>
        <v>35</v>
      </c>
      <c r="D23" t="str">
        <f t="shared" si="12"/>
        <v>20. A vezérek és Szent István kora;</v>
      </c>
      <c r="E23">
        <f t="shared" si="13"/>
        <v>96</v>
      </c>
      <c r="F23" t="str">
        <f t="shared" si="3"/>
        <v>; 5 óra, hétfő, kedd, szerda, csütörtök, péntek, d. u. 3 - 4-ig</v>
      </c>
      <c r="G23" t="str">
        <f t="shared" si="5"/>
        <v xml:space="preserve">0 </v>
      </c>
      <c r="H23">
        <f t="shared" si="4"/>
        <v>134</v>
      </c>
      <c r="I23">
        <f t="shared" si="6"/>
        <v>134</v>
      </c>
      <c r="J23" t="str">
        <f t="shared" si="7"/>
        <v xml:space="preserve"> Vili. terem.</v>
      </c>
      <c r="K23" t="str">
        <f t="shared" si="10"/>
        <v xml:space="preserve"> Szabó Károly, ny. r. tanár.</v>
      </c>
      <c r="L23">
        <f t="shared" si="9"/>
        <v>121</v>
      </c>
    </row>
    <row r="24" spans="1:12" ht="31.2" x14ac:dyDescent="0.3">
      <c r="B24" s="13" t="s">
        <v>553</v>
      </c>
      <c r="C24">
        <f t="shared" si="11"/>
        <v>36</v>
      </c>
      <c r="D24" t="str">
        <f t="shared" si="12"/>
        <v>*21. A hazai nyomdászat történelme ;</v>
      </c>
      <c r="E24">
        <f t="shared" si="13"/>
        <v>72</v>
      </c>
      <c r="F24" t="str">
        <f t="shared" si="3"/>
        <v>; hetenként 1 óra, hétfőn d. u. 4—5-ig</v>
      </c>
      <c r="G24">
        <f t="shared" si="5"/>
        <v>76</v>
      </c>
      <c r="H24" t="str">
        <f t="shared" si="4"/>
        <v>ugyanott</v>
      </c>
      <c r="I24" t="str">
        <f t="shared" si="6"/>
        <v>ugyanaz</v>
      </c>
      <c r="J24" t="str">
        <f t="shared" si="7"/>
        <v xml:space="preserve"> Vili. terem.</v>
      </c>
      <c r="K24" t="str">
        <f t="shared" si="10"/>
        <v xml:space="preserve"> Szabó Károly, ny. r. tanár.</v>
      </c>
      <c r="L24" t="str">
        <f t="shared" si="9"/>
        <v xml:space="preserve"> </v>
      </c>
    </row>
    <row r="25" spans="1:12" ht="31.2" x14ac:dyDescent="0.3">
      <c r="B25" s="13" t="s">
        <v>554</v>
      </c>
      <c r="C25">
        <f t="shared" si="11"/>
        <v>21</v>
      </c>
      <c r="D25" t="str">
        <f t="shared" si="12"/>
        <v>21. Erdélyi érmészet;</v>
      </c>
      <c r="E25">
        <f t="shared" si="13"/>
        <v>66</v>
      </c>
      <c r="F25" t="str">
        <f t="shared" si="3"/>
        <v>; 3 óra, hétfőn, szerdán, pénteken d. e 8—9- ig</v>
      </c>
      <c r="G25" t="str">
        <f t="shared" si="5"/>
        <v xml:space="preserve">0 </v>
      </c>
      <c r="H25">
        <f t="shared" si="4"/>
        <v>102</v>
      </c>
      <c r="I25">
        <f t="shared" si="6"/>
        <v>102</v>
      </c>
      <c r="J25" t="str">
        <f t="shared" si="7"/>
        <v xml:space="preserve"> XV. terem.</v>
      </c>
      <c r="K25" t="str">
        <f t="shared" si="10"/>
        <v xml:space="preserve"> Finály Henrik, ny. r.tanár.</v>
      </c>
      <c r="L25">
        <f t="shared" si="9"/>
        <v>91</v>
      </c>
    </row>
    <row r="26" spans="1:12" ht="31.2" x14ac:dyDescent="0.3">
      <c r="B26" s="13" t="s">
        <v>560</v>
      </c>
      <c r="C26">
        <f t="shared" ref="C26:C28" si="14">IFERROR(IFERROR(SEARCH("-,",B26),SEARCH(";",B26)),SEARCH(";",B26))</f>
        <v>27</v>
      </c>
      <c r="D26" t="str">
        <f t="shared" ref="D26:D28" si="15">LEFT(B26,C26)</f>
        <v>21.    Atálános czimertan ;</v>
      </c>
      <c r="E26">
        <f t="shared" ref="E26:E28" si="16">IFERROR(SEARCH("ig.",B26),SEARCH("időben.",B26)+3)</f>
        <v>66</v>
      </c>
      <c r="F26" t="str">
        <f t="shared" si="3"/>
        <v>; 2 óra, kedden és szombaton d. e. 8—Síig</v>
      </c>
      <c r="G26">
        <f t="shared" si="5"/>
        <v>70</v>
      </c>
      <c r="H26" t="str">
        <f t="shared" si="4"/>
        <v>ugyanott</v>
      </c>
      <c r="I26" t="str">
        <f t="shared" si="6"/>
        <v>ugyanaz</v>
      </c>
      <c r="J26" t="str">
        <f t="shared" si="7"/>
        <v xml:space="preserve"> XV. terem.</v>
      </c>
      <c r="K26" t="str">
        <f t="shared" si="10"/>
        <v xml:space="preserve"> Finály Henrik, ny. r.tanár.</v>
      </c>
      <c r="L26" t="str">
        <f t="shared" si="9"/>
        <v xml:space="preserve"> </v>
      </c>
    </row>
    <row r="27" spans="1:12" ht="31.2" x14ac:dyDescent="0.3">
      <c r="B27" s="13" t="s">
        <v>561</v>
      </c>
      <c r="C27">
        <f t="shared" si="14"/>
        <v>33</v>
      </c>
      <c r="D27" t="str">
        <f t="shared" si="15"/>
        <v>22.    Amerika föld- és néprajza;</v>
      </c>
      <c r="E27">
        <f t="shared" si="16"/>
        <v>77</v>
      </c>
      <c r="F27" t="str">
        <f t="shared" si="3"/>
        <v>; 3 óra, hétfőn, kedden, szerdán d. c. 9—10-ig</v>
      </c>
      <c r="G27" t="str">
        <f t="shared" si="5"/>
        <v xml:space="preserve">0 </v>
      </c>
      <c r="H27" t="str">
        <f t="shared" si="4"/>
        <v>ugyanott</v>
      </c>
      <c r="I27" t="str">
        <f t="shared" si="6"/>
        <v>ugyanaz</v>
      </c>
      <c r="J27" t="str">
        <f t="shared" si="7"/>
        <v xml:space="preserve"> XV. terem.</v>
      </c>
      <c r="K27" t="str">
        <f t="shared" si="10"/>
        <v xml:space="preserve"> lerner Adolf, ny. r. tanár.</v>
      </c>
      <c r="L27">
        <f>IFERROR(SEARCH("tanár.",B27), " ")</f>
        <v>102</v>
      </c>
    </row>
    <row r="28" spans="1:12" ht="31.2" x14ac:dyDescent="0.3">
      <c r="B28" s="13" t="s">
        <v>562</v>
      </c>
      <c r="C28">
        <f t="shared" si="14"/>
        <v>27</v>
      </c>
      <c r="D28" t="str">
        <f t="shared" si="15"/>
        <v>23.    A néprajz fővonalai;</v>
      </c>
      <c r="E28">
        <f t="shared" si="16"/>
        <v>64</v>
      </c>
      <c r="F28" t="str">
        <f t="shared" si="3"/>
        <v>; 2 óra, péntek, szombat, d, e. 9—10-ig</v>
      </c>
      <c r="G28">
        <f t="shared" si="5"/>
        <v>68</v>
      </c>
      <c r="H28" t="str">
        <f t="shared" si="4"/>
        <v>ugyanott</v>
      </c>
      <c r="I28" t="str">
        <f t="shared" si="6"/>
        <v>ugyanaz</v>
      </c>
      <c r="J28" t="str">
        <f t="shared" si="7"/>
        <v xml:space="preserve"> XV. terem.</v>
      </c>
      <c r="K28" t="str">
        <f t="shared" si="10"/>
        <v xml:space="preserve"> lerner Adolf, ny. r. tanár.</v>
      </c>
      <c r="L28" t="str">
        <f t="shared" si="9"/>
        <v xml:space="preserve"> </v>
      </c>
    </row>
    <row r="29" spans="1:12" x14ac:dyDescent="0.3">
      <c r="A29" t="s">
        <v>373</v>
      </c>
      <c r="G29" t="str">
        <f t="shared" si="5"/>
        <v xml:space="preserve">0 </v>
      </c>
      <c r="H29" t="str">
        <f t="shared" si="4"/>
        <v>ugyanott</v>
      </c>
      <c r="I29" t="str">
        <f t="shared" si="6"/>
        <v>ugyanaz</v>
      </c>
      <c r="J29" t="str">
        <f t="shared" si="7"/>
        <v xml:space="preserve"> XV. terem.</v>
      </c>
      <c r="K29" t="str">
        <f t="shared" si="10"/>
        <v xml:space="preserve"> lerner Adolf, ny. r. tanár.</v>
      </c>
      <c r="L29" t="str">
        <f t="shared" si="9"/>
        <v xml:space="preserve"> </v>
      </c>
    </row>
    <row r="30" spans="1:12" ht="46.8" x14ac:dyDescent="0.3">
      <c r="B30" s="13" t="s">
        <v>563</v>
      </c>
      <c r="C30">
        <f t="shared" ref="C30:C33" si="17">IFERROR(IFERROR(SEARCH("-,",B30),SEARCH(";",B30)),SEARCH(";",B30))</f>
        <v>67</v>
      </c>
      <c r="D30" t="str">
        <f t="shared" ref="D30:D33" si="18">LEFT(B30,C30)</f>
        <v>26 A rómaiak története a karthagói háborúktól a köztársaság végéig;</v>
      </c>
      <c r="E30">
        <f t="shared" ref="E30:E32" si="19">IFERROR(SEARCH("ig.",B30),SEARCH("időben.",B30)+3)</f>
        <v>116</v>
      </c>
      <c r="F30" t="str">
        <f t="shared" si="3"/>
        <v>; 3 óra, hétfőn, kedden, cuitörtökön d. e. 11—12-ig</v>
      </c>
      <c r="G30" t="str">
        <f t="shared" si="5"/>
        <v xml:space="preserve">0 </v>
      </c>
      <c r="H30" t="str">
        <f t="shared" si="4"/>
        <v>ugyanott</v>
      </c>
      <c r="I30" t="str">
        <f t="shared" si="6"/>
        <v>ugyanaz</v>
      </c>
      <c r="J30" t="str">
        <f t="shared" si="7"/>
        <v xml:space="preserve"> XV. terem.</v>
      </c>
      <c r="K30" t="str">
        <f t="shared" si="10"/>
        <v xml:space="preserve"> Dr. Schilling Lajos, magán tanár.</v>
      </c>
      <c r="L30">
        <f t="shared" si="9"/>
        <v>147</v>
      </c>
    </row>
    <row r="31" spans="1:12" ht="31.2" x14ac:dyDescent="0.3">
      <c r="B31" s="13" t="s">
        <v>572</v>
      </c>
      <c r="C31">
        <f t="shared" si="17"/>
        <v>47</v>
      </c>
      <c r="D31" t="str">
        <f t="shared" si="18"/>
        <v>27.    A franczia nyelv elemei, kezdők számára;</v>
      </c>
      <c r="E31">
        <f t="shared" si="19"/>
        <v>74</v>
      </c>
      <c r="F31" t="str">
        <f>CONCATENATE(MID(B31,C31,(E31-C31)),"ben")</f>
        <v>; 2 óra, később meghat, időben</v>
      </c>
      <c r="G31" t="str">
        <f t="shared" si="5"/>
        <v xml:space="preserve">0 </v>
      </c>
      <c r="H31">
        <f t="shared" si="4"/>
        <v>108</v>
      </c>
      <c r="I31">
        <f t="shared" si="6"/>
        <v>108</v>
      </c>
      <c r="J31" t="str">
        <f t="shared" si="7"/>
        <v>. XV. terem.</v>
      </c>
      <c r="K31" t="str">
        <f t="shared" si="10"/>
        <v>. Duret József, m. tanító</v>
      </c>
      <c r="L31" s="36">
        <f>IFERROR(SEARCH("tanító",B31)," ")</f>
        <v>96</v>
      </c>
    </row>
    <row r="32" spans="1:12" ht="31.2" x14ac:dyDescent="0.3">
      <c r="B32" s="13" t="s">
        <v>564</v>
      </c>
      <c r="C32">
        <f t="shared" si="17"/>
        <v>44</v>
      </c>
      <c r="D32" t="str">
        <f t="shared" si="18"/>
        <v>28.    A franczia nyelv, haladottak számára-</v>
      </c>
      <c r="E32">
        <f t="shared" si="19"/>
        <v>64</v>
      </c>
      <c r="F32" t="str">
        <f>CONCATENATE(MID(B32,C32,(E32-C32)),"ben")</f>
        <v>-, 2 óra, k. mh. időben</v>
      </c>
      <c r="G32">
        <f t="shared" si="5"/>
        <v>69</v>
      </c>
      <c r="H32" t="str">
        <f t="shared" si="4"/>
        <v>ugyanott</v>
      </c>
      <c r="I32" t="str">
        <f t="shared" si="6"/>
        <v>ugyanaz</v>
      </c>
      <c r="J32" t="str">
        <f t="shared" si="7"/>
        <v>. XV. terem.</v>
      </c>
      <c r="K32" t="str">
        <f t="shared" si="10"/>
        <v>. Duret József, m. tanító</v>
      </c>
      <c r="L32" s="36" t="str">
        <f t="shared" ref="L32:L36" si="20">IFERROR(SEARCH("tanító",B32)," ")</f>
        <v xml:space="preserve"> </v>
      </c>
    </row>
    <row r="33" spans="2:12" ht="46.8" x14ac:dyDescent="0.3">
      <c r="B33" s="13" t="s">
        <v>566</v>
      </c>
      <c r="C33">
        <f t="shared" si="17"/>
        <v>114</v>
      </c>
      <c r="D33" t="str">
        <f t="shared" si="18"/>
        <v>29.    A franczia eláss, irodalom köréből, összekötve franczia nyelven való társalgással íconversation frangaise);</v>
      </c>
      <c r="E33">
        <f>IFERROR(IFERROR(SEARCH("ig.",B33),SEARCH("időben.",B33)+3),SEARCH("k. mh. i",B33))</f>
        <v>123</v>
      </c>
      <c r="F33" t="str">
        <f>CONCATENATE(MID(B33,C33,(E33-C33)),"ben")</f>
        <v>; 2 óra, ben</v>
      </c>
      <c r="G33">
        <f t="shared" si="5"/>
        <v>133</v>
      </c>
      <c r="H33" t="str">
        <f t="shared" si="4"/>
        <v>ugyanott</v>
      </c>
      <c r="I33" t="str">
        <f t="shared" si="6"/>
        <v>ugyanaz</v>
      </c>
      <c r="J33" t="str">
        <f t="shared" si="7"/>
        <v>. XV. terem.</v>
      </c>
      <c r="K33" t="str">
        <f t="shared" si="10"/>
        <v>. Duret József, m. tanító</v>
      </c>
      <c r="L33" s="36" t="str">
        <f t="shared" si="20"/>
        <v xml:space="preserve"> </v>
      </c>
    </row>
    <row r="34" spans="2:12" ht="46.8" x14ac:dyDescent="0.3">
      <c r="B34" s="13" t="s">
        <v>570</v>
      </c>
      <c r="C34">
        <f>IFERROR(IFERROR(SEARCH("-,",B34),SEARCH(";",B34)),SEARCH(";",B34))</f>
        <v>62</v>
      </c>
      <c r="D34" t="str">
        <f>LEFT(B34,C34)</f>
        <v>30.    Az angol nyelvtan irálytani gyakorlatokkal (folytatás);</v>
      </c>
      <c r="E34">
        <f t="shared" ref="E34:E35" si="21">IFERROR(IFERROR(SEARCH("ig.",B34),SEARCH("időben.",B34)+3),SEARCH("k. mh. i",B34))</f>
        <v>89</v>
      </c>
      <c r="F34" t="str">
        <f t="shared" si="3"/>
        <v>; 3 óra, később meghat, időig</v>
      </c>
      <c r="G34" t="str">
        <f t="shared" si="5"/>
        <v xml:space="preserve">0 </v>
      </c>
      <c r="H34">
        <f t="shared" si="4"/>
        <v>122</v>
      </c>
      <c r="I34">
        <f t="shared" si="6"/>
        <v>122</v>
      </c>
      <c r="J34" t="str">
        <f t="shared" si="7"/>
        <v xml:space="preserve"> XV. Terem.</v>
      </c>
      <c r="K34" t="str">
        <f t="shared" si="10"/>
        <v>. Kovács János, m. tanító</v>
      </c>
      <c r="L34" s="36">
        <f t="shared" si="20"/>
        <v>111</v>
      </c>
    </row>
    <row r="35" spans="2:12" ht="46.8" x14ac:dyDescent="0.3">
      <c r="B35" s="13" t="s">
        <v>565</v>
      </c>
      <c r="C35">
        <f>IFERROR(IFERROR(SEARCH("-,",B35),SEARCH(";",B35)),SEARCH(";",B35))</f>
        <v>63</v>
      </c>
      <c r="D35" t="str">
        <f>LEFT(B35,C35)</f>
        <v>31.    Maculay miiveinek fordítása és magyarázata (folytatás) ;</v>
      </c>
      <c r="E35">
        <f t="shared" si="21"/>
        <v>97</v>
      </c>
      <c r="F35" t="str">
        <f t="shared" si="3"/>
        <v>; 2 óra, később meghatározandó időig</v>
      </c>
      <c r="G35">
        <f t="shared" si="5"/>
        <v>102</v>
      </c>
      <c r="H35" t="str">
        <f t="shared" si="4"/>
        <v>ugyanott</v>
      </c>
      <c r="I35" t="str">
        <f t="shared" si="6"/>
        <v>ugyanaz</v>
      </c>
      <c r="J35" t="str">
        <f t="shared" si="7"/>
        <v xml:space="preserve"> XV. Terem.</v>
      </c>
      <c r="K35" t="str">
        <f t="shared" si="10"/>
        <v>. Kovács János, m. tanító</v>
      </c>
      <c r="L35" s="36" t="str">
        <f t="shared" si="20"/>
        <v xml:space="preserve"> </v>
      </c>
    </row>
    <row r="36" spans="2:12" ht="46.8" x14ac:dyDescent="0.3">
      <c r="B36" s="13" t="s">
        <v>567</v>
      </c>
      <c r="C36">
        <f>IFERROR(IFERROR(SEARCH("-,",B36),SEARCH(";",B36)),SEARCH(";",B36))</f>
        <v>109</v>
      </c>
      <c r="D36" t="str">
        <f>LEFT(B36,C36)</f>
        <v>32.    Angol nyelven való társalgás (English conversation) összekötve magyarból angolra leendő fordításokkal;</v>
      </c>
      <c r="E36">
        <f>IFERROR(IFERROR(SEARCH("j.",B36),SEARCH("időben.",B36)+3),SEARCH("k. mh. i",B36))</f>
        <v>130</v>
      </c>
      <c r="F36" t="str">
        <f>CONCATENATE(MID(B36,C36,(E36-C36)),". j.")</f>
        <v>; 1 óra, később rab. . j.</v>
      </c>
      <c r="G36">
        <f t="shared" si="5"/>
        <v>133</v>
      </c>
      <c r="H36" t="str">
        <f t="shared" si="4"/>
        <v>ugyanott</v>
      </c>
      <c r="I36" t="str">
        <f t="shared" si="6"/>
        <v>ugyanaz</v>
      </c>
      <c r="J36" t="str">
        <f t="shared" si="7"/>
        <v xml:space="preserve"> XV. Terem.</v>
      </c>
      <c r="K36" t="str">
        <f t="shared" si="10"/>
        <v>. Kovács János, m. tanító</v>
      </c>
      <c r="L36" s="36" t="str">
        <f t="shared" si="20"/>
        <v xml:space="preserve">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Munka17"/>
  <dimension ref="A1:L68"/>
  <sheetViews>
    <sheetView topLeftCell="C37" workbookViewId="0">
      <selection activeCell="D67" sqref="D67"/>
    </sheetView>
  </sheetViews>
  <sheetFormatPr defaultRowHeight="15.6" x14ac:dyDescent="0.3"/>
  <cols>
    <col min="1" max="1" width="27.8984375" customWidth="1"/>
    <col min="2" max="2" width="52.8984375" customWidth="1"/>
    <col min="4" max="4" width="49.59765625" customWidth="1"/>
    <col min="5" max="5" width="6.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68</v>
      </c>
      <c r="I1" s="32" t="s">
        <v>569</v>
      </c>
      <c r="J1" s="32" t="s">
        <v>69</v>
      </c>
      <c r="K1" s="32" t="s">
        <v>568</v>
      </c>
      <c r="L1" s="32" t="s">
        <v>568</v>
      </c>
    </row>
    <row r="2" spans="1:12" ht="61.5" customHeight="1" x14ac:dyDescent="0.3">
      <c r="A2" t="s">
        <v>537</v>
      </c>
      <c r="B2" s="28" t="s">
        <v>595</v>
      </c>
      <c r="C2">
        <f t="shared" ref="C2:C7" si="0">IFERROR(IFERROR(SEARCH("C1",B2),SEARCH(";",B2)),SEARCH(";",B2))</f>
        <v>40</v>
      </c>
      <c r="D2" t="str">
        <f t="shared" ref="D2:D7" si="1">LEFT(B2,C2)</f>
        <v>1. A philosophiai erkölcstan történelme;</v>
      </c>
      <c r="E2">
        <f t="shared" ref="E2:E7" si="2">IFERROR(SEARCH("ig.",B2),SEARCH("időben.",B2)+3)</f>
        <v>119</v>
      </c>
      <c r="F2" t="str">
        <f t="shared" ref="F2:F7" si="3">CONCATENATE(MID(B2,C2,(E2-C2)),"ig")</f>
        <v>; Heti 4 óra; hétfőn d. u. 5- 7 'S 6s kedden, szerdán, csütörtökön d. u. 5 - 6-ig</v>
      </c>
      <c r="G2" t="str">
        <f t="shared" ref="G2:G7" si="4">IFERROR(SEARCH("ugyanaz tanár",B2),"0 ")</f>
        <v xml:space="preserve">0 </v>
      </c>
      <c r="H2" t="str">
        <f t="shared" ref="H2:H7" si="5">IFERROR(SEARCH($H$1,B2),"ugyanott")</f>
        <v>ugyanott</v>
      </c>
      <c r="I2" t="str">
        <f>IFERROR(SEARCH($H$1,B2),"ugyanott")</f>
        <v>ugyanott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596</v>
      </c>
      <c r="C3">
        <f t="shared" si="0"/>
        <v>39</v>
      </c>
      <c r="D3" t="str">
        <f t="shared" si="1"/>
        <v>2. A német philosophta Kanttól Hegelig;</v>
      </c>
      <c r="E3">
        <f t="shared" si="2"/>
        <v>71</v>
      </c>
      <c r="F3" t="str">
        <f t="shared" si="3"/>
        <v>; Heti 1 óra; szerdán d. u. 4—5-ig</v>
      </c>
      <c r="G3" t="str">
        <f t="shared" si="4"/>
        <v xml:space="preserve">0 </v>
      </c>
      <c r="H3" t="str">
        <f t="shared" si="5"/>
        <v>ugyanott</v>
      </c>
      <c r="I3" t="str">
        <f>IFERROR(SEARCH($H$1,B3),"ugyanott")</f>
        <v>ugyanott</v>
      </c>
      <c r="J3" t="e">
        <f>MID(B3,L3+6,H3-L3)</f>
        <v>#VALUE!</v>
      </c>
      <c r="K3" t="e">
        <f>MID(B3,E3+3,L3-E3+3)</f>
        <v>#VALUE!</v>
      </c>
    </row>
    <row r="4" spans="1:12" x14ac:dyDescent="0.3">
      <c r="B4" t="s">
        <v>579</v>
      </c>
      <c r="C4">
        <f t="shared" si="0"/>
        <v>39</v>
      </c>
      <c r="D4" t="str">
        <f t="shared" si="1"/>
        <v>3. Philosophiai gyakorlatok.Heti 2 óra;</v>
      </c>
      <c r="E4">
        <f t="shared" si="2"/>
        <v>57</v>
      </c>
      <c r="F4" t="str">
        <f t="shared" si="3"/>
        <v>; hétfőn d u. 4—6-ig</v>
      </c>
      <c r="G4" t="str">
        <f t="shared" si="4"/>
        <v xml:space="preserve">0 </v>
      </c>
      <c r="H4" t="str">
        <f t="shared" si="5"/>
        <v>ugyanott</v>
      </c>
    </row>
    <row r="5" spans="1:12" x14ac:dyDescent="0.3">
      <c r="B5" s="3" t="s">
        <v>597</v>
      </c>
      <c r="C5">
        <f t="shared" si="0"/>
        <v>41</v>
      </c>
      <c r="D5" t="str">
        <f t="shared" si="1"/>
        <v>5. A legújabb kor kiváló paedagogusairól;</v>
      </c>
      <c r="E5">
        <f t="shared" si="2"/>
        <v>88</v>
      </c>
      <c r="F5" t="str">
        <f t="shared" si="3"/>
        <v>; Heti 2 óra; pénteken és szombaton d. e. 8 —9-ig</v>
      </c>
      <c r="G5" t="str">
        <f t="shared" si="4"/>
        <v xml:space="preserve">0 </v>
      </c>
      <c r="H5" t="str">
        <f t="shared" si="5"/>
        <v>ugyanott</v>
      </c>
    </row>
    <row r="6" spans="1:12" x14ac:dyDescent="0.3">
      <c r="B6" t="s">
        <v>598</v>
      </c>
      <c r="C6">
        <f t="shared" si="0"/>
        <v>45</v>
      </c>
      <c r="D6" t="str">
        <f t="shared" si="1"/>
        <v>6.  Legújabb reformtörekvések a tanügy terén;</v>
      </c>
      <c r="E6">
        <f t="shared" si="2"/>
        <v>77</v>
      </c>
      <c r="F6" t="str">
        <f t="shared" si="3"/>
        <v>; Heti 1 óra; szerdán d. u. 6—7-ig</v>
      </c>
      <c r="G6" t="str">
        <f t="shared" si="4"/>
        <v xml:space="preserve">0 </v>
      </c>
      <c r="H6" t="str">
        <f t="shared" si="5"/>
        <v>ugyanott</v>
      </c>
    </row>
    <row r="7" spans="1:12" x14ac:dyDescent="0.3">
      <c r="B7" t="s">
        <v>580</v>
      </c>
      <c r="C7">
        <f t="shared" si="0"/>
        <v>72</v>
      </c>
      <c r="D7" t="str">
        <f t="shared" si="1"/>
        <v>7. Paedagogiaigyakorlatok. (A tanárképző tagjainak ingj en.) Heti 2 óra;</v>
      </c>
      <c r="E7">
        <f t="shared" si="2"/>
        <v>94</v>
      </c>
      <c r="F7" t="str">
        <f t="shared" si="3"/>
        <v>; szombaton d. n. 5—7-ig</v>
      </c>
      <c r="G7" t="str">
        <f t="shared" si="4"/>
        <v xml:space="preserve">0 </v>
      </c>
      <c r="H7" t="str">
        <f t="shared" si="5"/>
        <v>ugyanott</v>
      </c>
    </row>
    <row r="8" spans="1:12" x14ac:dyDescent="0.3">
      <c r="A8" t="s">
        <v>573</v>
      </c>
    </row>
    <row r="9" spans="1:12" x14ac:dyDescent="0.3">
      <c r="B9" t="s">
        <v>599</v>
      </c>
      <c r="C9">
        <f t="shared" ref="C9:C35" si="6">IFERROR(IFERROR(SEARCH("C1",B9),SEARCH(";",B9)),SEARCH(";",B9))</f>
        <v>37</v>
      </c>
      <c r="D9" t="str">
        <f t="shared" ref="D9:D35" si="7">LEFT(B9,C9)</f>
        <v>8. A XVI. század verses elbeszélései;</v>
      </c>
      <c r="E9">
        <f t="shared" ref="E9:E35" si="8">IFERROR(SEARCH("ig.",B9),SEARCH("időben.",B9)+3)</f>
        <v>86</v>
      </c>
      <c r="F9" t="str">
        <f t="shared" ref="F9:F35" si="9">CONCATENATE(MID(B9,C9,(E9-C9)),"ig")</f>
        <v>; Heti 4 óra; csütörtökön és szombaton d. u. 3—5-ig</v>
      </c>
      <c r="G9" t="str">
        <f t="shared" ref="G9:G41" si="10">IFERROR(SEARCH("ugyanaz tanár",B9),"0 ")</f>
        <v xml:space="preserve">0 </v>
      </c>
      <c r="H9" t="str">
        <f t="shared" ref="H9:H41" si="11">IFERROR(SEARCH($H$1,B9),"ugyanott")</f>
        <v>ugyanott</v>
      </c>
    </row>
    <row r="10" spans="1:12" x14ac:dyDescent="0.3">
      <c r="B10" t="s">
        <v>581</v>
      </c>
      <c r="C10">
        <f t="shared" si="6"/>
        <v>153</v>
      </c>
      <c r="D10" t="str">
        <f t="shared" si="7"/>
        <v>9. Madách Imre »Ember tragédiájának« széptani és irodalomtörténeti fejtegetése. (A tanárképző in'ézet rendes és rendkívüli tagjainak ingyen.) Heti 2 óra;</v>
      </c>
      <c r="E10">
        <f t="shared" si="8"/>
        <v>173</v>
      </c>
      <c r="F10" t="str">
        <f t="shared" si="9"/>
        <v>; pénteken d. u 3—5-ig</v>
      </c>
      <c r="G10" t="str">
        <f t="shared" si="10"/>
        <v xml:space="preserve">0 </v>
      </c>
      <c r="H10" t="str">
        <f t="shared" si="11"/>
        <v>ugyanott</v>
      </c>
    </row>
    <row r="11" spans="1:12" x14ac:dyDescent="0.3">
      <c r="B11" t="s">
        <v>600</v>
      </c>
      <c r="C11">
        <f t="shared" si="6"/>
        <v>29</v>
      </c>
      <c r="D11" t="str">
        <f t="shared" si="7"/>
        <v>10. A magyar nyelv rendszere;</v>
      </c>
      <c r="E11">
        <f t="shared" si="8"/>
        <v>92</v>
      </c>
      <c r="F11" t="str">
        <f t="shared" si="9"/>
        <v>; Heti 4 óra; hétfőn d. u. 2—4-ig és kedden, szerdán d. u. 2—3-ig</v>
      </c>
      <c r="G11" t="str">
        <f t="shared" si="10"/>
        <v xml:space="preserve">0 </v>
      </c>
      <c r="H11" t="str">
        <f t="shared" si="11"/>
        <v>ugyanott</v>
      </c>
    </row>
    <row r="12" spans="1:12" x14ac:dyDescent="0.3">
      <c r="B12" t="s">
        <v>601</v>
      </c>
      <c r="C12">
        <f t="shared" si="6"/>
        <v>18</v>
      </c>
      <c r="D12" t="str">
        <f t="shared" si="7"/>
        <v>11. Finn nyelvtan;</v>
      </c>
      <c r="E12">
        <f t="shared" si="8"/>
        <v>49</v>
      </c>
      <c r="F12" t="str">
        <f t="shared" si="9"/>
        <v>; Heti 1 óra; hétfőn d. u. 4—5-ig</v>
      </c>
      <c r="G12" t="str">
        <f t="shared" si="10"/>
        <v xml:space="preserve">0 </v>
      </c>
      <c r="H12" t="str">
        <f t="shared" si="11"/>
        <v>ugyanott</v>
      </c>
    </row>
    <row r="13" spans="1:12" x14ac:dyDescent="0.3">
      <c r="B13" t="s">
        <v>602</v>
      </c>
      <c r="C13">
        <f t="shared" si="6"/>
        <v>21</v>
      </c>
      <c r="D13" t="str">
        <f t="shared" si="7"/>
        <v>12. Mordvin nyelvtan;</v>
      </c>
      <c r="E13">
        <f t="shared" si="8"/>
        <v>53</v>
      </c>
      <c r="F13" t="str">
        <f t="shared" si="9"/>
        <v>; Heti 1 óra; szerdán d. u. 3—4-ig</v>
      </c>
      <c r="G13" t="str">
        <f t="shared" si="10"/>
        <v xml:space="preserve">0 </v>
      </c>
      <c r="H13" t="str">
        <f t="shared" si="11"/>
        <v>ugyanott</v>
      </c>
    </row>
    <row r="14" spans="1:12" x14ac:dyDescent="0.3">
      <c r="B14" t="s">
        <v>603</v>
      </c>
      <c r="C14">
        <f t="shared" si="6"/>
        <v>46</v>
      </c>
      <c r="D14" t="str">
        <f t="shared" si="7"/>
        <v>13. Nyelvészeti gyakorlatok (a tanárképzőben);</v>
      </c>
      <c r="E14">
        <f t="shared" si="8"/>
        <v>78</v>
      </c>
      <c r="F14" t="str">
        <f t="shared" si="9"/>
        <v>; Heti 2 óra; kedden d. u. 3 —S-ig</v>
      </c>
      <c r="G14" t="str">
        <f t="shared" si="10"/>
        <v xml:space="preserve">0 </v>
      </c>
      <c r="H14" t="str">
        <f t="shared" si="11"/>
        <v>ugyanott</v>
      </c>
    </row>
    <row r="15" spans="1:12" x14ac:dyDescent="0.3">
      <c r="B15" t="s">
        <v>604</v>
      </c>
      <c r="C15">
        <f t="shared" si="6"/>
        <v>21</v>
      </c>
      <c r="D15" t="str">
        <f t="shared" si="7"/>
        <v>14.  Kabard nyelvtan;</v>
      </c>
      <c r="E15">
        <f t="shared" si="8"/>
        <v>60</v>
      </c>
      <c r="F15" t="str">
        <f t="shared" si="9"/>
        <v>; Heti 2 óra; később meghatározandó időig</v>
      </c>
      <c r="G15" t="str">
        <f t="shared" si="10"/>
        <v xml:space="preserve">0 </v>
      </c>
      <c r="H15" t="str">
        <f t="shared" si="11"/>
        <v>ugyanott</v>
      </c>
    </row>
    <row r="16" spans="1:12" x14ac:dyDescent="0.3">
      <c r="B16" t="s">
        <v>582</v>
      </c>
      <c r="C16">
        <f t="shared" si="6"/>
        <v>35</v>
      </c>
      <c r="D16" t="str">
        <f t="shared" si="7"/>
        <v>15. Török nyelvtan, kezdők számára;</v>
      </c>
      <c r="E16">
        <f t="shared" si="8"/>
        <v>74</v>
      </c>
      <c r="F16" t="str">
        <f t="shared" si="9"/>
        <v>; Heti 2 óra: később meghatározandó időig</v>
      </c>
      <c r="G16" t="str">
        <f t="shared" si="10"/>
        <v xml:space="preserve">0 </v>
      </c>
      <c r="H16" t="str">
        <f t="shared" si="11"/>
        <v>ugyanott</v>
      </c>
    </row>
    <row r="17" spans="2:8" x14ac:dyDescent="0.3">
      <c r="B17" t="s">
        <v>574</v>
      </c>
      <c r="C17">
        <f t="shared" si="6"/>
        <v>44</v>
      </c>
      <c r="D17" t="str">
        <f t="shared" si="7"/>
        <v>16 Török szövegek olvasása, haladók számára;</v>
      </c>
      <c r="E17">
        <f t="shared" si="8"/>
        <v>83</v>
      </c>
      <c r="F17" t="str">
        <f t="shared" si="9"/>
        <v>; Heti 1 óra; később meghatározandó időig</v>
      </c>
      <c r="G17" t="str">
        <f t="shared" si="10"/>
        <v xml:space="preserve">0 </v>
      </c>
      <c r="H17" t="str">
        <f t="shared" si="11"/>
        <v>ugyanott</v>
      </c>
    </row>
    <row r="18" spans="2:8" x14ac:dyDescent="0.3">
      <c r="B18" t="s">
        <v>591</v>
      </c>
      <c r="C18">
        <f t="shared" si="6"/>
        <v>51</v>
      </c>
      <c r="D18" t="str">
        <f t="shared" si="7"/>
        <v>17. A költői és szépművészeti alkotások stílusáról;</v>
      </c>
      <c r="E18">
        <f t="shared" si="8"/>
        <v>97</v>
      </c>
      <c r="F18" t="str">
        <f t="shared" si="9"/>
        <v>; Heti 2 óra; kedden és szerdán d. e. 11 — 12 ig</v>
      </c>
      <c r="G18" t="str">
        <f t="shared" si="10"/>
        <v xml:space="preserve">0 </v>
      </c>
      <c r="H18" t="str">
        <f t="shared" si="11"/>
        <v>ugyanott</v>
      </c>
    </row>
    <row r="19" spans="2:8" x14ac:dyDescent="0.3">
      <c r="B19" t="s">
        <v>583</v>
      </c>
      <c r="C19">
        <f t="shared" si="6"/>
        <v>63</v>
      </c>
      <c r="D19" t="str">
        <f t="shared" si="7"/>
        <v>18. Bevezetés a görög-római mythologiába és az u. n. jóistenek;</v>
      </c>
      <c r="E19">
        <f t="shared" si="8"/>
        <v>130</v>
      </c>
      <c r="F19" t="str">
        <f t="shared" si="9"/>
        <v>; Heti 4 óra; hétfőn, szerdán, csütörtökön és szombaton d. e.8— 10-ig</v>
      </c>
      <c r="G19" t="str">
        <f t="shared" si="10"/>
        <v xml:space="preserve">0 </v>
      </c>
      <c r="H19" t="str">
        <f t="shared" si="11"/>
        <v>ugyanott</v>
      </c>
    </row>
    <row r="20" spans="2:8" x14ac:dyDescent="0.3">
      <c r="B20" t="s">
        <v>584</v>
      </c>
      <c r="C20">
        <f t="shared" si="6"/>
        <v>37</v>
      </c>
      <c r="D20" t="str">
        <f t="shared" si="7"/>
        <v>17. Plató Protagorasának értelmezése;</v>
      </c>
      <c r="E20">
        <f t="shared" si="8"/>
        <v>81</v>
      </c>
      <c r="F20" t="str">
        <f t="shared" si="9"/>
        <v>; Heti 2 óra; kedden és pénteken d. e. 9—10-ig</v>
      </c>
      <c r="G20" t="str">
        <f t="shared" si="10"/>
        <v xml:space="preserve">0 </v>
      </c>
      <c r="H20" t="str">
        <f t="shared" si="11"/>
        <v>ugyanott</v>
      </c>
    </row>
    <row r="21" spans="2:8" x14ac:dyDescent="0.3">
      <c r="B21" t="s">
        <v>639</v>
      </c>
      <c r="C21">
        <f t="shared" si="6"/>
        <v>63</v>
      </c>
      <c r="D21" t="str">
        <f t="shared" si="7"/>
        <v>18.Theokrit válogatott idylljeinek értelmezése a tanárképzőben;</v>
      </c>
      <c r="E21" t="e">
        <f t="shared" si="8"/>
        <v>#VALUE!</v>
      </c>
      <c r="F21" t="e">
        <f t="shared" si="9"/>
        <v>#VALUE!</v>
      </c>
      <c r="G21" t="str">
        <f t="shared" si="10"/>
        <v xml:space="preserve">0 </v>
      </c>
      <c r="H21" t="str">
        <f t="shared" si="11"/>
        <v>ugyanott</v>
      </c>
    </row>
    <row r="22" spans="2:8" x14ac:dyDescent="0.3">
      <c r="B22" t="s">
        <v>605</v>
      </c>
      <c r="C22">
        <f t="shared" si="6"/>
        <v>31</v>
      </c>
      <c r="D22" t="str">
        <f t="shared" si="7"/>
        <v>19. A római irodalom története;</v>
      </c>
      <c r="E22">
        <f t="shared" si="8"/>
        <v>77</v>
      </c>
      <c r="F22" t="str">
        <f t="shared" si="9"/>
        <v>; Heti 3 óra; hétfőn és kedden d. c. '/28—9-1-ig</v>
      </c>
      <c r="G22" t="str">
        <f t="shared" si="10"/>
        <v xml:space="preserve">0 </v>
      </c>
      <c r="H22" t="str">
        <f t="shared" si="11"/>
        <v>ugyanott</v>
      </c>
    </row>
    <row r="23" spans="2:8" x14ac:dyDescent="0.3">
      <c r="B23" t="s">
        <v>585</v>
      </c>
      <c r="C23">
        <f t="shared" si="6"/>
        <v>22</v>
      </c>
      <c r="D23" t="str">
        <f t="shared" si="7"/>
        <v>20. Vergilius Aeneise;</v>
      </c>
      <c r="E23">
        <f t="shared" si="8"/>
        <v>68</v>
      </c>
      <c r="F23" t="str">
        <f t="shared" si="9"/>
        <v>; Heti 3 óra; szerdán és csütörtökön d. e. —9 ig</v>
      </c>
      <c r="G23" t="str">
        <f t="shared" si="10"/>
        <v xml:space="preserve">0 </v>
      </c>
      <c r="H23" t="str">
        <f t="shared" si="11"/>
        <v>ugyanott</v>
      </c>
    </row>
    <row r="24" spans="2:8" x14ac:dyDescent="0.3">
      <c r="B24" t="s">
        <v>606</v>
      </c>
      <c r="C24">
        <f t="shared" si="6"/>
        <v>59</v>
      </c>
      <c r="D24" t="str">
        <f t="shared" si="7"/>
        <v>21.Latin stílusgyakorlatok (a tanárképző tagjainak ingyen);</v>
      </c>
      <c r="E24">
        <f t="shared" si="8"/>
        <v>106</v>
      </c>
      <c r="F24" t="str">
        <f t="shared" si="9"/>
        <v>; Heti 2 óra ; pénteken és szombaton d. e. 8—9-ig</v>
      </c>
      <c r="G24" t="str">
        <f t="shared" si="10"/>
        <v xml:space="preserve">0 </v>
      </c>
      <c r="H24" t="str">
        <f t="shared" si="11"/>
        <v>ugyanott</v>
      </c>
    </row>
    <row r="25" spans="2:8" x14ac:dyDescent="0.3">
      <c r="B25" t="s">
        <v>607</v>
      </c>
      <c r="C25">
        <f t="shared" si="6"/>
        <v>87</v>
      </c>
      <c r="D25" t="str">
        <f t="shared" si="7"/>
        <v>22. A német irodalom krit. történelme (különös melléktekintettel a nyelv történelmére);</v>
      </c>
      <c r="E25">
        <f t="shared" si="8"/>
        <v>137</v>
      </c>
      <c r="F25" t="str">
        <f t="shared" si="9"/>
        <v>; Heti 3 óra; hétfőn, kedden és szerdán d. e. 8—9-ig</v>
      </c>
      <c r="G25" t="str">
        <f t="shared" si="10"/>
        <v xml:space="preserve">0 </v>
      </c>
      <c r="H25" t="str">
        <f t="shared" si="11"/>
        <v>ugyanott</v>
      </c>
    </row>
    <row r="26" spans="2:8" x14ac:dyDescent="0.3">
      <c r="B26" t="s">
        <v>586</v>
      </c>
      <c r="C26">
        <f t="shared" si="6"/>
        <v>150</v>
      </c>
      <c r="D26" t="str">
        <f t="shared" si="7"/>
        <v>23. Német krit. niiinyelvtani (terminológiai) gyakorlatok, különösen francsia és olasz párhuzamokkal. (Tanárképző tagoknak csak 2 órában.) Heti 3 óra;</v>
      </c>
      <c r="E26">
        <f t="shared" si="8"/>
        <v>188</v>
      </c>
      <c r="F26" t="str">
        <f t="shared" si="9"/>
        <v>; hétfőn, kedden és szeidán d. e. 7—8-ig</v>
      </c>
      <c r="G26" t="str">
        <f t="shared" si="10"/>
        <v xml:space="preserve">0 </v>
      </c>
      <c r="H26" t="str">
        <f t="shared" si="11"/>
        <v>ugyanott</v>
      </c>
    </row>
    <row r="27" spans="2:8" x14ac:dyDescent="0.3">
      <c r="B27" t="s">
        <v>587</v>
      </c>
      <c r="C27">
        <f t="shared" si="6"/>
        <v>78</v>
      </c>
      <c r="D27" t="str">
        <f t="shared" si="7"/>
        <v>24. Uljilas és got nyelvgyakorlatok. (Tanárképző tagoknak ingyen.) Heti 1 óra;</v>
      </c>
      <c r="E27">
        <f t="shared" si="8"/>
        <v>103</v>
      </c>
      <c r="F27" t="str">
        <f t="shared" si="9"/>
        <v>; csütörtökön d. e. 7 —8-ig</v>
      </c>
      <c r="G27" t="str">
        <f t="shared" si="10"/>
        <v xml:space="preserve">0 </v>
      </c>
      <c r="H27" t="str">
        <f t="shared" si="11"/>
        <v>ugyanott</v>
      </c>
    </row>
    <row r="28" spans="2:8" x14ac:dyDescent="0.3">
      <c r="B28" t="s">
        <v>608</v>
      </c>
      <c r="C28">
        <f t="shared" si="6"/>
        <v>49</v>
      </c>
      <c r="D28" t="str">
        <f t="shared" si="7"/>
        <v>25. A román irodalom története a folyó században;</v>
      </c>
      <c r="E28">
        <f t="shared" si="8"/>
        <v>99</v>
      </c>
      <c r="F28" t="str">
        <f t="shared" si="9"/>
        <v>; Heti 3 óra; hétfőn, kedden és szerdán d. u. 3—4-ig</v>
      </c>
      <c r="G28" t="str">
        <f t="shared" si="10"/>
        <v xml:space="preserve">0 </v>
      </c>
      <c r="H28" t="str">
        <f t="shared" si="11"/>
        <v>ugyanott</v>
      </c>
    </row>
    <row r="29" spans="2:8" x14ac:dyDescent="0.3">
      <c r="B29" t="s">
        <v>609</v>
      </c>
      <c r="C29">
        <f t="shared" si="6"/>
        <v>29</v>
      </c>
      <c r="D29" t="str">
        <f t="shared" si="7"/>
        <v>26. A román nyelv mondattana;</v>
      </c>
      <c r="E29">
        <f t="shared" si="8"/>
        <v>77</v>
      </c>
      <c r="F29" t="str">
        <f t="shared" si="9"/>
        <v>; Heti 2 óra; csütörtökön és pénteken d. u. 3—4-ig</v>
      </c>
      <c r="G29" t="str">
        <f t="shared" si="10"/>
        <v xml:space="preserve">0 </v>
      </c>
      <c r="H29" t="str">
        <f t="shared" si="11"/>
        <v>ugyanott</v>
      </c>
    </row>
    <row r="30" spans="2:8" x14ac:dyDescent="0.3">
      <c r="B30" t="s">
        <v>588</v>
      </c>
      <c r="C30">
        <f t="shared" si="6"/>
        <v>61</v>
      </c>
      <c r="D30" t="str">
        <f t="shared" si="7"/>
        <v>20. Aromán ige- és névragozás. (A tanárképzőben.) Heti 1 óra;</v>
      </c>
      <c r="E30">
        <f t="shared" si="8"/>
        <v>82</v>
      </c>
      <c r="F30" t="str">
        <f t="shared" si="9"/>
        <v>; szombaton d u. 4—5-ig</v>
      </c>
      <c r="G30" t="str">
        <f t="shared" si="10"/>
        <v xml:space="preserve">0 </v>
      </c>
      <c r="H30" t="str">
        <f t="shared" si="11"/>
        <v>ugyanott</v>
      </c>
    </row>
    <row r="31" spans="2:8" x14ac:dyDescent="0.3">
      <c r="B31" t="s">
        <v>610</v>
      </c>
      <c r="C31">
        <f t="shared" si="6"/>
        <v>41</v>
      </c>
      <c r="D31" t="str">
        <f t="shared" si="7"/>
        <v>30. A francsia lyrai költészet Jejlődése;</v>
      </c>
      <c r="E31">
        <f t="shared" si="8"/>
        <v>99</v>
      </c>
      <c r="F31" t="str">
        <f t="shared" si="9"/>
        <v>; Heti 3 óra; kedden d. c. 9 — nig és szerdán d. e. 10—11-ig</v>
      </c>
      <c r="G31" t="str">
        <f t="shared" si="10"/>
        <v xml:space="preserve">0 </v>
      </c>
      <c r="H31" t="str">
        <f t="shared" si="11"/>
        <v>ugyanott</v>
      </c>
    </row>
    <row r="32" spans="2:8" x14ac:dyDescent="0.3">
      <c r="B32" t="s">
        <v>589</v>
      </c>
      <c r="C32">
        <f t="shared" si="6"/>
        <v>84</v>
      </c>
      <c r="D32" t="str">
        <f t="shared" si="7"/>
        <v>31. Középkori franczia lyrikusok szövegmagyarázaia. (Franczia nyelven.) Heti 2 óra ;</v>
      </c>
      <c r="E32">
        <f t="shared" si="8"/>
        <v>104</v>
      </c>
      <c r="F32" t="str">
        <f t="shared" si="9"/>
        <v>; hétfőn d. e 9—11 -ig</v>
      </c>
      <c r="G32" t="str">
        <f t="shared" si="10"/>
        <v xml:space="preserve">0 </v>
      </c>
      <c r="H32" t="str">
        <f t="shared" si="11"/>
        <v>ugyanott</v>
      </c>
    </row>
    <row r="33" spans="1:8" x14ac:dyDescent="0.3">
      <c r="B33" t="s">
        <v>592</v>
      </c>
      <c r="C33">
        <f t="shared" si="6"/>
        <v>68</v>
      </c>
      <c r="D33" t="str">
        <f t="shared" si="7"/>
        <v>32. Kérdő mondatok. (A tanárképzőben. Franczia nyelven.) Heti 2 óra;</v>
      </c>
      <c r="E33">
        <f t="shared" si="8"/>
        <v>116</v>
      </c>
      <c r="F33" t="str">
        <f t="shared" si="9"/>
        <v>; hétfőn d. e. 11 — 12-ig és szerdán d. e. 9—10-ig</v>
      </c>
      <c r="G33" t="str">
        <f t="shared" si="10"/>
        <v xml:space="preserve">0 </v>
      </c>
      <c r="H33" t="str">
        <f t="shared" si="11"/>
        <v>ugyanott</v>
      </c>
    </row>
    <row r="34" spans="1:8" x14ac:dyDescent="0.3">
      <c r="B34" t="s">
        <v>611</v>
      </c>
      <c r="C34">
        <f t="shared" si="6"/>
        <v>26</v>
      </c>
      <c r="D34" t="str">
        <f t="shared" si="7"/>
        <v>33.  Bevezetés a talmudba;</v>
      </c>
      <c r="E34">
        <f t="shared" si="8"/>
        <v>65</v>
      </c>
      <c r="F34" t="str">
        <f t="shared" si="9"/>
        <v>; Heti 1 óra; később meghatározandó időig</v>
      </c>
      <c r="G34" t="str">
        <f t="shared" si="10"/>
        <v xml:space="preserve">0 </v>
      </c>
      <c r="H34" t="str">
        <f t="shared" si="11"/>
        <v>ugyanott</v>
      </c>
    </row>
    <row r="35" spans="1:8" x14ac:dyDescent="0.3">
      <c r="B35" t="s">
        <v>612</v>
      </c>
      <c r="C35">
        <f t="shared" si="6"/>
        <v>64</v>
      </c>
      <c r="D35" t="str">
        <f t="shared" si="7"/>
        <v>34.  Héber tanulmányok Magyarországon a XVI. és XVII. században;</v>
      </c>
      <c r="E35">
        <f t="shared" si="8"/>
        <v>103</v>
      </c>
      <c r="F35" t="str">
        <f t="shared" si="9"/>
        <v>; Heti 1 óra; később meghatározandó időig</v>
      </c>
      <c r="G35" t="str">
        <f t="shared" si="10"/>
        <v xml:space="preserve">0 </v>
      </c>
      <c r="H35" t="str">
        <f t="shared" si="11"/>
        <v>ugyanott</v>
      </c>
    </row>
    <row r="36" spans="1:8" x14ac:dyDescent="0.3">
      <c r="A36" t="s">
        <v>575</v>
      </c>
      <c r="F36" t="e">
        <f t="shared" ref="F36:F67" si="12">CONCATENATE(MID(B36,C36,(E36-C36)),"ig")</f>
        <v>#VALUE!</v>
      </c>
      <c r="G36" t="str">
        <f t="shared" si="10"/>
        <v xml:space="preserve">0 </v>
      </c>
      <c r="H36" t="str">
        <f t="shared" si="11"/>
        <v>ugyanott</v>
      </c>
    </row>
    <row r="37" spans="1:8" x14ac:dyDescent="0.3">
      <c r="B37" t="s">
        <v>613</v>
      </c>
      <c r="C37">
        <f t="shared" ref="C37:C51" si="13">IFERROR(IFERROR(SEARCH("C1",B37),SEARCH(";",B37)),SEARCH(";",B37))</f>
        <v>36</v>
      </c>
      <c r="D37" t="str">
        <f t="shared" ref="D37:D51" si="14">LEFT(B37,C37)</f>
        <v>36. A honfoglalás és a vezérek kora;</v>
      </c>
      <c r="E37">
        <f t="shared" ref="E37:E51" si="15">IFERROR(SEARCH("ig.",B37),SEARCH("időben.",B37)+3)</f>
        <v>101</v>
      </c>
      <c r="F37" t="str">
        <f t="shared" si="12"/>
        <v>; Heti 4 óra ; hétfőn, kedden, szerdán és csütörtökön d. e. 12—i-ig</v>
      </c>
      <c r="G37" t="str">
        <f t="shared" si="10"/>
        <v xml:space="preserve">0 </v>
      </c>
      <c r="H37" t="str">
        <f t="shared" si="11"/>
        <v>ugyanott</v>
      </c>
    </row>
    <row r="38" spans="1:8" x14ac:dyDescent="0.3">
      <c r="B38" t="s">
        <v>614</v>
      </c>
      <c r="C38">
        <f t="shared" si="13"/>
        <v>41</v>
      </c>
      <c r="D38" t="str">
        <f t="shared" si="14"/>
        <v>36. Az 1848/49. szabadságharcz története;</v>
      </c>
      <c r="E38">
        <f t="shared" si="15"/>
        <v>76</v>
      </c>
      <c r="F38" t="str">
        <f t="shared" si="12"/>
        <v>; Heti 1 óra; pénteken d. e. 10—11-ig</v>
      </c>
      <c r="G38" t="str">
        <f t="shared" si="10"/>
        <v xml:space="preserve">0 </v>
      </c>
      <c r="H38" t="str">
        <f t="shared" si="11"/>
        <v>ugyanott</v>
      </c>
    </row>
    <row r="39" spans="1:8" x14ac:dyDescent="0.3">
      <c r="B39" t="s">
        <v>590</v>
      </c>
      <c r="C39">
        <f t="shared" si="13"/>
        <v>72</v>
      </c>
      <c r="D39" t="str">
        <f t="shared" si="14"/>
        <v>37. Kútfő tanulmányok az Árpádok korából. (A tanárképzőben.) Heti 2 óra;</v>
      </c>
      <c r="E39">
        <f t="shared" si="15"/>
        <v>97</v>
      </c>
      <c r="F39" t="str">
        <f t="shared" si="12"/>
        <v>; szombaton d. e. 10— 12-ig</v>
      </c>
      <c r="G39" t="str">
        <f t="shared" si="10"/>
        <v xml:space="preserve">0 </v>
      </c>
      <c r="H39" t="str">
        <f t="shared" si="11"/>
        <v>ugyanott</v>
      </c>
    </row>
    <row r="40" spans="1:8" x14ac:dyDescent="0.3">
      <c r="B40" t="s">
        <v>615</v>
      </c>
      <c r="C40">
        <f t="shared" si="13"/>
        <v>74</v>
      </c>
      <c r="D40" t="str">
        <f t="shared" si="14"/>
        <v>38. Magyarország anyagi és szellemi műveltségének története 1526— 1711-ig;</v>
      </c>
      <c r="E40">
        <f t="shared" si="15"/>
        <v>116</v>
      </c>
      <c r="F40" t="str">
        <f t="shared" si="12"/>
        <v>; Heti 4 óra; hétfőn és kedden d. e. 7 —9-ig</v>
      </c>
      <c r="G40" t="str">
        <f t="shared" si="10"/>
        <v xml:space="preserve">0 </v>
      </c>
      <c r="H40" t="str">
        <f t="shared" si="11"/>
        <v>ugyanott</v>
      </c>
    </row>
    <row r="41" spans="1:8" x14ac:dyDescent="0.3">
      <c r="B41" t="s">
        <v>616</v>
      </c>
      <c r="C41">
        <f t="shared" si="13"/>
        <v>75</v>
      </c>
      <c r="D41" t="str">
        <f t="shared" si="14"/>
        <v>39. A »Codex Diplomaticus&lt;ínak, mint culturtörténeti forrásnak ismertetése;</v>
      </c>
      <c r="E41">
        <f t="shared" si="15"/>
        <v>107</v>
      </c>
      <c r="F41" t="str">
        <f t="shared" si="12"/>
        <v>; Heti 1 óra; szerdán d. e. 7—8-ig</v>
      </c>
      <c r="G41" t="str">
        <f t="shared" si="10"/>
        <v xml:space="preserve">0 </v>
      </c>
      <c r="H41" t="str">
        <f t="shared" si="11"/>
        <v>ugyanott</v>
      </c>
    </row>
    <row r="42" spans="1:8" x14ac:dyDescent="0.3">
      <c r="B42" t="s">
        <v>617</v>
      </c>
      <c r="C42">
        <f t="shared" si="13"/>
        <v>50</v>
      </c>
      <c r="D42" t="str">
        <f t="shared" si="14"/>
        <v>40. A görög történelem a legrégibb időktől kezdve;</v>
      </c>
      <c r="E42">
        <f t="shared" si="15"/>
        <v>101</v>
      </c>
      <c r="F42" t="str">
        <f t="shared" si="12"/>
        <v>; Heti 3 óra; hétfőn, kedden és szerdán d. 11 — 12-ig</v>
      </c>
    </row>
    <row r="43" spans="1:8" x14ac:dyDescent="0.3">
      <c r="B43" t="s">
        <v>618</v>
      </c>
      <c r="C43">
        <f t="shared" si="13"/>
        <v>41</v>
      </c>
      <c r="D43" t="str">
        <f t="shared" si="14"/>
        <v>41. A rómaiak történelme a császárkorban;</v>
      </c>
      <c r="E43">
        <f t="shared" si="15"/>
        <v>94</v>
      </c>
      <c r="F43" t="str">
        <f t="shared" si="12"/>
        <v>; Heti 2 óra; csütörtök-ön és pénteken d. e. 11 — 12-ig</v>
      </c>
      <c r="G43" t="str">
        <f t="shared" ref="G43:G67" si="16">IFERROR(SEARCH("ugyanaz tanár",B43),"0 ")</f>
        <v xml:space="preserve">0 </v>
      </c>
      <c r="H43" t="str">
        <f t="shared" ref="H43:H67" si="17">IFERROR(SEARCH($H$1,B43),"ugyanott")</f>
        <v>ugyanott</v>
      </c>
    </row>
    <row r="44" spans="1:8" x14ac:dyDescent="0.3">
      <c r="B44" t="s">
        <v>619</v>
      </c>
      <c r="C44">
        <f t="shared" si="13"/>
        <v>59</v>
      </c>
      <c r="D44" t="str">
        <f t="shared" si="14"/>
        <v>42. Gyakorlatok az egyetemes történelemből a tanárképzőben;</v>
      </c>
      <c r="E44">
        <f t="shared" si="15"/>
        <v>92</v>
      </c>
      <c r="F44" t="str">
        <f t="shared" si="12"/>
        <v>; Heti 2 óra; pénteken d. u. 3—5-ig</v>
      </c>
      <c r="G44" t="str">
        <f t="shared" si="16"/>
        <v xml:space="preserve">0 </v>
      </c>
      <c r="H44" t="str">
        <f t="shared" si="17"/>
        <v>ugyanott</v>
      </c>
    </row>
    <row r="45" spans="1:8" x14ac:dyDescent="0.3">
      <c r="B45" t="s">
        <v>620</v>
      </c>
      <c r="C45">
        <f t="shared" si="13"/>
        <v>45</v>
      </c>
      <c r="D45" t="str">
        <f t="shared" si="14"/>
        <v>43. A középkor rendszeres története. I. rész;</v>
      </c>
      <c r="E45">
        <f t="shared" si="15"/>
        <v>110</v>
      </c>
      <c r="F45" t="str">
        <f t="shared" si="12"/>
        <v>; Heti 4 óra; hétfőn, kedden, szerdán és csütörtökön d. e. 10—11-ig</v>
      </c>
      <c r="G45" t="str">
        <f t="shared" si="16"/>
        <v xml:space="preserve">0 </v>
      </c>
      <c r="H45" t="str">
        <f t="shared" si="17"/>
        <v>ugyanott</v>
      </c>
    </row>
    <row r="46" spans="1:8" x14ac:dyDescent="0.3">
      <c r="B46" t="s">
        <v>593</v>
      </c>
      <c r="C46">
        <f t="shared" si="13"/>
        <v>42</v>
      </c>
      <c r="D46" t="str">
        <f t="shared" si="14"/>
        <v>44.  Anglia a XVII. században Heti 1 óra ;</v>
      </c>
      <c r="E46">
        <f t="shared" si="15"/>
        <v>63</v>
      </c>
      <c r="F46" t="str">
        <f t="shared" si="12"/>
        <v>; pénteken déli 12—i-ig</v>
      </c>
      <c r="G46" t="str">
        <f t="shared" si="16"/>
        <v xml:space="preserve">0 </v>
      </c>
      <c r="H46" t="str">
        <f t="shared" si="17"/>
        <v>ugyanott</v>
      </c>
    </row>
    <row r="47" spans="1:8" x14ac:dyDescent="0.3">
      <c r="B47" t="s">
        <v>621</v>
      </c>
      <c r="C47">
        <f t="shared" si="13"/>
        <v>73</v>
      </c>
      <c r="D47" t="str">
        <f t="shared" si="14"/>
        <v>45. Róma topographiája, kapcsolatban az építészeti emlékek tárgyalásával;</v>
      </c>
      <c r="E47" t="e">
        <f t="shared" si="15"/>
        <v>#VALUE!</v>
      </c>
      <c r="F47" t="e">
        <f t="shared" si="12"/>
        <v>#VALUE!</v>
      </c>
      <c r="G47" t="str">
        <f t="shared" si="16"/>
        <v xml:space="preserve">0 </v>
      </c>
      <c r="H47" t="str">
        <f t="shared" si="17"/>
        <v>ugyanott</v>
      </c>
    </row>
    <row r="48" spans="1:8" x14ac:dyDescent="0.3">
      <c r="B48" t="s">
        <v>622</v>
      </c>
      <c r="C48">
        <f t="shared" si="13"/>
        <v>15</v>
      </c>
      <c r="D48" t="str">
        <f t="shared" si="14"/>
        <v>46. A bronzkor;</v>
      </c>
      <c r="E48" t="e">
        <f t="shared" si="15"/>
        <v>#VALUE!</v>
      </c>
      <c r="F48" t="e">
        <f t="shared" si="12"/>
        <v>#VALUE!</v>
      </c>
      <c r="G48" t="str">
        <f t="shared" si="16"/>
        <v xml:space="preserve">0 </v>
      </c>
      <c r="H48" t="str">
        <f t="shared" si="17"/>
        <v>ugyanott</v>
      </c>
    </row>
    <row r="49" spans="1:8" x14ac:dyDescent="0.3">
      <c r="B49" t="s">
        <v>623</v>
      </c>
      <c r="C49">
        <f t="shared" si="13"/>
        <v>28</v>
      </c>
      <c r="D49" t="str">
        <f t="shared" si="14"/>
        <v>47. Museologiai gyakorlatok;</v>
      </c>
      <c r="E49">
        <f t="shared" si="15"/>
        <v>62</v>
      </c>
      <c r="F49" t="str">
        <f t="shared" si="12"/>
        <v>; Heti 1 óra; szombaton déli 12—i-ig</v>
      </c>
      <c r="G49" t="str">
        <f t="shared" si="16"/>
        <v xml:space="preserve">0 </v>
      </c>
      <c r="H49" t="str">
        <f t="shared" si="17"/>
        <v>ugyanott</v>
      </c>
    </row>
    <row r="50" spans="1:8" x14ac:dyDescent="0.3">
      <c r="B50" t="s">
        <v>624</v>
      </c>
      <c r="C50">
        <f t="shared" si="13"/>
        <v>26</v>
      </c>
      <c r="D50" t="str">
        <f t="shared" si="14"/>
        <v>48. Természettaniföldrajz;</v>
      </c>
      <c r="E50">
        <f t="shared" si="15"/>
        <v>87</v>
      </c>
      <c r="F50" t="str">
        <f t="shared" si="12"/>
        <v>; Heti 4 óra; hétfőn, kedden, szerdán és pénteken d. e. 9—10-ig</v>
      </c>
      <c r="G50" t="str">
        <f t="shared" si="16"/>
        <v xml:space="preserve">0 </v>
      </c>
      <c r="H50" t="str">
        <f t="shared" si="17"/>
        <v>ugyanott</v>
      </c>
    </row>
    <row r="51" spans="1:8" x14ac:dyDescent="0.3">
      <c r="B51" t="s">
        <v>625</v>
      </c>
      <c r="C51">
        <f t="shared" si="13"/>
        <v>56</v>
      </c>
      <c r="D51" t="str">
        <f t="shared" si="14"/>
        <v>49. A földközi tenger melletti vidékek ó-kori földrajza;</v>
      </c>
      <c r="E51">
        <f t="shared" si="15"/>
        <v>91</v>
      </c>
      <c r="F51" t="str">
        <f t="shared" si="12"/>
        <v>; Heti 1 óra; szombaton d. e. 9—10-ig</v>
      </c>
      <c r="G51" t="str">
        <f t="shared" si="16"/>
        <v xml:space="preserve">0 </v>
      </c>
      <c r="H51" t="str">
        <f t="shared" si="17"/>
        <v>ugyanott</v>
      </c>
    </row>
    <row r="52" spans="1:8" x14ac:dyDescent="0.3">
      <c r="B52" t="s">
        <v>626</v>
      </c>
      <c r="C52">
        <f t="shared" ref="C52:C67" si="18">IFERROR(IFERROR(SEARCH("C1",B52),SEARCH(";",B52)),SEARCH(";",B52))</f>
        <v>26</v>
      </c>
      <c r="D52" t="str">
        <f t="shared" ref="D52:D67" si="19">LEFT(B52,C52)</f>
        <v>36. Földrajzi gyakorlatok;</v>
      </c>
      <c r="E52">
        <f t="shared" ref="E52:E67" si="20">IFERROR(SEARCH("ig.",B52),SEARCH("időben.",B52)+3)</f>
        <v>68</v>
      </c>
      <c r="F52" t="str">
        <f t="shared" si="12"/>
        <v>; Heti 2 óra; hétfőn és szerdán d. u. 2—3 ig</v>
      </c>
      <c r="G52" t="str">
        <f t="shared" si="16"/>
        <v xml:space="preserve">0 </v>
      </c>
      <c r="H52" t="str">
        <f t="shared" si="17"/>
        <v>ugyanott</v>
      </c>
    </row>
    <row r="53" spans="1:8" x14ac:dyDescent="0.3">
      <c r="B53" t="s">
        <v>627</v>
      </c>
      <c r="C53">
        <f t="shared" si="18"/>
        <v>46</v>
      </c>
      <c r="D53" t="str">
        <f t="shared" si="19"/>
        <v>37.  Erdély néprajzi áttekintése. (Folytatás);</v>
      </c>
      <c r="E53" t="e">
        <f t="shared" si="20"/>
        <v>#VALUE!</v>
      </c>
      <c r="F53" t="e">
        <f t="shared" si="12"/>
        <v>#VALUE!</v>
      </c>
      <c r="G53" t="str">
        <f t="shared" si="16"/>
        <v xml:space="preserve">0 </v>
      </c>
      <c r="H53" t="str">
        <f t="shared" si="17"/>
        <v>ugyanott</v>
      </c>
    </row>
    <row r="54" spans="1:8" x14ac:dyDescent="0.3">
      <c r="B54" t="s">
        <v>594</v>
      </c>
      <c r="C54">
        <f t="shared" si="18"/>
        <v>45</v>
      </c>
      <c r="D54" t="str">
        <f t="shared" si="19"/>
        <v>38.  Néprajzi múzeumi gyakorlatok Heti 1 óra;</v>
      </c>
      <c r="E54" t="e">
        <f t="shared" si="20"/>
        <v>#VALUE!</v>
      </c>
      <c r="F54" t="e">
        <f t="shared" si="12"/>
        <v>#VALUE!</v>
      </c>
      <c r="G54" t="str">
        <f t="shared" si="16"/>
        <v xml:space="preserve">0 </v>
      </c>
      <c r="H54" t="str">
        <f t="shared" si="17"/>
        <v>ugyanott</v>
      </c>
    </row>
    <row r="55" spans="1:8" x14ac:dyDescent="0.3">
      <c r="A55" t="s">
        <v>576</v>
      </c>
      <c r="F55" t="e">
        <f t="shared" si="12"/>
        <v>#VALUE!</v>
      </c>
      <c r="G55" t="str">
        <f t="shared" si="16"/>
        <v xml:space="preserve">0 </v>
      </c>
      <c r="H55" t="str">
        <f t="shared" si="17"/>
        <v>ugyanott</v>
      </c>
    </row>
    <row r="56" spans="1:8" x14ac:dyDescent="0.3">
      <c r="B56" t="s">
        <v>628</v>
      </c>
      <c r="C56">
        <f t="shared" si="18"/>
        <v>30</v>
      </c>
      <c r="D56" t="str">
        <f t="shared" si="19"/>
        <v>39. Angol nyelvtan, kezdőknek;</v>
      </c>
      <c r="E56">
        <f t="shared" si="20"/>
        <v>70</v>
      </c>
      <c r="F56" t="str">
        <f t="shared" si="12"/>
        <v>; Heti 2 óra ; később meghatározandó időig</v>
      </c>
      <c r="G56" t="str">
        <f t="shared" si="16"/>
        <v xml:space="preserve">0 </v>
      </c>
      <c r="H56" t="str">
        <f t="shared" si="17"/>
        <v>ugyanott</v>
      </c>
    </row>
    <row r="57" spans="1:8" x14ac:dyDescent="0.3">
      <c r="B57" t="s">
        <v>629</v>
      </c>
      <c r="C57">
        <f t="shared" si="18"/>
        <v>60</v>
      </c>
      <c r="D57" t="str">
        <f t="shared" si="19"/>
        <v>40. Szemelvények fordítása az angol classicus írók műveiből;</v>
      </c>
      <c r="E57">
        <f t="shared" si="20"/>
        <v>100</v>
      </c>
      <c r="F57" t="str">
        <f t="shared" si="12"/>
        <v>; Heti 2 óra ; később meghatározandó időig</v>
      </c>
      <c r="G57" t="str">
        <f t="shared" si="16"/>
        <v xml:space="preserve">0 </v>
      </c>
      <c r="H57" t="str">
        <f t="shared" si="17"/>
        <v>ugyanott</v>
      </c>
    </row>
    <row r="58" spans="1:8" x14ac:dyDescent="0.3">
      <c r="B58" t="s">
        <v>630</v>
      </c>
      <c r="C58">
        <f t="shared" si="18"/>
        <v>29</v>
      </c>
      <c r="D58" t="str">
        <f t="shared" si="19"/>
        <v>41. ^Társalgás angol nyelven;</v>
      </c>
      <c r="E58">
        <f t="shared" si="20"/>
        <v>68</v>
      </c>
      <c r="F58" t="str">
        <f t="shared" si="12"/>
        <v>; Heti 1 óra; később meghatározandó időig</v>
      </c>
      <c r="G58" t="str">
        <f t="shared" si="16"/>
        <v xml:space="preserve">0 </v>
      </c>
      <c r="H58" t="str">
        <f t="shared" si="17"/>
        <v>ugyanott</v>
      </c>
    </row>
    <row r="59" spans="1:8" x14ac:dyDescent="0.3">
      <c r="B59" t="s">
        <v>631</v>
      </c>
      <c r="C59">
        <f t="shared" si="18"/>
        <v>71</v>
      </c>
      <c r="D59" t="str">
        <f t="shared" si="19"/>
        <v>42. Eranczia nyelv, kezdőknek. Nyelvtan, írásbeli és beszédgyakorlatok;</v>
      </c>
      <c r="E59">
        <f t="shared" si="20"/>
        <v>111</v>
      </c>
      <c r="F59" t="str">
        <f t="shared" si="12"/>
        <v>; Heti 3 óra ; később meghatározandó időig</v>
      </c>
      <c r="G59" t="str">
        <f t="shared" si="16"/>
        <v xml:space="preserve">0 </v>
      </c>
      <c r="H59" t="str">
        <f t="shared" si="17"/>
        <v>ugyanott</v>
      </c>
    </row>
    <row r="60" spans="1:8" x14ac:dyDescent="0.3">
      <c r="B60" t="s">
        <v>632</v>
      </c>
      <c r="C60">
        <f t="shared" si="18"/>
        <v>138</v>
      </c>
      <c r="D60" t="str">
        <f t="shared" si="19"/>
        <v>43. Francia nyelv, haladóknak. Nyelvtani- és beszédgyakorlatok. Gallicismus. Olvasmány: L’avare de Moliére. Edit ion: Velhagen et Klasing;</v>
      </c>
      <c r="E60" t="e">
        <f t="shared" si="20"/>
        <v>#VALUE!</v>
      </c>
      <c r="F60" t="e">
        <f t="shared" si="12"/>
        <v>#VALUE!</v>
      </c>
      <c r="G60" t="str">
        <f t="shared" si="16"/>
        <v xml:space="preserve">0 </v>
      </c>
      <c r="H60" t="str">
        <f t="shared" si="17"/>
        <v>ugyanott</v>
      </c>
    </row>
    <row r="61" spans="1:8" x14ac:dyDescent="0.3">
      <c r="B61" t="s">
        <v>633</v>
      </c>
      <c r="C61">
        <f t="shared" si="18"/>
        <v>28</v>
      </c>
      <c r="D61" t="str">
        <f t="shared" si="19"/>
        <v>44. Olasz nyelv, haladóknak;</v>
      </c>
      <c r="E61">
        <f t="shared" si="20"/>
        <v>68</v>
      </c>
      <c r="F61" t="str">
        <f t="shared" si="12"/>
        <v>; Heti 2 óra ; később meghatározandó időig</v>
      </c>
      <c r="G61" t="str">
        <f t="shared" si="16"/>
        <v xml:space="preserve">0 </v>
      </c>
      <c r="H61" t="str">
        <f t="shared" si="17"/>
        <v>ugyanott</v>
      </c>
    </row>
    <row r="62" spans="1:8" x14ac:dyDescent="0.3">
      <c r="B62" t="s">
        <v>634</v>
      </c>
      <c r="C62">
        <f t="shared" si="18"/>
        <v>27</v>
      </c>
      <c r="D62" t="str">
        <f t="shared" si="19"/>
        <v>45. Olasz nyelv, kezdőknek;</v>
      </c>
      <c r="E62">
        <f t="shared" si="20"/>
        <v>66</v>
      </c>
      <c r="F62" t="str">
        <f t="shared" si="12"/>
        <v>; Heti 2 óra; később meghatározandó időig</v>
      </c>
      <c r="G62" t="str">
        <f t="shared" si="16"/>
        <v xml:space="preserve">0 </v>
      </c>
      <c r="H62" t="str">
        <f t="shared" si="17"/>
        <v>ugyanott</v>
      </c>
    </row>
    <row r="63" spans="1:8" x14ac:dyDescent="0.3">
      <c r="B63" t="s">
        <v>635</v>
      </c>
      <c r="C63">
        <f t="shared" si="18"/>
        <v>46</v>
      </c>
      <c r="D63" t="str">
        <f t="shared" si="19"/>
        <v>46. Az olasz irodalomtörténetből. Machiavelli;</v>
      </c>
      <c r="E63">
        <f t="shared" si="20"/>
        <v>85</v>
      </c>
      <c r="F63" t="str">
        <f t="shared" si="12"/>
        <v>; Heti 1 óra; később meghatározandó időig</v>
      </c>
      <c r="G63" t="str">
        <f t="shared" si="16"/>
        <v xml:space="preserve">0 </v>
      </c>
      <c r="H63" t="str">
        <f t="shared" si="17"/>
        <v>ugyanott</v>
      </c>
    </row>
    <row r="64" spans="1:8" x14ac:dyDescent="0.3">
      <c r="A64" t="s">
        <v>577</v>
      </c>
      <c r="F64" t="e">
        <f t="shared" si="12"/>
        <v>#VALUE!</v>
      </c>
      <c r="G64" t="str">
        <f t="shared" si="16"/>
        <v xml:space="preserve">0 </v>
      </c>
      <c r="H64" t="str">
        <f t="shared" si="17"/>
        <v>ugyanott</v>
      </c>
    </row>
    <row r="65" spans="2:8" x14ac:dyDescent="0.3">
      <c r="B65" t="s">
        <v>636</v>
      </c>
      <c r="C65">
        <f t="shared" si="18"/>
        <v>20</v>
      </c>
      <c r="D65" t="str">
        <f t="shared" si="19"/>
        <v>47. Szabadkézi rajz;</v>
      </c>
      <c r="F65" t="e">
        <f t="shared" si="12"/>
        <v>#VALUE!</v>
      </c>
      <c r="G65" t="str">
        <f t="shared" si="16"/>
        <v xml:space="preserve">0 </v>
      </c>
      <c r="H65" t="str">
        <f t="shared" si="17"/>
        <v>ugyanott</v>
      </c>
    </row>
    <row r="66" spans="2:8" x14ac:dyDescent="0.3">
      <c r="B66" t="s">
        <v>637</v>
      </c>
      <c r="C66">
        <f t="shared" si="18"/>
        <v>14</v>
      </c>
      <c r="D66" t="str">
        <f t="shared" si="19"/>
        <v>48. Festészet;</v>
      </c>
      <c r="E66" t="e">
        <f t="shared" si="20"/>
        <v>#VALUE!</v>
      </c>
      <c r="F66" t="e">
        <f t="shared" si="12"/>
        <v>#VALUE!</v>
      </c>
      <c r="G66" t="str">
        <f t="shared" si="16"/>
        <v xml:space="preserve">0 </v>
      </c>
      <c r="H66" t="str">
        <f t="shared" si="17"/>
        <v>ugyanott</v>
      </c>
    </row>
    <row r="67" spans="2:8" x14ac:dyDescent="0.3">
      <c r="B67" t="s">
        <v>638</v>
      </c>
      <c r="C67">
        <f t="shared" si="18"/>
        <v>22</v>
      </c>
      <c r="D67" t="str">
        <f t="shared" si="19"/>
        <v>49.Tornászás és vívás;</v>
      </c>
      <c r="E67">
        <f t="shared" si="20"/>
        <v>49</v>
      </c>
      <c r="F67" t="str">
        <f t="shared" si="12"/>
        <v>; Később meghatározandó időig</v>
      </c>
      <c r="G67" t="str">
        <f t="shared" si="16"/>
        <v xml:space="preserve">0 </v>
      </c>
      <c r="H67" t="str">
        <f t="shared" si="17"/>
        <v>ugyanott</v>
      </c>
    </row>
    <row r="68" spans="2:8" x14ac:dyDescent="0.3">
      <c r="B68" t="s">
        <v>578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Munka18"/>
  <dimension ref="A1:L67"/>
  <sheetViews>
    <sheetView topLeftCell="A52" workbookViewId="0">
      <selection activeCell="B65" sqref="B65"/>
    </sheetView>
  </sheetViews>
  <sheetFormatPr defaultRowHeight="15.6" x14ac:dyDescent="0.3"/>
  <cols>
    <col min="2" max="2" width="52.5" customWidth="1"/>
    <col min="4" max="4" width="44.59765625" customWidth="1"/>
    <col min="6" max="6" width="22.1992187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68</v>
      </c>
      <c r="I1" s="32" t="s">
        <v>569</v>
      </c>
      <c r="J1" s="32" t="s">
        <v>69</v>
      </c>
      <c r="K1" s="32" t="s">
        <v>568</v>
      </c>
      <c r="L1" s="32" t="s">
        <v>568</v>
      </c>
    </row>
    <row r="2" spans="1:12" ht="63.75" customHeight="1" x14ac:dyDescent="0.3">
      <c r="A2" t="s">
        <v>537</v>
      </c>
      <c r="B2" s="28" t="s">
        <v>644</v>
      </c>
      <c r="C2">
        <f>IFERROR(IFERROR(SEARCH("C1",B2),SEARCH(";",B2)),SEARCH(";",B2))</f>
        <v>44</v>
      </c>
      <c r="D2" t="str">
        <f>LEFT(B2,C2)</f>
        <v>1.A philosophiai tudományok encyclopaediája;</v>
      </c>
      <c r="E2">
        <f>IFERROR(SEARCH("ig.",B2),SEARCH("időben.",B2)+3)</f>
        <v>98</v>
      </c>
      <c r="F2" t="str">
        <f>CONCATENATE(MID(B2,C2,(E2-C2)),"ig")</f>
        <v>; Heti 3 óra; kedden, szerdán, csütörtökön d. u. 5 —6-ig</v>
      </c>
      <c r="G2" t="str">
        <f>IFERROR(SEARCH("ugyanaz tanár",B2),"0 ")</f>
        <v xml:space="preserve">0 </v>
      </c>
      <c r="H2" t="str">
        <f>IFERROR(SEARCH($H$1,B2),"ugyanott")</f>
        <v>ugyanott</v>
      </c>
      <c r="I2" t="str">
        <f>IFERROR(SEARCH($H$1,B2),"ugyanott")</f>
        <v>ugyanott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ht="23.25" customHeight="1" x14ac:dyDescent="0.3">
      <c r="B3" t="s">
        <v>645</v>
      </c>
      <c r="C3">
        <f t="shared" ref="C3:C65" si="0">IFERROR(IFERROR(SEARCH("C1",B3),SEARCH(";",B3)),SEARCH(";",B3))</f>
        <v>46</v>
      </c>
      <c r="D3" t="str">
        <f t="shared" ref="D3:D10" si="1">LEFT(B3,C3)</f>
        <v>2.A philosophiai erkölcstan alapvető kérdései;</v>
      </c>
      <c r="E3">
        <f>IFERROR(SEARCH("ig.",B3),SEARCH("időben.",B3)+3)</f>
        <v>103</v>
      </c>
      <c r="F3" t="str">
        <f t="shared" ref="F3:F5" si="2">CONCATENATE(MID(B3,C3,(E3-C3)),"ig")</f>
        <v>; Heti 2 óra; hétfőn (1. 11. 6—7 ig és szerdán d. u. 4—5-ig</v>
      </c>
      <c r="G3" t="str">
        <f>IFERROR(SEARCH("ugyanaz tanár",B3),"0 ")</f>
        <v xml:space="preserve">0 </v>
      </c>
      <c r="H3" t="str">
        <f>IFERROR(SEARCH($H$1,B3),"ugyanott")</f>
        <v>ugyanott</v>
      </c>
      <c r="I3" t="str">
        <f>IFERROR(SEARCH($H$1,B3),"ugyanott")</f>
        <v>ugyanott</v>
      </c>
      <c r="J3" t="e">
        <f t="shared" ref="J3:J66" si="3">MID(B3,L3+6,H3-L3)</f>
        <v>#VALUE!</v>
      </c>
      <c r="K3" t="e">
        <f>MID(B3,E3+3,L3-E3+3)</f>
        <v>#VALUE!</v>
      </c>
      <c r="L3" t="e">
        <f t="shared" ref="L3:L66" si="4">MID(C3,F3+3,M3-F3+3)</f>
        <v>#VALUE!</v>
      </c>
    </row>
    <row r="4" spans="1:12" x14ac:dyDescent="0.3">
      <c r="B4" t="s">
        <v>646</v>
      </c>
      <c r="C4">
        <f t="shared" si="0"/>
        <v>27</v>
      </c>
      <c r="D4" t="str">
        <f t="shared" si="1"/>
        <v>3.Philosophiai gyakorlatok;</v>
      </c>
      <c r="E4">
        <f t="shared" ref="E4:E67" si="5">IFERROR(SEARCH("ig.",B4),SEARCH("időben.",B4)+3)</f>
        <v>57</v>
      </c>
      <c r="F4" t="str">
        <f t="shared" si="2"/>
        <v>; Heti 2 óra; hétfőn d u. 4—6-ig</v>
      </c>
      <c r="G4" t="str">
        <f t="shared" ref="G4:G67" si="6">IFERROR(SEARCH("ugyanaz tanár",B4),"0 ")</f>
        <v xml:space="preserve">0 </v>
      </c>
      <c r="H4" t="str">
        <f t="shared" ref="H4:H67" si="7">IFERROR(SEARCH($H$1,B4),"ugyanott")</f>
        <v>ugyanott</v>
      </c>
      <c r="I4" t="str">
        <f t="shared" ref="I4:I67" si="8">IFERROR(SEARCH($H$1,B4),"ugyanott")</f>
        <v>ugyanott</v>
      </c>
      <c r="J4" t="e">
        <f t="shared" si="3"/>
        <v>#VALUE!</v>
      </c>
      <c r="K4" t="e">
        <f t="shared" ref="K4:K67" si="9">MID(B4,E4+3,L4-E4+3)</f>
        <v>#VALUE!</v>
      </c>
      <c r="L4" t="e">
        <f t="shared" si="4"/>
        <v>#VALUE!</v>
      </c>
    </row>
    <row r="5" spans="1:12" x14ac:dyDescent="0.3">
      <c r="B5" t="s">
        <v>647</v>
      </c>
      <c r="C5">
        <f t="shared" si="0"/>
        <v>20</v>
      </c>
      <c r="D5" t="str">
        <f t="shared" si="1"/>
        <v>4.Nevelés története;</v>
      </c>
      <c r="E5">
        <f t="shared" si="5"/>
        <v>75</v>
      </c>
      <c r="F5" t="str">
        <f t="shared" si="2"/>
        <v>; Heti 3 óra; kedden, csütörtökön és pénteken d. u 6—7-ig</v>
      </c>
      <c r="G5" t="str">
        <f t="shared" si="6"/>
        <v xml:space="preserve">0 </v>
      </c>
      <c r="H5" t="str">
        <f t="shared" si="7"/>
        <v>ugyanott</v>
      </c>
      <c r="I5" t="str">
        <f t="shared" si="8"/>
        <v>ugyanott</v>
      </c>
      <c r="J5" t="e">
        <f t="shared" si="3"/>
        <v>#VALUE!</v>
      </c>
      <c r="K5" t="e">
        <f t="shared" si="9"/>
        <v>#VALUE!</v>
      </c>
      <c r="L5" t="e">
        <f t="shared" si="4"/>
        <v>#VALUE!</v>
      </c>
    </row>
    <row r="6" spans="1:12" x14ac:dyDescent="0.3">
      <c r="B6" t="s">
        <v>648</v>
      </c>
      <c r="C6">
        <f t="shared" si="0"/>
        <v>33</v>
      </c>
      <c r="D6" t="str">
        <f t="shared" si="1"/>
        <v>5.Németországi felsőbb tauügyről;</v>
      </c>
      <c r="E6">
        <f t="shared" si="5"/>
        <v>80</v>
      </c>
      <c r="F6" t="str">
        <f t="shared" ref="F6:F67" si="10">CONCATENATE(MID(B6,C6,(E6-C6)),"ig")</f>
        <v>; Heti 2 óra; pénteken és szombaton d. e. 8— 9-ig</v>
      </c>
      <c r="G6" t="str">
        <f t="shared" si="6"/>
        <v xml:space="preserve">0 </v>
      </c>
      <c r="H6" t="str">
        <f t="shared" si="7"/>
        <v>ugyanott</v>
      </c>
      <c r="I6" t="str">
        <f t="shared" si="8"/>
        <v>ugyanott</v>
      </c>
      <c r="J6" t="e">
        <f t="shared" si="3"/>
        <v>#VALUE!</v>
      </c>
      <c r="K6" t="e">
        <f t="shared" si="9"/>
        <v>#VALUE!</v>
      </c>
      <c r="L6" t="e">
        <f t="shared" si="4"/>
        <v>#VALUE!</v>
      </c>
    </row>
    <row r="7" spans="1:12" x14ac:dyDescent="0.3">
      <c r="B7" t="s">
        <v>649</v>
      </c>
      <c r="C7">
        <f t="shared" si="0"/>
        <v>25</v>
      </c>
      <c r="D7" t="str">
        <f t="shared" si="1"/>
        <v>6 Paedagogiaigyakorlatok;</v>
      </c>
      <c r="E7">
        <f t="shared" si="5"/>
        <v>59</v>
      </c>
      <c r="F7" t="str">
        <f t="shared" si="10"/>
        <v>; Heti 2 óra; szombaton d. u. 5—7-ig</v>
      </c>
      <c r="G7" t="str">
        <f t="shared" si="6"/>
        <v xml:space="preserve">0 </v>
      </c>
      <c r="H7" t="str">
        <f t="shared" si="7"/>
        <v>ugyanott</v>
      </c>
      <c r="I7" t="str">
        <f t="shared" si="8"/>
        <v>ugyanott</v>
      </c>
      <c r="J7" t="e">
        <f t="shared" si="3"/>
        <v>#VALUE!</v>
      </c>
      <c r="K7" t="e">
        <f t="shared" si="9"/>
        <v>#VALUE!</v>
      </c>
      <c r="L7" t="e">
        <f t="shared" si="4"/>
        <v>#VALUE!</v>
      </c>
    </row>
    <row r="8" spans="1:12" x14ac:dyDescent="0.3">
      <c r="A8" t="s">
        <v>640</v>
      </c>
      <c r="G8" t="str">
        <f t="shared" si="6"/>
        <v xml:space="preserve">0 </v>
      </c>
      <c r="H8" t="str">
        <f t="shared" si="7"/>
        <v>ugyanott</v>
      </c>
      <c r="I8" t="str">
        <f t="shared" si="8"/>
        <v>ugyanott</v>
      </c>
      <c r="J8" t="e">
        <f t="shared" si="3"/>
        <v>#VALUE!</v>
      </c>
      <c r="K8" t="e">
        <f t="shared" si="9"/>
        <v>#VALUE!</v>
      </c>
      <c r="L8" t="str">
        <f t="shared" si="4"/>
        <v/>
      </c>
    </row>
    <row r="9" spans="1:12" x14ac:dyDescent="0.3">
      <c r="B9" t="s">
        <v>650</v>
      </c>
      <c r="C9">
        <f t="shared" si="0"/>
        <v>46</v>
      </c>
      <c r="D9" t="str">
        <f t="shared" si="1"/>
        <v>7.A XVI. század verses elbeszélései. II. rész;</v>
      </c>
      <c r="E9">
        <f t="shared" si="5"/>
        <v>97</v>
      </c>
      <c r="F9" t="str">
        <f t="shared" si="10"/>
        <v>; Heti 4 óra; csütörtökön és szombaton d. u. 3 — 5-ig</v>
      </c>
      <c r="G9" t="str">
        <f t="shared" si="6"/>
        <v xml:space="preserve">0 </v>
      </c>
      <c r="H9" t="str">
        <f t="shared" si="7"/>
        <v>ugyanott</v>
      </c>
      <c r="I9" t="str">
        <f t="shared" si="8"/>
        <v>ugyanott</v>
      </c>
      <c r="J9" t="e">
        <f t="shared" si="3"/>
        <v>#VALUE!</v>
      </c>
      <c r="K9" t="e">
        <f t="shared" si="9"/>
        <v>#VALUE!</v>
      </c>
      <c r="L9" t="e">
        <f t="shared" si="4"/>
        <v>#VALUE!</v>
      </c>
    </row>
    <row r="10" spans="1:12" x14ac:dyDescent="0.3">
      <c r="B10" t="s">
        <v>683</v>
      </c>
      <c r="C10">
        <f t="shared" si="0"/>
        <v>157</v>
      </c>
      <c r="D10" t="str">
        <f t="shared" si="1"/>
        <v>8.  Madách Imre » Ember tragédiájának« széptant és irodalomtörténeti fejtegetése. Folytatásai. (A tanárképző intézet rendes és rendkívüli tagjainak ingyen.);</v>
      </c>
      <c r="E10">
        <f t="shared" si="5"/>
        <v>189</v>
      </c>
      <c r="F10" t="str">
        <f t="shared" si="10"/>
        <v>; Heti 2 óra; pénteken d. u 3—5-ig</v>
      </c>
      <c r="G10" t="str">
        <f t="shared" si="6"/>
        <v xml:space="preserve">0 </v>
      </c>
      <c r="H10" t="str">
        <f t="shared" si="7"/>
        <v>ugyanott</v>
      </c>
      <c r="I10" t="str">
        <f t="shared" si="8"/>
        <v>ugyanott</v>
      </c>
      <c r="J10" t="e">
        <f t="shared" si="3"/>
        <v>#VALUE!</v>
      </c>
      <c r="K10" t="e">
        <f t="shared" si="9"/>
        <v>#VALUE!</v>
      </c>
      <c r="L10" t="e">
        <f t="shared" si="4"/>
        <v>#VALUE!</v>
      </c>
    </row>
    <row r="11" spans="1:12" x14ac:dyDescent="0.3">
      <c r="B11" t="s">
        <v>684</v>
      </c>
      <c r="C11">
        <f t="shared" si="0"/>
        <v>39</v>
      </c>
      <c r="D11" t="str">
        <f t="shared" ref="D11:D25" si="11">LEFT(B11,C11)</f>
        <v>A magyar nyelv rendszere. {Folytatás.);</v>
      </c>
      <c r="E11">
        <f t="shared" si="5"/>
        <v>89</v>
      </c>
      <c r="F11" t="str">
        <f t="shared" si="10"/>
        <v>; Heti 3 óra; hétfőn, kedden és szerdán d. u. 2—3-ig</v>
      </c>
      <c r="G11" t="str">
        <f t="shared" si="6"/>
        <v xml:space="preserve">0 </v>
      </c>
      <c r="H11" t="str">
        <f t="shared" si="7"/>
        <v>ugyanott</v>
      </c>
      <c r="I11" t="str">
        <f t="shared" si="8"/>
        <v>ugyanott</v>
      </c>
      <c r="J11" t="e">
        <f t="shared" si="3"/>
        <v>#VALUE!</v>
      </c>
      <c r="K11" t="e">
        <f t="shared" si="9"/>
        <v>#VALUE!</v>
      </c>
      <c r="L11" t="e">
        <f t="shared" si="4"/>
        <v>#VALUE!</v>
      </c>
    </row>
    <row r="12" spans="1:12" x14ac:dyDescent="0.3">
      <c r="B12" t="s">
        <v>651</v>
      </c>
      <c r="C12">
        <f t="shared" si="0"/>
        <v>21</v>
      </c>
      <c r="D12" t="str">
        <f t="shared" si="11"/>
        <v>10.bilin olvasmányok;</v>
      </c>
      <c r="E12">
        <f t="shared" si="5"/>
        <v>63</v>
      </c>
      <c r="F12" t="str">
        <f t="shared" si="10"/>
        <v>; Heti 2 óra; hétfőn és szerdán d. u. 3—4-ig</v>
      </c>
      <c r="G12" t="str">
        <f t="shared" si="6"/>
        <v xml:space="preserve">0 </v>
      </c>
      <c r="H12" t="str">
        <f t="shared" si="7"/>
        <v>ugyanott</v>
      </c>
      <c r="I12" t="str">
        <f t="shared" si="8"/>
        <v>ugyanott</v>
      </c>
      <c r="J12" t="e">
        <f t="shared" si="3"/>
        <v>#VALUE!</v>
      </c>
      <c r="K12" t="e">
        <f t="shared" si="9"/>
        <v>#VALUE!</v>
      </c>
      <c r="L12" t="e">
        <f t="shared" si="4"/>
        <v>#VALUE!</v>
      </c>
    </row>
    <row r="13" spans="1:12" x14ac:dyDescent="0.3">
      <c r="B13" t="s">
        <v>652</v>
      </c>
      <c r="C13">
        <f t="shared" si="0"/>
        <v>45</v>
      </c>
      <c r="D13" t="str">
        <f t="shared" si="11"/>
        <v>11.Nyelvészeti gyakorlatok (a tanárképzőben);</v>
      </c>
      <c r="E13">
        <f t="shared" si="5"/>
        <v>75</v>
      </c>
      <c r="F13" t="str">
        <f t="shared" si="10"/>
        <v>; Heti 2 óra; kedden d.u. 3—5-ig</v>
      </c>
      <c r="G13" t="str">
        <f t="shared" si="6"/>
        <v xml:space="preserve">0 </v>
      </c>
      <c r="H13" t="str">
        <f t="shared" si="7"/>
        <v>ugyanott</v>
      </c>
      <c r="I13" t="str">
        <f t="shared" si="8"/>
        <v>ugyanott</v>
      </c>
      <c r="J13" t="e">
        <f t="shared" si="3"/>
        <v>#VALUE!</v>
      </c>
      <c r="K13" t="e">
        <f t="shared" si="9"/>
        <v>#VALUE!</v>
      </c>
      <c r="L13" t="e">
        <f t="shared" si="4"/>
        <v>#VALUE!</v>
      </c>
    </row>
    <row r="14" spans="1:12" x14ac:dyDescent="0.3">
      <c r="B14" t="s">
        <v>653</v>
      </c>
      <c r="C14">
        <f t="shared" si="0"/>
        <v>41</v>
      </c>
      <c r="D14" t="str">
        <f t="shared" si="11"/>
        <v>12.Kabard mondattan és szövegek olvasása;</v>
      </c>
      <c r="E14">
        <f t="shared" si="5"/>
        <v>80</v>
      </c>
      <c r="F14" t="str">
        <f t="shared" si="10"/>
        <v>; Heti 3 óra; később meghatározandó időig</v>
      </c>
      <c r="G14" t="str">
        <f t="shared" si="6"/>
        <v xml:space="preserve">0 </v>
      </c>
      <c r="H14" t="str">
        <f t="shared" si="7"/>
        <v>ugyanott</v>
      </c>
      <c r="I14" t="str">
        <f t="shared" si="8"/>
        <v>ugyanott</v>
      </c>
      <c r="J14" t="e">
        <f t="shared" si="3"/>
        <v>#VALUE!</v>
      </c>
      <c r="K14" t="e">
        <f t="shared" si="9"/>
        <v>#VALUE!</v>
      </c>
      <c r="L14" t="e">
        <f t="shared" si="4"/>
        <v>#VALUE!</v>
      </c>
    </row>
    <row r="15" spans="1:12" x14ac:dyDescent="0.3">
      <c r="B15" t="s">
        <v>654</v>
      </c>
      <c r="C15">
        <f t="shared" si="0"/>
        <v>50</v>
      </c>
      <c r="D15" t="str">
        <f t="shared" si="11"/>
        <v>13.Török nyelvtan folytatása és szövegek olvasása;</v>
      </c>
      <c r="E15">
        <f t="shared" si="5"/>
        <v>89</v>
      </c>
      <c r="F15" t="str">
        <f t="shared" si="10"/>
        <v>; Heti 2 óra; később meghatározandó időig</v>
      </c>
      <c r="G15" t="str">
        <f t="shared" si="6"/>
        <v xml:space="preserve">0 </v>
      </c>
      <c r="H15" t="str">
        <f t="shared" si="7"/>
        <v>ugyanott</v>
      </c>
      <c r="I15" t="str">
        <f t="shared" si="8"/>
        <v>ugyanott</v>
      </c>
      <c r="J15" t="e">
        <f t="shared" si="3"/>
        <v>#VALUE!</v>
      </c>
      <c r="K15" t="e">
        <f t="shared" si="9"/>
        <v>#VALUE!</v>
      </c>
      <c r="L15" t="e">
        <f t="shared" si="4"/>
        <v>#VALUE!</v>
      </c>
    </row>
    <row r="16" spans="1:12" x14ac:dyDescent="0.3">
      <c r="B16" t="s">
        <v>655</v>
      </c>
      <c r="C16">
        <f t="shared" si="0"/>
        <v>23</v>
      </c>
      <c r="D16" t="str">
        <f t="shared" si="11"/>
        <v>14.A tragikum elmélete;</v>
      </c>
      <c r="E16">
        <f t="shared" si="5"/>
        <v>68</v>
      </c>
      <c r="F16" t="str">
        <f t="shared" si="10"/>
        <v>; Heti 2 óra; kedden és szerdán d. e. 11 —12 ig</v>
      </c>
      <c r="G16" t="str">
        <f t="shared" si="6"/>
        <v xml:space="preserve">0 </v>
      </c>
      <c r="H16" t="str">
        <f t="shared" si="7"/>
        <v>ugyanott</v>
      </c>
      <c r="I16" t="str">
        <f t="shared" si="8"/>
        <v>ugyanott</v>
      </c>
      <c r="J16" t="e">
        <f t="shared" si="3"/>
        <v>#VALUE!</v>
      </c>
      <c r="K16" t="e">
        <f t="shared" si="9"/>
        <v>#VALUE!</v>
      </c>
      <c r="L16" t="e">
        <f t="shared" si="4"/>
        <v>#VALUE!</v>
      </c>
    </row>
    <row r="17" spans="2:12" x14ac:dyDescent="0.3">
      <c r="B17" t="s">
        <v>701</v>
      </c>
      <c r="C17">
        <f t="shared" si="0"/>
        <v>59</v>
      </c>
      <c r="D17" t="str">
        <f t="shared" si="11"/>
        <v>15.A classica philologia története a renaissancetól kezdve;</v>
      </c>
      <c r="E17">
        <f t="shared" si="5"/>
        <v>125</v>
      </c>
      <c r="F17" t="str">
        <f t="shared" si="10"/>
        <v>; Heti 4 óra; hétfőn, szerdán, csütörtökön és szombaton d. e 9—10-ig</v>
      </c>
      <c r="G17" t="str">
        <f t="shared" si="6"/>
        <v xml:space="preserve">0 </v>
      </c>
      <c r="H17" t="str">
        <f t="shared" si="7"/>
        <v>ugyanott</v>
      </c>
      <c r="I17" t="str">
        <f t="shared" si="8"/>
        <v>ugyanott</v>
      </c>
      <c r="J17" t="e">
        <f t="shared" si="3"/>
        <v>#VALUE!</v>
      </c>
      <c r="K17" t="e">
        <f t="shared" si="9"/>
        <v>#VALUE!</v>
      </c>
      <c r="L17" t="e">
        <f t="shared" si="4"/>
        <v>#VALUE!</v>
      </c>
    </row>
    <row r="18" spans="2:12" x14ac:dyDescent="0.3">
      <c r="B18" t="s">
        <v>656</v>
      </c>
      <c r="C18">
        <f t="shared" si="0"/>
        <v>37</v>
      </c>
      <c r="D18" t="str">
        <f t="shared" si="11"/>
        <v>16.Plautus Pseudolusának értelmezése;</v>
      </c>
      <c r="E18">
        <f t="shared" si="5"/>
        <v>81</v>
      </c>
      <c r="F18" t="str">
        <f t="shared" si="10"/>
        <v>; Heti 2 óra; kedden és pénteken d. e. 9—10-ig</v>
      </c>
      <c r="G18" t="str">
        <f t="shared" si="6"/>
        <v xml:space="preserve">0 </v>
      </c>
      <c r="H18" t="str">
        <f t="shared" si="7"/>
        <v>ugyanott</v>
      </c>
      <c r="I18" t="str">
        <f t="shared" si="8"/>
        <v>ugyanott</v>
      </c>
      <c r="J18" t="e">
        <f t="shared" si="3"/>
        <v>#VALUE!</v>
      </c>
      <c r="K18" t="e">
        <f t="shared" si="9"/>
        <v>#VALUE!</v>
      </c>
      <c r="L18" t="e">
        <f t="shared" si="4"/>
        <v>#VALUE!</v>
      </c>
    </row>
    <row r="19" spans="2:12" x14ac:dyDescent="0.3">
      <c r="B19" t="s">
        <v>657</v>
      </c>
      <c r="C19">
        <f t="shared" si="0"/>
        <v>75</v>
      </c>
      <c r="D19" t="str">
        <f t="shared" si="11"/>
        <v>17.Theokritos idylljeinek folytatólagos tárgyalása a tanárképző intézetben;</v>
      </c>
      <c r="E19">
        <f t="shared" si="5"/>
        <v>116</v>
      </c>
      <c r="F19" t="str">
        <f t="shared" si="10"/>
        <v>; Heti 2 óra ;' később meghatározandó időig</v>
      </c>
      <c r="G19" t="str">
        <f t="shared" si="6"/>
        <v xml:space="preserve">0 </v>
      </c>
      <c r="H19" t="str">
        <f t="shared" si="7"/>
        <v>ugyanott</v>
      </c>
      <c r="I19" t="str">
        <f t="shared" si="8"/>
        <v>ugyanott</v>
      </c>
      <c r="J19" t="e">
        <f t="shared" si="3"/>
        <v>#VALUE!</v>
      </c>
      <c r="K19" t="e">
        <f t="shared" si="9"/>
        <v>#VALUE!</v>
      </c>
      <c r="L19" t="e">
        <f t="shared" si="4"/>
        <v>#VALUE!</v>
      </c>
    </row>
    <row r="20" spans="2:12" x14ac:dyDescent="0.3">
      <c r="B20" t="s">
        <v>658</v>
      </c>
      <c r="C20">
        <f t="shared" si="0"/>
        <v>43</v>
      </c>
      <c r="D20" t="str">
        <f t="shared" si="11"/>
        <v>iS. A római irodalom története (folytatás);</v>
      </c>
      <c r="E20">
        <f t="shared" si="5"/>
        <v>89</v>
      </c>
      <c r="F20" t="str">
        <f t="shared" si="10"/>
        <v>; Heti 2 óra; pénteken és szombaton d. c. 8—9-ig</v>
      </c>
      <c r="G20" t="str">
        <f t="shared" si="6"/>
        <v xml:space="preserve">0 </v>
      </c>
      <c r="H20" t="str">
        <f t="shared" si="7"/>
        <v>ugyanott</v>
      </c>
      <c r="I20" t="str">
        <f t="shared" si="8"/>
        <v>ugyanott</v>
      </c>
      <c r="J20" t="e">
        <f t="shared" si="3"/>
        <v>#VALUE!</v>
      </c>
      <c r="K20" t="e">
        <f t="shared" si="9"/>
        <v>#VALUE!</v>
      </c>
      <c r="L20" t="e">
        <f t="shared" si="4"/>
        <v>#VALUE!</v>
      </c>
    </row>
    <row r="21" spans="2:12" x14ac:dyDescent="0.3">
      <c r="B21" t="s">
        <v>659</v>
      </c>
      <c r="C21">
        <f t="shared" si="0"/>
        <v>24</v>
      </c>
      <c r="D21" t="str">
        <f t="shared" si="11"/>
        <v>19.Aischylos Oresteiája;</v>
      </c>
      <c r="E21">
        <f t="shared" si="5"/>
        <v>73</v>
      </c>
      <c r="F21" t="str">
        <f t="shared" si="10"/>
        <v>; Heti 3 óra; szerdán és csütörtökön d. e. V28—9 ig</v>
      </c>
      <c r="G21" t="str">
        <f t="shared" si="6"/>
        <v xml:space="preserve">0 </v>
      </c>
      <c r="H21" t="str">
        <f t="shared" si="7"/>
        <v>ugyanott</v>
      </c>
      <c r="I21" t="str">
        <f t="shared" si="8"/>
        <v>ugyanott</v>
      </c>
      <c r="J21" t="e">
        <f t="shared" si="3"/>
        <v>#VALUE!</v>
      </c>
      <c r="K21" t="e">
        <f t="shared" si="9"/>
        <v>#VALUE!</v>
      </c>
      <c r="L21" t="e">
        <f t="shared" si="4"/>
        <v>#VALUE!</v>
      </c>
    </row>
    <row r="22" spans="2:12" x14ac:dyDescent="0.3">
      <c r="B22" t="s">
        <v>660</v>
      </c>
      <c r="C22">
        <f t="shared" si="0"/>
        <v>44</v>
      </c>
      <c r="D22" t="str">
        <f t="shared" si="11"/>
        <v>20. Bevezetés az ókori művészet történetébe;</v>
      </c>
      <c r="G22" t="str">
        <f t="shared" si="6"/>
        <v xml:space="preserve">0 </v>
      </c>
      <c r="H22" t="str">
        <f t="shared" si="7"/>
        <v>ugyanott</v>
      </c>
      <c r="I22" t="str">
        <f t="shared" si="8"/>
        <v>ugyanott</v>
      </c>
      <c r="J22" t="e">
        <f t="shared" si="3"/>
        <v>#VALUE!</v>
      </c>
      <c r="K22" t="e">
        <f t="shared" si="9"/>
        <v>#VALUE!</v>
      </c>
      <c r="L22" t="str">
        <f t="shared" si="4"/>
        <v/>
      </c>
    </row>
    <row r="23" spans="2:12" x14ac:dyDescent="0.3">
      <c r="B23" t="s">
        <v>661</v>
      </c>
      <c r="C23">
        <f t="shared" si="0"/>
        <v>122</v>
      </c>
      <c r="D23" t="str">
        <f t="shared" si="11"/>
        <v>21.Latin grammatikai repetitorium, stílusgyakorlatok és tanárképzői dolgozatok tárgyalása (a tanárképző tagjainak ingyen);</v>
      </c>
      <c r="E23">
        <f t="shared" si="5"/>
        <v>154</v>
      </c>
      <c r="F23" t="str">
        <f t="shared" si="10"/>
        <v>; Heti 2 óra ; hétfőn d. e. 7—9-ig</v>
      </c>
      <c r="G23" t="str">
        <f t="shared" si="6"/>
        <v xml:space="preserve">0 </v>
      </c>
      <c r="H23" t="str">
        <f t="shared" si="7"/>
        <v>ugyanott</v>
      </c>
      <c r="I23" t="str">
        <f t="shared" si="8"/>
        <v>ugyanott</v>
      </c>
      <c r="J23" t="e">
        <f t="shared" si="3"/>
        <v>#VALUE!</v>
      </c>
      <c r="K23" t="e">
        <f t="shared" si="9"/>
        <v>#VALUE!</v>
      </c>
      <c r="L23" t="e">
        <f t="shared" si="4"/>
        <v>#VALUE!</v>
      </c>
    </row>
    <row r="24" spans="2:12" x14ac:dyDescent="0.3">
      <c r="B24" t="s">
        <v>685</v>
      </c>
      <c r="C24">
        <f t="shared" si="0"/>
        <v>66</v>
      </c>
      <c r="D24" t="str">
        <f t="shared" si="11"/>
        <v>22.Művészettörténeti gyakorlatok (a tanárképző tagjainak ingyen.);</v>
      </c>
      <c r="E24">
        <f t="shared" si="5"/>
        <v>103</v>
      </c>
      <c r="F24" t="str">
        <f t="shared" si="10"/>
        <v>; Heti 2 óra, szombaton d. e. 10 —I2-ig</v>
      </c>
      <c r="G24" t="str">
        <f t="shared" si="6"/>
        <v xml:space="preserve">0 </v>
      </c>
      <c r="H24" t="str">
        <f t="shared" si="7"/>
        <v>ugyanott</v>
      </c>
      <c r="I24" t="str">
        <f t="shared" si="8"/>
        <v>ugyanott</v>
      </c>
      <c r="J24" t="e">
        <f t="shared" si="3"/>
        <v>#VALUE!</v>
      </c>
      <c r="K24" t="e">
        <f t="shared" si="9"/>
        <v>#VALUE!</v>
      </c>
      <c r="L24" t="e">
        <f t="shared" si="4"/>
        <v>#VALUE!</v>
      </c>
    </row>
    <row r="25" spans="2:12" x14ac:dyDescent="0.3">
      <c r="B25" t="s">
        <v>686</v>
      </c>
      <c r="C25">
        <f t="shared" si="0"/>
        <v>66</v>
      </c>
      <c r="D25" t="str">
        <f t="shared" si="11"/>
        <v>23.Ulfilas és gát nyelvgyakorlatok. (Tanárképző tagoknak ingyen.);</v>
      </c>
      <c r="E25">
        <f t="shared" si="5"/>
        <v>99</v>
      </c>
      <c r="F25" t="str">
        <f t="shared" si="10"/>
        <v>; Heti 1 óra; szerdán d. e. 7 —8-ig</v>
      </c>
      <c r="G25" t="str">
        <f t="shared" si="6"/>
        <v xml:space="preserve">0 </v>
      </c>
      <c r="H25" t="str">
        <f t="shared" si="7"/>
        <v>ugyanott</v>
      </c>
      <c r="I25" t="str">
        <f t="shared" si="8"/>
        <v>ugyanott</v>
      </c>
      <c r="J25" t="e">
        <f t="shared" si="3"/>
        <v>#VALUE!</v>
      </c>
      <c r="K25" t="e">
        <f t="shared" si="9"/>
        <v>#VALUE!</v>
      </c>
      <c r="L25" t="e">
        <f t="shared" si="4"/>
        <v>#VALUE!</v>
      </c>
    </row>
    <row r="26" spans="2:12" x14ac:dyDescent="0.3">
      <c r="B26" t="s">
        <v>687</v>
      </c>
      <c r="C26">
        <f t="shared" si="0"/>
        <v>47</v>
      </c>
      <c r="D26" t="str">
        <f t="shared" ref="D26:D42" si="12">LEFT(B26,C26)</f>
        <v>19.Náthán, (Tanárképző tagoknak 1 ingyen óra.);</v>
      </c>
      <c r="E26">
        <f t="shared" si="5"/>
        <v>88</v>
      </c>
      <c r="F26" t="str">
        <f t="shared" si="10"/>
        <v>; Heti 2 óra; hétfőn és kedden d. e. 7—8-ig</v>
      </c>
      <c r="G26" t="str">
        <f t="shared" si="6"/>
        <v xml:space="preserve">0 </v>
      </c>
      <c r="H26" t="str">
        <f t="shared" si="7"/>
        <v>ugyanott</v>
      </c>
      <c r="I26" t="str">
        <f t="shared" si="8"/>
        <v>ugyanott</v>
      </c>
      <c r="J26" t="e">
        <f t="shared" si="3"/>
        <v>#VALUE!</v>
      </c>
      <c r="K26" t="e">
        <f t="shared" si="9"/>
        <v>#VALUE!</v>
      </c>
      <c r="L26" t="e">
        <f t="shared" si="4"/>
        <v>#VALUE!</v>
      </c>
    </row>
    <row r="27" spans="2:12" x14ac:dyDescent="0.3">
      <c r="B27" t="s">
        <v>662</v>
      </c>
      <c r="C27">
        <f t="shared" si="0"/>
        <v>86</v>
      </c>
      <c r="D27" t="str">
        <f t="shared" si="12"/>
        <v>20.A német irodalom krit. történelme (különös melléktekintettel a culturtörténelemre);</v>
      </c>
      <c r="E27">
        <f t="shared" si="5"/>
        <v>136</v>
      </c>
      <c r="F27" t="str">
        <f t="shared" si="10"/>
        <v>; Heti 3 óra; hétfőn, kedden és szerdán d. e. 8—9-ig</v>
      </c>
      <c r="G27" t="str">
        <f t="shared" si="6"/>
        <v xml:space="preserve">0 </v>
      </c>
      <c r="H27" t="str">
        <f t="shared" si="7"/>
        <v>ugyanott</v>
      </c>
      <c r="I27" t="str">
        <f t="shared" si="8"/>
        <v>ugyanott</v>
      </c>
      <c r="J27" t="e">
        <f t="shared" si="3"/>
        <v>#VALUE!</v>
      </c>
      <c r="K27" t="e">
        <f t="shared" si="9"/>
        <v>#VALUE!</v>
      </c>
      <c r="L27" t="e">
        <f t="shared" si="4"/>
        <v>#VALUE!</v>
      </c>
    </row>
    <row r="28" spans="2:12" x14ac:dyDescent="0.3">
      <c r="B28" t="s">
        <v>663</v>
      </c>
      <c r="C28">
        <f t="shared" si="0"/>
        <v>53</v>
      </c>
      <c r="D28" t="str">
        <f t="shared" si="12"/>
        <v>21."Faust II. és hozzátartozó Paralipomena, (ingyen);</v>
      </c>
      <c r="E28">
        <f t="shared" si="5"/>
        <v>88</v>
      </c>
      <c r="F28" t="str">
        <f t="shared" si="10"/>
        <v>; Heti 1 óra; csütörtökön d e. 8—9-ig</v>
      </c>
      <c r="G28" t="str">
        <f t="shared" si="6"/>
        <v xml:space="preserve">0 </v>
      </c>
      <c r="H28" t="str">
        <f t="shared" si="7"/>
        <v>ugyanott</v>
      </c>
      <c r="I28" t="str">
        <f t="shared" si="8"/>
        <v>ugyanott</v>
      </c>
      <c r="J28" t="e">
        <f t="shared" si="3"/>
        <v>#VALUE!</v>
      </c>
      <c r="K28" t="e">
        <f t="shared" si="9"/>
        <v>#VALUE!</v>
      </c>
      <c r="L28" t="e">
        <f t="shared" si="4"/>
        <v>#VALUE!</v>
      </c>
    </row>
    <row r="29" spans="2:12" x14ac:dyDescent="0.3">
      <c r="B29" t="s">
        <v>664</v>
      </c>
      <c r="C29">
        <f t="shared" si="0"/>
        <v>66</v>
      </c>
      <c r="D29" t="str">
        <f t="shared" si="12"/>
        <v>22.A román nyelv és irodalom története annak alakulásától 1530-ig;</v>
      </c>
      <c r="E29">
        <f t="shared" si="5"/>
        <v>115</v>
      </c>
      <c r="F29" t="str">
        <f t="shared" si="10"/>
        <v>; Heti 3 óra; hétfőn, kedden és szerdán d. u 3—4-ig</v>
      </c>
      <c r="G29" t="str">
        <f t="shared" si="6"/>
        <v xml:space="preserve">0 </v>
      </c>
      <c r="H29" t="str">
        <f t="shared" si="7"/>
        <v>ugyanott</v>
      </c>
      <c r="I29" t="str">
        <f t="shared" si="8"/>
        <v>ugyanott</v>
      </c>
      <c r="J29" t="e">
        <f t="shared" si="3"/>
        <v>#VALUE!</v>
      </c>
      <c r="K29" t="e">
        <f t="shared" si="9"/>
        <v>#VALUE!</v>
      </c>
      <c r="L29" t="e">
        <f t="shared" si="4"/>
        <v>#VALUE!</v>
      </c>
    </row>
    <row r="30" spans="2:12" x14ac:dyDescent="0.3">
      <c r="B30" t="s">
        <v>665</v>
      </c>
      <c r="C30">
        <f t="shared" si="0"/>
        <v>26</v>
      </c>
      <c r="D30" t="str">
        <f t="shared" si="12"/>
        <v>23.A román nyelv alaktana;</v>
      </c>
      <c r="E30">
        <f t="shared" si="5"/>
        <v>75</v>
      </c>
      <c r="F30" t="str">
        <f t="shared" si="10"/>
        <v>; Heti 2 óra; csütörtökön és pénteken d. u. 3 —4-ig</v>
      </c>
      <c r="G30" t="str">
        <f t="shared" si="6"/>
        <v xml:space="preserve">0 </v>
      </c>
      <c r="H30" t="str">
        <f t="shared" si="7"/>
        <v>ugyanott</v>
      </c>
      <c r="I30" t="str">
        <f t="shared" si="8"/>
        <v>ugyanott</v>
      </c>
      <c r="J30" t="e">
        <f t="shared" si="3"/>
        <v>#VALUE!</v>
      </c>
      <c r="K30" t="e">
        <f t="shared" si="9"/>
        <v>#VALUE!</v>
      </c>
      <c r="L30" t="e">
        <f t="shared" si="4"/>
        <v>#VALUE!</v>
      </c>
    </row>
    <row r="31" spans="2:12" x14ac:dyDescent="0.3">
      <c r="B31" t="s">
        <v>688</v>
      </c>
      <c r="C31">
        <f t="shared" si="0"/>
        <v>55</v>
      </c>
      <c r="D31" t="str">
        <f t="shared" si="12"/>
        <v>24.Az irodalom története 184.8-tól. (A tanárképzőben.);</v>
      </c>
      <c r="E31">
        <f t="shared" si="5"/>
        <v>91</v>
      </c>
      <c r="F31" t="str">
        <f t="shared" si="10"/>
        <v>; Heti 2 óra; szombaton d 11. 2 —^.-ig</v>
      </c>
      <c r="G31" t="str">
        <f t="shared" si="6"/>
        <v xml:space="preserve">0 </v>
      </c>
      <c r="H31" t="str">
        <f t="shared" si="7"/>
        <v>ugyanott</v>
      </c>
      <c r="I31" t="str">
        <f t="shared" si="8"/>
        <v>ugyanott</v>
      </c>
      <c r="J31" t="e">
        <f t="shared" si="3"/>
        <v>#VALUE!</v>
      </c>
      <c r="K31" t="e">
        <f t="shared" si="9"/>
        <v>#VALUE!</v>
      </c>
      <c r="L31" t="e">
        <f t="shared" si="4"/>
        <v>#VALUE!</v>
      </c>
    </row>
    <row r="32" spans="2:12" x14ac:dyDescent="0.3">
      <c r="B32" t="s">
        <v>699</v>
      </c>
      <c r="C32">
        <f t="shared" si="0"/>
        <v>49</v>
      </c>
      <c r="D32" t="str">
        <f t="shared" si="12"/>
        <v>25.A franczia romantikusok, elődjeik és utódjaik;</v>
      </c>
      <c r="E32">
        <f t="shared" si="5"/>
        <v>91</v>
      </c>
      <c r="F32" t="str">
        <f t="shared" si="10"/>
        <v>; Heti 4 óra; kedden és szerdán d. e. 9—n-ig</v>
      </c>
      <c r="G32" t="str">
        <f t="shared" si="6"/>
        <v xml:space="preserve">0 </v>
      </c>
      <c r="H32" t="str">
        <f t="shared" si="7"/>
        <v>ugyanott</v>
      </c>
      <c r="I32" t="str">
        <f t="shared" si="8"/>
        <v>ugyanott</v>
      </c>
      <c r="J32" t="e">
        <f t="shared" si="3"/>
        <v>#VALUE!</v>
      </c>
      <c r="K32" t="e">
        <f t="shared" si="9"/>
        <v>#VALUE!</v>
      </c>
      <c r="L32" t="e">
        <f t="shared" si="4"/>
        <v>#VALUE!</v>
      </c>
    </row>
    <row r="33" spans="1:12" x14ac:dyDescent="0.3">
      <c r="B33" t="s">
        <v>689</v>
      </c>
      <c r="C33">
        <f t="shared" si="0"/>
        <v>71</v>
      </c>
      <c r="D33" t="str">
        <f t="shared" si="12"/>
        <v>26.Középkori franczia lyrikusok. Szövegmagyarázat. (Franczia nyelven.);</v>
      </c>
      <c r="E33">
        <f t="shared" si="5"/>
        <v>103</v>
      </c>
      <c r="F33" t="str">
        <f t="shared" si="10"/>
        <v>; Heti 1 óra; hétfőn d. e 9 —10-ig</v>
      </c>
      <c r="G33" t="str">
        <f t="shared" si="6"/>
        <v xml:space="preserve">0 </v>
      </c>
      <c r="H33" t="str">
        <f t="shared" si="7"/>
        <v>ugyanott</v>
      </c>
      <c r="I33" t="str">
        <f t="shared" si="8"/>
        <v>ugyanott</v>
      </c>
      <c r="J33" t="e">
        <f t="shared" si="3"/>
        <v>#VALUE!</v>
      </c>
      <c r="K33" t="e">
        <f t="shared" si="9"/>
        <v>#VALUE!</v>
      </c>
      <c r="L33" t="e">
        <f t="shared" si="4"/>
        <v>#VALUE!</v>
      </c>
    </row>
    <row r="34" spans="1:12" x14ac:dyDescent="0.3">
      <c r="B34" t="s">
        <v>700</v>
      </c>
      <c r="C34">
        <f t="shared" si="0"/>
        <v>56</v>
      </c>
      <c r="D34" t="str">
        <f t="shared" si="12"/>
        <v>32 Racine nyelve, az Athalie alapján. (A tanárképzőben);</v>
      </c>
      <c r="E34">
        <f t="shared" si="5"/>
        <v>89</v>
      </c>
      <c r="F34" t="str">
        <f t="shared" si="10"/>
        <v>; Heti 2 óra; hétfőn d. e. 10—12-ig</v>
      </c>
      <c r="G34" t="str">
        <f t="shared" si="6"/>
        <v xml:space="preserve">0 </v>
      </c>
      <c r="H34" t="str">
        <f t="shared" si="7"/>
        <v>ugyanott</v>
      </c>
      <c r="I34" t="str">
        <f t="shared" si="8"/>
        <v>ugyanott</v>
      </c>
      <c r="J34" t="e">
        <f t="shared" si="3"/>
        <v>#VALUE!</v>
      </c>
      <c r="K34" t="e">
        <f t="shared" si="9"/>
        <v>#VALUE!</v>
      </c>
      <c r="L34" t="e">
        <f t="shared" si="4"/>
        <v>#VALUE!</v>
      </c>
    </row>
    <row r="35" spans="1:12" x14ac:dyDescent="0.3">
      <c r="B35" t="s">
        <v>666</v>
      </c>
      <c r="C35">
        <f t="shared" si="0"/>
        <v>32</v>
      </c>
      <c r="D35" t="str">
        <f t="shared" si="12"/>
        <v>33.Dániel könyvének magyazázata;</v>
      </c>
      <c r="E35">
        <f t="shared" si="5"/>
        <v>71</v>
      </c>
      <c r="F35" t="str">
        <f t="shared" si="10"/>
        <v>; Heti 2 óra; később meghatározandó időig</v>
      </c>
      <c r="G35" t="str">
        <f t="shared" si="6"/>
        <v xml:space="preserve">0 </v>
      </c>
      <c r="H35" t="str">
        <f t="shared" si="7"/>
        <v>ugyanott</v>
      </c>
      <c r="I35" t="str">
        <f t="shared" si="8"/>
        <v>ugyanott</v>
      </c>
      <c r="J35" t="e">
        <f t="shared" si="3"/>
        <v>#VALUE!</v>
      </c>
      <c r="K35" t="e">
        <f t="shared" si="9"/>
        <v>#VALUE!</v>
      </c>
      <c r="L35" t="e">
        <f t="shared" si="4"/>
        <v>#VALUE!</v>
      </c>
    </row>
    <row r="36" spans="1:12" x14ac:dyDescent="0.3">
      <c r="B36" t="s">
        <v>667</v>
      </c>
      <c r="C36">
        <f t="shared" si="0"/>
        <v>37</v>
      </c>
      <c r="D36" t="str">
        <f t="shared" si="12"/>
        <v>34.'"'Válogatott szövegek a misnából;</v>
      </c>
      <c r="E36">
        <f t="shared" si="5"/>
        <v>76</v>
      </c>
      <c r="F36" t="str">
        <f t="shared" si="10"/>
        <v>; Heti 1 óra; később meghatározandó időig</v>
      </c>
      <c r="G36" t="str">
        <f t="shared" si="6"/>
        <v xml:space="preserve">0 </v>
      </c>
      <c r="H36" t="str">
        <f t="shared" si="7"/>
        <v>ugyanott</v>
      </c>
      <c r="I36" t="str">
        <f t="shared" si="8"/>
        <v>ugyanott</v>
      </c>
      <c r="J36" t="e">
        <f t="shared" si="3"/>
        <v>#VALUE!</v>
      </c>
      <c r="K36" t="e">
        <f t="shared" si="9"/>
        <v>#VALUE!</v>
      </c>
      <c r="L36" t="e">
        <f t="shared" si="4"/>
        <v>#VALUE!</v>
      </c>
    </row>
    <row r="37" spans="1:12" x14ac:dyDescent="0.3">
      <c r="A37" t="s">
        <v>641</v>
      </c>
      <c r="H37" t="str">
        <f t="shared" si="7"/>
        <v>ugyanott</v>
      </c>
      <c r="I37" t="str">
        <f t="shared" si="8"/>
        <v>ugyanott</v>
      </c>
      <c r="J37" t="e">
        <f t="shared" si="3"/>
        <v>#VALUE!</v>
      </c>
      <c r="K37" t="e">
        <f t="shared" si="9"/>
        <v>#VALUE!</v>
      </c>
      <c r="L37" t="str">
        <f t="shared" si="4"/>
        <v/>
      </c>
    </row>
    <row r="38" spans="1:12" x14ac:dyDescent="0.3">
      <c r="B38" t="s">
        <v>668</v>
      </c>
      <c r="C38">
        <f t="shared" si="0"/>
        <v>45</v>
      </c>
      <c r="D38" t="str">
        <f t="shared" si="12"/>
        <v>34.Magyarország története az Árpádok korából;</v>
      </c>
      <c r="E38">
        <f t="shared" si="5"/>
        <v>112</v>
      </c>
      <c r="F38" t="str">
        <f t="shared" si="10"/>
        <v>; Heti 4 óra ; hétfőn, kedden, szerdán és csütörtökön d. e. to—11 -ig</v>
      </c>
      <c r="G38" t="str">
        <f t="shared" si="6"/>
        <v xml:space="preserve">0 </v>
      </c>
      <c r="H38" t="str">
        <f t="shared" si="7"/>
        <v>ugyanott</v>
      </c>
      <c r="I38" t="str">
        <f t="shared" si="8"/>
        <v>ugyanott</v>
      </c>
      <c r="J38" t="e">
        <f t="shared" si="3"/>
        <v>#VALUE!</v>
      </c>
      <c r="K38" t="e">
        <f t="shared" si="9"/>
        <v>#VALUE!</v>
      </c>
      <c r="L38" t="e">
        <f t="shared" si="4"/>
        <v>#VALUE!</v>
      </c>
    </row>
    <row r="39" spans="1:12" x14ac:dyDescent="0.3">
      <c r="B39" t="s">
        <v>690</v>
      </c>
      <c r="C39">
        <f t="shared" si="0"/>
        <v>52</v>
      </c>
      <c r="D39" t="str">
        <f t="shared" si="12"/>
        <v>35.A szabadságharcz' története 1849 ben (folytatás);</v>
      </c>
      <c r="E39">
        <f t="shared" si="5"/>
        <v>87</v>
      </c>
      <c r="F39" t="str">
        <f t="shared" si="10"/>
        <v>; Heti 1 óra pénteken d. e. 10 — u-ig</v>
      </c>
      <c r="G39" t="str">
        <f t="shared" si="6"/>
        <v xml:space="preserve">0 </v>
      </c>
      <c r="H39" t="str">
        <f t="shared" si="7"/>
        <v>ugyanott</v>
      </c>
      <c r="I39" t="str">
        <f t="shared" si="8"/>
        <v>ugyanott</v>
      </c>
      <c r="J39" t="e">
        <f t="shared" si="3"/>
        <v>#VALUE!</v>
      </c>
      <c r="K39" t="e">
        <f t="shared" si="9"/>
        <v>#VALUE!</v>
      </c>
      <c r="L39" t="e">
        <f t="shared" si="4"/>
        <v>#VALUE!</v>
      </c>
    </row>
    <row r="40" spans="1:12" x14ac:dyDescent="0.3">
      <c r="B40" t="s">
        <v>691</v>
      </c>
      <c r="C40">
        <f t="shared" si="0"/>
        <v>46</v>
      </c>
      <c r="D40" t="str">
        <f t="shared" si="12"/>
        <v>36.Oklevéltári gyakorlatok, (a tanárképzőben);</v>
      </c>
      <c r="E40">
        <f t="shared" si="5"/>
        <v>84</v>
      </c>
      <c r="F40" t="str">
        <f t="shared" si="10"/>
        <v>; Heti 2 óra ; szombaton d. e. 10—-12-ig</v>
      </c>
      <c r="G40" t="str">
        <f t="shared" si="6"/>
        <v xml:space="preserve">0 </v>
      </c>
      <c r="H40" t="str">
        <f t="shared" si="7"/>
        <v>ugyanott</v>
      </c>
      <c r="I40" t="str">
        <f t="shared" si="8"/>
        <v>ugyanott</v>
      </c>
      <c r="J40" t="e">
        <f t="shared" si="3"/>
        <v>#VALUE!</v>
      </c>
      <c r="K40" t="e">
        <f t="shared" si="9"/>
        <v>#VALUE!</v>
      </c>
      <c r="L40" t="e">
        <f t="shared" si="4"/>
        <v>#VALUE!</v>
      </c>
    </row>
    <row r="41" spans="1:12" x14ac:dyDescent="0.3">
      <c r="B41" t="s">
        <v>702</v>
      </c>
      <c r="C41">
        <f t="shared" si="0"/>
        <v>86</v>
      </c>
      <c r="D41" t="str">
        <f t="shared" si="12"/>
        <v>37.Magyarország anyagi és szellemi műveltségének története 1526— 1711-ig (Folytatás.);</v>
      </c>
      <c r="E41">
        <f t="shared" si="5"/>
        <v>128</v>
      </c>
      <c r="F41" t="str">
        <f t="shared" si="10"/>
        <v>; Heti 4 óra; hétfőn és kedden d. e. 7 -9-ig</v>
      </c>
      <c r="G41" t="str">
        <f t="shared" si="6"/>
        <v xml:space="preserve">0 </v>
      </c>
      <c r="H41" t="str">
        <f t="shared" si="7"/>
        <v>ugyanott</v>
      </c>
      <c r="I41" t="str">
        <f t="shared" si="8"/>
        <v>ugyanott</v>
      </c>
      <c r="J41" t="e">
        <f t="shared" si="3"/>
        <v>#VALUE!</v>
      </c>
      <c r="K41" t="e">
        <f t="shared" si="9"/>
        <v>#VALUE!</v>
      </c>
      <c r="L41" t="e">
        <f t="shared" si="4"/>
        <v>#VALUE!</v>
      </c>
    </row>
    <row r="42" spans="1:12" x14ac:dyDescent="0.3">
      <c r="B42" t="s">
        <v>698</v>
      </c>
      <c r="C42">
        <f t="shared" si="0"/>
        <v>104</v>
      </c>
      <c r="D42" t="str">
        <f t="shared" si="12"/>
        <v>38.Fejér György: »C ód ex Diplomáticus«.-áuak, mint culturtörténeti forrásnak ismertetése. (Folytatás.);</v>
      </c>
      <c r="E42">
        <f t="shared" si="5"/>
        <v>136</v>
      </c>
      <c r="F42" t="str">
        <f t="shared" si="10"/>
        <v>; Heti 2 óra; szerdán d. e. 7—9-ig</v>
      </c>
      <c r="G42" t="str">
        <f t="shared" si="6"/>
        <v xml:space="preserve">0 </v>
      </c>
      <c r="H42" t="str">
        <f t="shared" si="7"/>
        <v>ugyanott</v>
      </c>
      <c r="I42" t="str">
        <f t="shared" si="8"/>
        <v>ugyanott</v>
      </c>
      <c r="J42" t="e">
        <f t="shared" si="3"/>
        <v>#VALUE!</v>
      </c>
      <c r="K42" t="e">
        <f t="shared" si="9"/>
        <v>#VALUE!</v>
      </c>
      <c r="L42" t="e">
        <f t="shared" si="4"/>
        <v>#VALUE!</v>
      </c>
    </row>
    <row r="43" spans="1:12" x14ac:dyDescent="0.3">
      <c r="B43" t="s">
        <v>692</v>
      </c>
      <c r="C43">
        <f t="shared" si="0"/>
        <v>35</v>
      </c>
      <c r="D43" t="str">
        <f t="shared" ref="D43:D59" si="13">LEFT(B43,C43)</f>
        <v>A görögök történelme. (Folytatás.);</v>
      </c>
      <c r="E43">
        <f t="shared" si="5"/>
        <v>100</v>
      </c>
      <c r="F43" t="str">
        <f t="shared" si="10"/>
        <v>; Heti 4 óra; hétfőn, kedden, szerdán és csütörtökön d. e. 11—12-ig</v>
      </c>
      <c r="G43" t="str">
        <f t="shared" si="6"/>
        <v xml:space="preserve">0 </v>
      </c>
      <c r="H43" t="str">
        <f t="shared" si="7"/>
        <v>ugyanott</v>
      </c>
      <c r="I43" t="str">
        <f t="shared" si="8"/>
        <v>ugyanott</v>
      </c>
      <c r="J43" t="e">
        <f t="shared" si="3"/>
        <v>#VALUE!</v>
      </c>
      <c r="K43" t="e">
        <f t="shared" si="9"/>
        <v>#VALUE!</v>
      </c>
      <c r="L43" t="e">
        <f t="shared" si="4"/>
        <v>#VALUE!</v>
      </c>
    </row>
    <row r="44" spans="1:12" x14ac:dyDescent="0.3">
      <c r="B44" t="s">
        <v>693</v>
      </c>
      <c r="C44">
        <f t="shared" si="0"/>
        <v>54</v>
      </c>
      <c r="D44" t="str">
        <f t="shared" si="13"/>
        <v>40.A rómaiak történelme a császárkorban. (Folytatás.);</v>
      </c>
      <c r="E44">
        <f t="shared" si="5"/>
        <v>91</v>
      </c>
      <c r="F44" t="str">
        <f t="shared" si="10"/>
        <v>; Heti 1 óra; pénteken d. e. 11 - 12-ig</v>
      </c>
      <c r="G44" t="str">
        <f t="shared" si="6"/>
        <v xml:space="preserve">0 </v>
      </c>
      <c r="H44" t="str">
        <f t="shared" si="7"/>
        <v>ugyanott</v>
      </c>
      <c r="I44" t="str">
        <f t="shared" si="8"/>
        <v>ugyanott</v>
      </c>
      <c r="J44" t="e">
        <f t="shared" si="3"/>
        <v>#VALUE!</v>
      </c>
      <c r="K44" t="e">
        <f t="shared" si="9"/>
        <v>#VALUE!</v>
      </c>
      <c r="L44" t="e">
        <f t="shared" si="4"/>
        <v>#VALUE!</v>
      </c>
    </row>
    <row r="45" spans="1:12" x14ac:dyDescent="0.3">
      <c r="B45" t="s">
        <v>669</v>
      </c>
      <c r="C45">
        <f t="shared" si="0"/>
        <v>53</v>
      </c>
      <c r="D45" t="str">
        <f t="shared" si="13"/>
        <v>41. Egyetemes történelmi gyakorlatok a tanárképzőben;</v>
      </c>
      <c r="E45">
        <f t="shared" si="5"/>
        <v>87</v>
      </c>
      <c r="F45" t="str">
        <f t="shared" si="10"/>
        <v>; Heti 2 óra ; pénteken d. u. 3—5-ig</v>
      </c>
      <c r="G45" t="str">
        <f t="shared" si="6"/>
        <v xml:space="preserve">0 </v>
      </c>
      <c r="H45" t="str">
        <f t="shared" si="7"/>
        <v>ugyanott</v>
      </c>
      <c r="I45" t="str">
        <f t="shared" si="8"/>
        <v>ugyanott</v>
      </c>
      <c r="J45" t="e">
        <f t="shared" si="3"/>
        <v>#VALUE!</v>
      </c>
      <c r="K45" t="e">
        <f t="shared" si="9"/>
        <v>#VALUE!</v>
      </c>
      <c r="L45" t="e">
        <f t="shared" si="4"/>
        <v>#VALUE!</v>
      </c>
    </row>
    <row r="46" spans="1:12" x14ac:dyDescent="0.3">
      <c r="B46" t="s">
        <v>670</v>
      </c>
      <c r="C46">
        <f t="shared" si="0"/>
        <v>40</v>
      </c>
      <c r="D46" t="str">
        <f t="shared" si="13"/>
        <v>42.A középkor története (Folytatás.) II;</v>
      </c>
      <c r="E46">
        <f t="shared" si="5"/>
        <v>71</v>
      </c>
      <c r="F46" t="str">
        <f t="shared" si="10"/>
        <v>; Heti 1 óra; hétfőn déli 12—i-ig</v>
      </c>
      <c r="G46" t="str">
        <f t="shared" si="6"/>
        <v xml:space="preserve">0 </v>
      </c>
      <c r="H46" t="str">
        <f t="shared" si="7"/>
        <v>ugyanott</v>
      </c>
      <c r="I46" t="str">
        <f t="shared" si="8"/>
        <v>ugyanott</v>
      </c>
      <c r="J46" t="e">
        <f t="shared" si="3"/>
        <v>#VALUE!</v>
      </c>
      <c r="K46" t="e">
        <f t="shared" si="9"/>
        <v>#VALUE!</v>
      </c>
      <c r="L46" t="e">
        <f t="shared" si="4"/>
        <v>#VALUE!</v>
      </c>
    </row>
    <row r="47" spans="1:12" x14ac:dyDescent="0.3">
      <c r="B47" t="s">
        <v>671</v>
      </c>
      <c r="C47">
        <f t="shared" si="0"/>
        <v>55</v>
      </c>
      <c r="D47" t="str">
        <f t="shared" si="13"/>
        <v>43.Az Ejszakamerikai-Egyesült-Államok a XIX. században;</v>
      </c>
      <c r="E47">
        <f t="shared" si="5"/>
        <v>123</v>
      </c>
      <c r="F47" t="str">
        <f t="shared" si="10"/>
        <v>; Heti 4 óra ; kedden, szerdán, csütörtökön és pénteken déli 12 — i-ig</v>
      </c>
      <c r="G47" t="str">
        <f t="shared" si="6"/>
        <v xml:space="preserve">0 </v>
      </c>
      <c r="H47" t="str">
        <f t="shared" si="7"/>
        <v>ugyanott</v>
      </c>
      <c r="I47" t="str">
        <f t="shared" si="8"/>
        <v>ugyanott</v>
      </c>
      <c r="J47" t="e">
        <f t="shared" si="3"/>
        <v>#VALUE!</v>
      </c>
      <c r="K47" t="e">
        <f t="shared" si="9"/>
        <v>#VALUE!</v>
      </c>
      <c r="L47" t="e">
        <f t="shared" si="4"/>
        <v>#VALUE!</v>
      </c>
    </row>
    <row r="48" spans="1:12" x14ac:dyDescent="0.3">
      <c r="B48" t="s">
        <v>672</v>
      </c>
      <c r="C48">
        <f t="shared" si="0"/>
        <v>47</v>
      </c>
      <c r="D48" t="str">
        <f t="shared" si="13"/>
        <v>44.Nyugatenrópa története a XIV. Lajos korában;</v>
      </c>
      <c r="E48">
        <f>IFERROR(SEARCH("ig.",B48),SEARCH("helyen.",B48)+3)</f>
        <v>96</v>
      </c>
      <c r="F48" t="str">
        <f t="shared" si="10"/>
        <v>; Heti 2 éra; később meghatározandó időben és helig</v>
      </c>
      <c r="G48" t="str">
        <f t="shared" si="6"/>
        <v xml:space="preserve">0 </v>
      </c>
      <c r="H48" t="str">
        <f t="shared" si="7"/>
        <v>ugyanott</v>
      </c>
      <c r="I48" t="str">
        <f t="shared" si="8"/>
        <v>ugyanott</v>
      </c>
      <c r="J48" t="e">
        <f t="shared" si="3"/>
        <v>#VALUE!</v>
      </c>
      <c r="K48" t="e">
        <f t="shared" si="9"/>
        <v>#VALUE!</v>
      </c>
      <c r="L48" t="e">
        <f t="shared" si="4"/>
        <v>#VALUE!</v>
      </c>
    </row>
    <row r="49" spans="1:12" x14ac:dyDescent="0.3">
      <c r="B49" t="s">
        <v>673</v>
      </c>
      <c r="C49">
        <f t="shared" si="0"/>
        <v>24</v>
      </c>
      <c r="D49" t="str">
        <f t="shared" si="13"/>
        <v>45.A görög és római ház;</v>
      </c>
      <c r="E49">
        <f t="shared" si="5"/>
        <v>85</v>
      </c>
      <c r="F49" t="str">
        <f t="shared" si="10"/>
        <v>; Heti 3 óra; csütörtökön, pénteken és szombaton d. u. 2 - 3-ig</v>
      </c>
      <c r="G49" t="str">
        <f t="shared" si="6"/>
        <v xml:space="preserve">0 </v>
      </c>
      <c r="H49" t="str">
        <f t="shared" si="7"/>
        <v>ugyanott</v>
      </c>
      <c r="I49" t="str">
        <f t="shared" si="8"/>
        <v>ugyanott</v>
      </c>
      <c r="J49" t="e">
        <f t="shared" si="3"/>
        <v>#VALUE!</v>
      </c>
      <c r="K49" t="e">
        <f t="shared" si="9"/>
        <v>#VALUE!</v>
      </c>
      <c r="L49" t="e">
        <f t="shared" si="4"/>
        <v>#VALUE!</v>
      </c>
    </row>
    <row r="50" spans="1:12" x14ac:dyDescent="0.3">
      <c r="B50" t="s">
        <v>674</v>
      </c>
      <c r="C50">
        <f t="shared" si="0"/>
        <v>30</v>
      </c>
      <c r="D50" t="str">
        <f t="shared" si="13"/>
        <v>46.Mykenai és művelődési köre;</v>
      </c>
      <c r="E50">
        <f t="shared" si="5"/>
        <v>89</v>
      </c>
      <c r="F50" t="str">
        <f t="shared" si="10"/>
        <v>; Heti 2 óra ; szerdán d. u. 6—7-ig és pénteken d. u. 5 —6-ig</v>
      </c>
      <c r="G50" t="str">
        <f t="shared" si="6"/>
        <v xml:space="preserve">0 </v>
      </c>
      <c r="H50" t="str">
        <f t="shared" si="7"/>
        <v>ugyanott</v>
      </c>
      <c r="I50" t="str">
        <f t="shared" si="8"/>
        <v>ugyanott</v>
      </c>
      <c r="J50" t="e">
        <f t="shared" si="3"/>
        <v>#VALUE!</v>
      </c>
      <c r="K50" t="e">
        <f t="shared" si="9"/>
        <v>#VALUE!</v>
      </c>
      <c r="L50" t="e">
        <f t="shared" si="4"/>
        <v>#VALUE!</v>
      </c>
    </row>
    <row r="51" spans="1:12" x14ac:dyDescent="0.3">
      <c r="B51" t="s">
        <v>675</v>
      </c>
      <c r="C51">
        <f t="shared" si="0"/>
        <v>36</v>
      </c>
      <c r="D51" t="str">
        <f t="shared" si="13"/>
        <v>47.Természettani földrajz II. része;</v>
      </c>
      <c r="E51">
        <f t="shared" si="5"/>
        <v>88</v>
      </c>
      <c r="F51" t="str">
        <f t="shared" si="10"/>
        <v>; Heti 3 óra; hétfőn, kedden és szerdán d. e. 9 —10-ig</v>
      </c>
      <c r="G51" t="str">
        <f t="shared" si="6"/>
        <v xml:space="preserve">0 </v>
      </c>
      <c r="H51" t="str">
        <f t="shared" si="7"/>
        <v>ugyanott</v>
      </c>
      <c r="I51" t="str">
        <f t="shared" si="8"/>
        <v>ugyanott</v>
      </c>
      <c r="J51" t="e">
        <f t="shared" si="3"/>
        <v>#VALUE!</v>
      </c>
      <c r="K51" t="e">
        <f t="shared" si="9"/>
        <v>#VALUE!</v>
      </c>
      <c r="L51" t="e">
        <f t="shared" si="4"/>
        <v>#VALUE!</v>
      </c>
    </row>
    <row r="52" spans="1:12" x14ac:dyDescent="0.3">
      <c r="B52" t="s">
        <v>676</v>
      </c>
      <c r="C52">
        <f t="shared" si="0"/>
        <v>24</v>
      </c>
      <c r="D52" t="str">
        <f t="shared" si="13"/>
        <v>48.Ausztrália földrajza;</v>
      </c>
      <c r="E52">
        <f t="shared" si="5"/>
        <v>74</v>
      </c>
      <c r="F52" t="str">
        <f t="shared" si="10"/>
        <v>; Heti 2 óra ; pénteken és szombaton d. e. 9 — 10-ig</v>
      </c>
      <c r="G52" t="str">
        <f t="shared" si="6"/>
        <v xml:space="preserve">0 </v>
      </c>
      <c r="H52" t="str">
        <f t="shared" si="7"/>
        <v>ugyanott</v>
      </c>
      <c r="I52" t="str">
        <f t="shared" si="8"/>
        <v>ugyanott</v>
      </c>
      <c r="J52" t="e">
        <f t="shared" si="3"/>
        <v>#VALUE!</v>
      </c>
      <c r="K52" t="e">
        <f t="shared" si="9"/>
        <v>#VALUE!</v>
      </c>
      <c r="L52" t="e">
        <f t="shared" si="4"/>
        <v>#VALUE!</v>
      </c>
    </row>
    <row r="53" spans="1:12" x14ac:dyDescent="0.3">
      <c r="B53" t="s">
        <v>677</v>
      </c>
      <c r="C53">
        <f t="shared" si="0"/>
        <v>45</v>
      </c>
      <c r="D53" t="str">
        <f t="shared" si="13"/>
        <v>49. Erdély néprajzi áttekintése. (Folytatás);</v>
      </c>
      <c r="E53">
        <f t="shared" si="5"/>
        <v>80</v>
      </c>
      <c r="F53" t="str">
        <f t="shared" si="10"/>
        <v>; Heti 1 óra ; szombaton d. e. 7—8-ig</v>
      </c>
      <c r="G53" t="str">
        <f t="shared" si="6"/>
        <v xml:space="preserve">0 </v>
      </c>
      <c r="H53" t="str">
        <f t="shared" si="7"/>
        <v>ugyanott</v>
      </c>
      <c r="I53" t="str">
        <f t="shared" si="8"/>
        <v>ugyanott</v>
      </c>
      <c r="J53" t="e">
        <f t="shared" si="3"/>
        <v>#VALUE!</v>
      </c>
      <c r="K53" t="e">
        <f t="shared" si="9"/>
        <v>#VALUE!</v>
      </c>
      <c r="L53" t="e">
        <f t="shared" si="4"/>
        <v>#VALUE!</v>
      </c>
    </row>
    <row r="54" spans="1:12" x14ac:dyDescent="0.3">
      <c r="B54" t="s">
        <v>678</v>
      </c>
      <c r="C54">
        <f t="shared" si="0"/>
        <v>26</v>
      </c>
      <c r="D54" t="str">
        <f t="shared" si="13"/>
        <v>50. Néprajzi szemelvények;</v>
      </c>
      <c r="E54">
        <f>IFERROR(SEARCH("ig.",B54),SEARCH("időben",B54)+3)</f>
        <v>65</v>
      </c>
      <c r="F54" t="str">
        <f t="shared" si="10"/>
        <v>; Heti 1 óra; később meghatározandó időig</v>
      </c>
      <c r="G54" t="str">
        <f t="shared" si="6"/>
        <v xml:space="preserve">0 </v>
      </c>
      <c r="H54" t="str">
        <f t="shared" si="7"/>
        <v>ugyanott</v>
      </c>
      <c r="I54" t="str">
        <f t="shared" si="8"/>
        <v>ugyanott</v>
      </c>
      <c r="J54" t="e">
        <f t="shared" si="3"/>
        <v>#VALUE!</v>
      </c>
      <c r="K54" t="e">
        <f t="shared" si="9"/>
        <v>#VALUE!</v>
      </c>
      <c r="L54" t="e">
        <f t="shared" si="4"/>
        <v>#VALUE!</v>
      </c>
    </row>
    <row r="55" spans="1:12" x14ac:dyDescent="0.3">
      <c r="A55" t="s">
        <v>642</v>
      </c>
      <c r="G55" t="str">
        <f t="shared" si="6"/>
        <v xml:space="preserve">0 </v>
      </c>
      <c r="L55" t="str">
        <f t="shared" si="4"/>
        <v/>
      </c>
    </row>
    <row r="56" spans="1:12" x14ac:dyDescent="0.3">
      <c r="B56" t="s">
        <v>697</v>
      </c>
      <c r="C56">
        <f t="shared" si="0"/>
        <v>48</v>
      </c>
      <c r="D56" t="str">
        <f t="shared" si="13"/>
        <v>51. Angol nyelvtan gyakorlatokkal. (folytatás.);</v>
      </c>
      <c r="E56">
        <f>IFERROR(SEARCH("ig.",B56),SEARCH("időben,",B56)+3)</f>
        <v>88</v>
      </c>
      <c r="F56" t="str">
        <f t="shared" si="10"/>
        <v>; Heti 2 óra ; később meghatározandó időig</v>
      </c>
      <c r="G56" t="str">
        <f t="shared" si="6"/>
        <v xml:space="preserve">0 </v>
      </c>
      <c r="H56" t="str">
        <f t="shared" si="7"/>
        <v>ugyanott</v>
      </c>
      <c r="I56" t="str">
        <f t="shared" si="8"/>
        <v>ugyanott</v>
      </c>
      <c r="J56" t="e">
        <f t="shared" si="3"/>
        <v>#VALUE!</v>
      </c>
      <c r="K56" t="e">
        <f t="shared" si="9"/>
        <v>#VALUE!</v>
      </c>
      <c r="L56" t="e">
        <f t="shared" si="4"/>
        <v>#VALUE!</v>
      </c>
    </row>
    <row r="57" spans="1:12" x14ac:dyDescent="0.3">
      <c r="B57" t="s">
        <v>679</v>
      </c>
      <c r="C57">
        <f t="shared" si="0"/>
        <v>59</v>
      </c>
      <c r="D57" t="str">
        <f t="shared" si="13"/>
        <v>52.Szemelvények fordítása az angol classieus írók műveiből;</v>
      </c>
      <c r="E57">
        <f t="shared" si="5"/>
        <v>99</v>
      </c>
      <c r="F57" t="str">
        <f t="shared" si="10"/>
        <v>; Heti 2 óra ; később meghatározandó időig</v>
      </c>
      <c r="G57" t="str">
        <f t="shared" si="6"/>
        <v xml:space="preserve">0 </v>
      </c>
      <c r="H57" t="str">
        <f t="shared" si="7"/>
        <v>ugyanott</v>
      </c>
      <c r="I57" t="str">
        <f t="shared" si="8"/>
        <v>ugyanott</v>
      </c>
      <c r="J57" t="e">
        <f t="shared" si="3"/>
        <v>#VALUE!</v>
      </c>
      <c r="K57" t="e">
        <f t="shared" si="9"/>
        <v>#VALUE!</v>
      </c>
      <c r="L57" t="e">
        <f t="shared" si="4"/>
        <v>#VALUE!</v>
      </c>
    </row>
    <row r="58" spans="1:12" x14ac:dyDescent="0.3">
      <c r="B58" t="s">
        <v>680</v>
      </c>
      <c r="C58">
        <f t="shared" si="0"/>
        <v>27</v>
      </c>
      <c r="D58" t="str">
        <f t="shared" si="13"/>
        <v>53.Társalgás angol nyelven;</v>
      </c>
      <c r="E58">
        <f t="shared" si="5"/>
        <v>66</v>
      </c>
      <c r="F58" t="str">
        <f t="shared" si="10"/>
        <v>; Heti 1 óra; később meghatározandó időig</v>
      </c>
      <c r="G58" t="str">
        <f t="shared" si="6"/>
        <v xml:space="preserve">0 </v>
      </c>
      <c r="H58" t="str">
        <f t="shared" si="7"/>
        <v>ugyanott</v>
      </c>
      <c r="I58" t="str">
        <f t="shared" si="8"/>
        <v>ugyanott</v>
      </c>
      <c r="J58" t="e">
        <f t="shared" si="3"/>
        <v>#VALUE!</v>
      </c>
      <c r="K58" t="e">
        <f t="shared" si="9"/>
        <v>#VALUE!</v>
      </c>
      <c r="L58" t="e">
        <f t="shared" si="4"/>
        <v>#VALUE!</v>
      </c>
    </row>
    <row r="59" spans="1:12" x14ac:dyDescent="0.3">
      <c r="B59" t="s">
        <v>694</v>
      </c>
      <c r="C59">
        <f t="shared" si="0"/>
        <v>73</v>
      </c>
      <c r="D59" t="str">
        <f t="shared" si="13"/>
        <v>54. Eranczia nyelv, kezdőknek. Nyelvtan, beszédgyakorlatok. (Folytatás.);</v>
      </c>
      <c r="E59">
        <f t="shared" si="5"/>
        <v>141</v>
      </c>
      <c r="F59" t="str">
        <f t="shared" si="10"/>
        <v>; Heti 3 óra ; szerdán pénteken d. n. 6—7-ig és szombaton d. e. 8—9-ig</v>
      </c>
      <c r="G59" t="str">
        <f t="shared" si="6"/>
        <v xml:space="preserve">0 </v>
      </c>
      <c r="H59" t="str">
        <f t="shared" si="7"/>
        <v>ugyanott</v>
      </c>
      <c r="I59" t="str">
        <f t="shared" si="8"/>
        <v>ugyanott</v>
      </c>
      <c r="J59" t="e">
        <f t="shared" si="3"/>
        <v>#VALUE!</v>
      </c>
      <c r="K59" t="e">
        <f t="shared" si="9"/>
        <v>#VALUE!</v>
      </c>
      <c r="L59" t="e">
        <f t="shared" si="4"/>
        <v>#VALUE!</v>
      </c>
    </row>
    <row r="60" spans="1:12" x14ac:dyDescent="0.3">
      <c r="B60" t="s">
        <v>695</v>
      </c>
      <c r="C60">
        <f t="shared" si="0"/>
        <v>123</v>
      </c>
      <c r="D60" t="str">
        <f t="shared" ref="D60:D67" si="14">LEFT(B60,C60)</f>
        <v>55.Franciza nyelv, haladóknak. Nehezebb nyelvtani gyakorlatok, beszédgyakorlatok. Olvasmány: Moüére: L’avare. (Folytatás.);</v>
      </c>
      <c r="E60">
        <f t="shared" si="5"/>
        <v>182</v>
      </c>
      <c r="F60" t="str">
        <f t="shared" si="10"/>
        <v>; Heti 2 óra; pénteken d. u. 2—3-ig és szombaton déli 12—i-ig</v>
      </c>
      <c r="G60" t="str">
        <f t="shared" si="6"/>
        <v xml:space="preserve">0 </v>
      </c>
      <c r="H60" t="str">
        <f t="shared" si="7"/>
        <v>ugyanott</v>
      </c>
      <c r="I60" t="str">
        <f t="shared" si="8"/>
        <v>ugyanott</v>
      </c>
      <c r="J60" t="e">
        <f t="shared" si="3"/>
        <v>#VALUE!</v>
      </c>
      <c r="K60" t="e">
        <f t="shared" si="9"/>
        <v>#VALUE!</v>
      </c>
      <c r="L60" t="e">
        <f t="shared" si="4"/>
        <v>#VALUE!</v>
      </c>
    </row>
    <row r="61" spans="1:12" x14ac:dyDescent="0.3">
      <c r="B61" t="s">
        <v>681</v>
      </c>
      <c r="C61">
        <f t="shared" si="0"/>
        <v>27</v>
      </c>
      <c r="D61" t="str">
        <f t="shared" si="14"/>
        <v>56.Olasz nyelv, haladóknak;</v>
      </c>
      <c r="E61">
        <f t="shared" si="5"/>
        <v>67</v>
      </c>
      <c r="F61" t="str">
        <f t="shared" si="10"/>
        <v>; Heti 2 óra ; később meghatározandó időig</v>
      </c>
      <c r="G61" t="str">
        <f t="shared" si="6"/>
        <v xml:space="preserve">0 </v>
      </c>
      <c r="H61" t="str">
        <f t="shared" si="7"/>
        <v>ugyanott</v>
      </c>
      <c r="I61" t="str">
        <f t="shared" si="8"/>
        <v>ugyanott</v>
      </c>
      <c r="J61" t="e">
        <f t="shared" si="3"/>
        <v>#VALUE!</v>
      </c>
      <c r="K61" t="e">
        <f t="shared" si="9"/>
        <v>#VALUE!</v>
      </c>
      <c r="L61" t="e">
        <f t="shared" si="4"/>
        <v>#VALUE!</v>
      </c>
    </row>
    <row r="62" spans="1:12" x14ac:dyDescent="0.3">
      <c r="B62" t="s">
        <v>682</v>
      </c>
      <c r="C62">
        <f t="shared" si="0"/>
        <v>26</v>
      </c>
      <c r="D62" t="str">
        <f t="shared" si="14"/>
        <v>57.Olasz nyelv, kezdőknek;</v>
      </c>
      <c r="E62">
        <f t="shared" si="5"/>
        <v>65</v>
      </c>
      <c r="F62" t="str">
        <f t="shared" si="10"/>
        <v>; Heti 2 óra; később meghatározandó időig</v>
      </c>
      <c r="G62" t="str">
        <f t="shared" si="6"/>
        <v xml:space="preserve">0 </v>
      </c>
      <c r="H62" t="str">
        <f t="shared" si="7"/>
        <v>ugyanott</v>
      </c>
      <c r="I62" t="str">
        <f t="shared" si="8"/>
        <v>ugyanott</v>
      </c>
      <c r="J62" t="e">
        <f t="shared" si="3"/>
        <v>#VALUE!</v>
      </c>
      <c r="K62" t="e">
        <f t="shared" si="9"/>
        <v>#VALUE!</v>
      </c>
      <c r="L62" t="e">
        <f t="shared" si="4"/>
        <v>#VALUE!</v>
      </c>
    </row>
    <row r="63" spans="1:12" x14ac:dyDescent="0.3">
      <c r="B63" t="s">
        <v>696</v>
      </c>
      <c r="C63">
        <f t="shared" si="0"/>
        <v>48</v>
      </c>
      <c r="D63" t="str">
        <f t="shared" si="14"/>
        <v>58. Középkori olasz költők (Kezdők is vehetik.);</v>
      </c>
      <c r="E63">
        <f t="shared" si="5"/>
        <v>87</v>
      </c>
      <c r="F63" t="str">
        <f t="shared" si="10"/>
        <v>; Heti 1 óra; később meghatározandó időig</v>
      </c>
      <c r="G63" t="str">
        <f t="shared" si="6"/>
        <v xml:space="preserve">0 </v>
      </c>
      <c r="H63" t="str">
        <f t="shared" si="7"/>
        <v>ugyanott</v>
      </c>
      <c r="I63" t="str">
        <f t="shared" si="8"/>
        <v>ugyanott</v>
      </c>
      <c r="J63" t="e">
        <f t="shared" si="3"/>
        <v>#VALUE!</v>
      </c>
      <c r="K63" t="e">
        <f t="shared" si="9"/>
        <v>#VALUE!</v>
      </c>
      <c r="L63" t="e">
        <f t="shared" si="4"/>
        <v>#VALUE!</v>
      </c>
    </row>
    <row r="64" spans="1:12" x14ac:dyDescent="0.3">
      <c r="A64" t="s">
        <v>643</v>
      </c>
      <c r="G64" t="str">
        <f t="shared" si="6"/>
        <v xml:space="preserve">0 </v>
      </c>
      <c r="H64" t="str">
        <f t="shared" si="7"/>
        <v>ugyanott</v>
      </c>
      <c r="I64" t="str">
        <f t="shared" si="8"/>
        <v>ugyanott</v>
      </c>
      <c r="J64" t="e">
        <f t="shared" si="3"/>
        <v>#VALUE!</v>
      </c>
      <c r="K64" t="e">
        <f t="shared" si="9"/>
        <v>#VALUE!</v>
      </c>
      <c r="L64" t="str">
        <f t="shared" si="4"/>
        <v/>
      </c>
    </row>
    <row r="65" spans="2:12" x14ac:dyDescent="0.3">
      <c r="B65" t="s">
        <v>703</v>
      </c>
      <c r="C65">
        <f t="shared" si="0"/>
        <v>19</v>
      </c>
      <c r="D65" t="str">
        <f t="shared" si="14"/>
        <v>59.Szabadkézi rajz;</v>
      </c>
      <c r="E65">
        <f>IFERROR(SEARCH("ig.",B65),SEARCH("helyen.",B65)+3)</f>
        <v>67</v>
      </c>
      <c r="F65" t="str">
        <f t="shared" si="10"/>
        <v>; Heti 2 óra később meghatározandó időben és helig</v>
      </c>
      <c r="G65" t="str">
        <f t="shared" si="6"/>
        <v xml:space="preserve">0 </v>
      </c>
      <c r="H65" t="str">
        <f t="shared" si="7"/>
        <v>ugyanott</v>
      </c>
      <c r="I65" t="str">
        <f t="shared" si="8"/>
        <v>ugyanott</v>
      </c>
      <c r="J65" t="e">
        <f t="shared" si="3"/>
        <v>#VALUE!</v>
      </c>
      <c r="K65" t="e">
        <f t="shared" si="9"/>
        <v>#VALUE!</v>
      </c>
      <c r="L65" t="e">
        <f t="shared" si="4"/>
        <v>#VALUE!</v>
      </c>
    </row>
    <row r="66" spans="2:12" x14ac:dyDescent="0.3">
      <c r="B66" t="s">
        <v>705</v>
      </c>
      <c r="C66">
        <f t="shared" ref="C66:C67" si="15">IFERROR(IFERROR(SEARCH("C1",B66),SEARCH(";",B66)),SEARCH(";",B66))</f>
        <v>13</v>
      </c>
      <c r="D66" t="str">
        <f t="shared" si="14"/>
        <v>60.Festészet;</v>
      </c>
      <c r="E66">
        <f>IFERROR(SEARCH("ig.",B66),SEARCH("helyen.",B66)+3)</f>
        <v>62</v>
      </c>
      <c r="F66" t="str">
        <f t="shared" si="10"/>
        <v>; Heti 2 óra; később meghatározandó időben és helig</v>
      </c>
      <c r="G66" t="str">
        <f t="shared" si="6"/>
        <v xml:space="preserve">0 </v>
      </c>
      <c r="H66" t="str">
        <f t="shared" si="7"/>
        <v>ugyanott</v>
      </c>
      <c r="I66" t="str">
        <f t="shared" si="8"/>
        <v>ugyanott</v>
      </c>
      <c r="J66" t="e">
        <f t="shared" si="3"/>
        <v>#VALUE!</v>
      </c>
      <c r="K66" t="e">
        <f t="shared" si="9"/>
        <v>#VALUE!</v>
      </c>
      <c r="L66" t="e">
        <f t="shared" si="4"/>
        <v>#VALUE!</v>
      </c>
    </row>
    <row r="67" spans="2:12" x14ac:dyDescent="0.3">
      <c r="B67" t="s">
        <v>704</v>
      </c>
      <c r="C67">
        <f t="shared" si="15"/>
        <v>22</v>
      </c>
      <c r="D67" t="str">
        <f t="shared" si="14"/>
        <v>61.Tornászás és vívás;</v>
      </c>
      <c r="E67">
        <f t="shared" si="5"/>
        <v>49</v>
      </c>
      <c r="F67" t="str">
        <f t="shared" si="10"/>
        <v>; Később meghatározandó időig</v>
      </c>
      <c r="G67" t="str">
        <f t="shared" si="6"/>
        <v xml:space="preserve">0 </v>
      </c>
      <c r="H67" t="str">
        <f t="shared" si="7"/>
        <v>ugyanott</v>
      </c>
      <c r="I67" t="str">
        <f t="shared" si="8"/>
        <v>ugyanott</v>
      </c>
      <c r="J67" t="e">
        <f t="shared" ref="J67" si="16">MID(B67,L67+6,H67-L67)</f>
        <v>#VALUE!</v>
      </c>
      <c r="K67" t="e">
        <f t="shared" si="9"/>
        <v>#VALUE!</v>
      </c>
      <c r="L67" t="e">
        <f t="shared" ref="L67" si="17">MID(C67,F67+3,M67-F67+3)</f>
        <v>#VALUE!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Munka19"/>
  <dimension ref="A1:L63"/>
  <sheetViews>
    <sheetView topLeftCell="A52" zoomScaleNormal="100" workbookViewId="0">
      <selection activeCell="B51" sqref="B51"/>
    </sheetView>
  </sheetViews>
  <sheetFormatPr defaultRowHeight="15.6" x14ac:dyDescent="0.3"/>
  <cols>
    <col min="2" max="2" width="48.8984375" customWidth="1"/>
    <col min="4" max="4" width="52.69921875" customWidth="1"/>
    <col min="6" max="6" width="20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68</v>
      </c>
      <c r="I1" s="32" t="s">
        <v>569</v>
      </c>
      <c r="J1" s="32" t="s">
        <v>69</v>
      </c>
      <c r="K1" s="32" t="s">
        <v>568</v>
      </c>
      <c r="L1" s="32" t="s">
        <v>568</v>
      </c>
    </row>
    <row r="2" spans="1:12" ht="72" customHeight="1" x14ac:dyDescent="0.3">
      <c r="A2" t="s">
        <v>537</v>
      </c>
      <c r="B2" s="28" t="s">
        <v>711</v>
      </c>
      <c r="C2">
        <f>IFERROR(IFERROR(SEARCH("C1",B2),SEARCH(";",B2)),SEARCH(";",B2))</f>
        <v>9</v>
      </c>
      <c r="D2" t="str">
        <f>LEFT(B2,C2)</f>
        <v>1.Logika;</v>
      </c>
      <c r="E2">
        <f>IFERROR(SEARCH("ig.",B2),SEARCH("időben.",B2)+3)</f>
        <v>85</v>
      </c>
      <c r="F2" t="str">
        <f>CONCATENATE(MID(B2,C2,(E2-C2)),"ig")</f>
        <v>; Heti 4 óra; hétfőn d. u 6—7-ig és kedden, szerdán, csütörtökön d. u. 5 —6-ig</v>
      </c>
      <c r="G2" t="str">
        <f>IFERROR(SEARCH("ugyanaz tanár",B2),"0 ")</f>
        <v xml:space="preserve">0 </v>
      </c>
      <c r="H2" t="str">
        <f>IFERROR(SEARCH($H$1,B2),"ugyanott")</f>
        <v>ugyanott</v>
      </c>
      <c r="I2" t="str">
        <f>IFERROR(SEARCH($H$1,B2),"ugyanott")</f>
        <v>ugyanott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766</v>
      </c>
      <c r="C3">
        <f t="shared" ref="C3:C62" si="0">IFERROR(IFERROR(SEARCH("C1",B3),SEARCH(";",B3)),SEARCH(";",B3))</f>
        <v>39</v>
      </c>
      <c r="D3" t="str">
        <f t="shared" ref="D3:D8" si="1">LEFT(B3,C3)</f>
        <v>2.Bevezetés a philosophia történelmébe;</v>
      </c>
      <c r="E3">
        <f t="shared" ref="E3:E8" si="2">IFERROR(SEARCH("ig.",B3),SEARCH("időben.",B3)+3)</f>
        <v>72</v>
      </c>
      <c r="F3" t="str">
        <f t="shared" ref="F3:F8" si="3">CONCATENATE(MID(B3,C3,(E3-C3)),"ig")</f>
        <v>; Heti 1 óra; szerdán d. u. 4— 5-ig</v>
      </c>
      <c r="G3" t="str">
        <f t="shared" ref="G3:G8" si="4">IFERROR(SEARCH("ugyanaz tanár",B3),"0 ")</f>
        <v xml:space="preserve">0 </v>
      </c>
      <c r="H3" t="str">
        <f t="shared" ref="H3:H8" si="5">IFERROR(SEARCH($H$1,B3),"ugyanott")</f>
        <v>ugyanott</v>
      </c>
      <c r="I3" t="str">
        <f t="shared" ref="I3:I8" si="6">IFERROR(SEARCH($H$1,B3),"ugyanott")</f>
        <v>ugyanott</v>
      </c>
      <c r="J3" t="e">
        <f t="shared" ref="J3:J8" si="7">MID(B3,L3+6,H3-L3)</f>
        <v>#VALUE!</v>
      </c>
      <c r="K3" t="e">
        <f t="shared" ref="K3:L3" si="8">MID(B3,E3+3,L3-E3+3)</f>
        <v>#VALUE!</v>
      </c>
      <c r="L3" t="e">
        <f t="shared" si="8"/>
        <v>#VALUE!</v>
      </c>
    </row>
    <row r="4" spans="1:12" x14ac:dyDescent="0.3">
      <c r="B4" t="s">
        <v>712</v>
      </c>
      <c r="C4">
        <f t="shared" si="0"/>
        <v>44</v>
      </c>
      <c r="D4" t="str">
        <f t="shared" si="1"/>
        <v>3. Typusok az aesthetikai elméletek koréból;</v>
      </c>
      <c r="E4">
        <f t="shared" si="2"/>
        <v>77</v>
      </c>
      <c r="F4" t="str">
        <f t="shared" si="3"/>
        <v>; Heti 1 óra; pénteken d. u. 5—6 ig</v>
      </c>
      <c r="G4" t="str">
        <f t="shared" si="4"/>
        <v xml:space="preserve">0 </v>
      </c>
      <c r="H4" t="str">
        <f t="shared" si="5"/>
        <v>ugyanott</v>
      </c>
      <c r="I4" t="str">
        <f t="shared" si="6"/>
        <v>ugyanott</v>
      </c>
      <c r="J4" t="e">
        <f t="shared" si="7"/>
        <v>#VALUE!</v>
      </c>
      <c r="K4" t="e">
        <f t="shared" ref="K4:L4" si="9">MID(B4,E4+3,L4-E4+3)</f>
        <v>#VALUE!</v>
      </c>
      <c r="L4" t="e">
        <f t="shared" si="9"/>
        <v>#VALUE!</v>
      </c>
    </row>
    <row r="5" spans="1:12" x14ac:dyDescent="0.3">
      <c r="B5" t="s">
        <v>713</v>
      </c>
      <c r="C5">
        <f t="shared" si="0"/>
        <v>61</v>
      </c>
      <c r="D5" t="str">
        <f t="shared" si="1"/>
        <v>4.Philosophiai gyakorlatok. (A tanárképző tagjainak ingyen.);</v>
      </c>
      <c r="E5">
        <f t="shared" si="2"/>
        <v>92</v>
      </c>
      <c r="F5" t="str">
        <f t="shared" si="3"/>
        <v>; Heti 2 óra; hétfőn d. u. 4—6-ig</v>
      </c>
      <c r="G5" t="str">
        <f t="shared" si="4"/>
        <v xml:space="preserve">0 </v>
      </c>
      <c r="H5" t="str">
        <f t="shared" si="5"/>
        <v>ugyanott</v>
      </c>
      <c r="I5" t="str">
        <f t="shared" si="6"/>
        <v>ugyanott</v>
      </c>
      <c r="J5" t="e">
        <f t="shared" si="7"/>
        <v>#VALUE!</v>
      </c>
      <c r="K5" t="e">
        <f t="shared" ref="K5:L5" si="10">MID(B5,E5+3,L5-E5+3)</f>
        <v>#VALUE!</v>
      </c>
      <c r="L5" t="e">
        <f t="shared" si="10"/>
        <v>#VALUE!</v>
      </c>
    </row>
    <row r="6" spans="1:12" x14ac:dyDescent="0.3">
      <c r="B6" t="s">
        <v>714</v>
      </c>
      <c r="C6">
        <f t="shared" si="0"/>
        <v>13</v>
      </c>
      <c r="D6" t="str">
        <f t="shared" si="1"/>
        <v>5.Neveléstan;</v>
      </c>
      <c r="E6">
        <f t="shared" si="2"/>
        <v>72</v>
      </c>
      <c r="F6" t="str">
        <f t="shared" si="3"/>
        <v>; Heti 3 óra ; kedden, csütörtökön és pénteken d. u. . 6—7-ig</v>
      </c>
      <c r="G6" t="str">
        <f t="shared" si="4"/>
        <v xml:space="preserve">0 </v>
      </c>
      <c r="H6" t="str">
        <f t="shared" si="5"/>
        <v>ugyanott</v>
      </c>
      <c r="I6" t="str">
        <f t="shared" si="6"/>
        <v>ugyanott</v>
      </c>
      <c r="J6" t="e">
        <f t="shared" si="7"/>
        <v>#VALUE!</v>
      </c>
      <c r="K6" t="e">
        <f t="shared" ref="K6:L6" si="11">MID(B6,E6+3,L6-E6+3)</f>
        <v>#VALUE!</v>
      </c>
      <c r="L6" t="e">
        <f t="shared" si="11"/>
        <v>#VALUE!</v>
      </c>
    </row>
    <row r="7" spans="1:12" x14ac:dyDescent="0.3">
      <c r="B7" t="s">
        <v>715</v>
      </c>
      <c r="C7">
        <f t="shared" si="0"/>
        <v>36</v>
      </c>
      <c r="D7" t="str">
        <f t="shared" si="1"/>
        <v>6.Az uj humanismus az oktatás terén;</v>
      </c>
      <c r="E7">
        <f t="shared" si="2"/>
        <v>83</v>
      </c>
      <c r="F7" t="str">
        <f t="shared" si="3"/>
        <v>; Heti 2 óra; pénteken és szombaton d. e. 8 —9-ig</v>
      </c>
      <c r="G7" t="str">
        <f t="shared" si="4"/>
        <v xml:space="preserve">0 </v>
      </c>
      <c r="H7" t="str">
        <f t="shared" si="5"/>
        <v>ugyanott</v>
      </c>
      <c r="I7" t="str">
        <f t="shared" si="6"/>
        <v>ugyanott</v>
      </c>
      <c r="J7" t="e">
        <f t="shared" si="7"/>
        <v>#VALUE!</v>
      </c>
      <c r="K7" t="e">
        <f t="shared" ref="K7:L7" si="12">MID(B7,E7+3,L7-E7+3)</f>
        <v>#VALUE!</v>
      </c>
      <c r="L7" t="e">
        <f t="shared" si="12"/>
        <v>#VALUE!</v>
      </c>
    </row>
    <row r="8" spans="1:12" x14ac:dyDescent="0.3">
      <c r="B8" t="s">
        <v>716</v>
      </c>
      <c r="C8">
        <f t="shared" si="0"/>
        <v>25</v>
      </c>
      <c r="D8" t="str">
        <f t="shared" si="1"/>
        <v>7.Paedagogiaigyakorlatok;</v>
      </c>
      <c r="E8">
        <f t="shared" si="2"/>
        <v>59</v>
      </c>
      <c r="F8" t="str">
        <f t="shared" si="3"/>
        <v>; Heti 2 óra; szombaton d. u. 5—7-ig</v>
      </c>
      <c r="G8" t="str">
        <f t="shared" si="4"/>
        <v xml:space="preserve">0 </v>
      </c>
      <c r="H8" t="str">
        <f t="shared" si="5"/>
        <v>ugyanott</v>
      </c>
      <c r="I8" t="str">
        <f t="shared" si="6"/>
        <v>ugyanott</v>
      </c>
      <c r="J8" t="e">
        <f t="shared" si="7"/>
        <v>#VALUE!</v>
      </c>
      <c r="K8" t="e">
        <f t="shared" ref="K8:L8" si="13">MID(B8,E8+3,L8-E8+3)</f>
        <v>#VALUE!</v>
      </c>
      <c r="L8" t="e">
        <f t="shared" si="13"/>
        <v>#VALUE!</v>
      </c>
    </row>
    <row r="9" spans="1:12" x14ac:dyDescent="0.3">
      <c r="A9" t="s">
        <v>706</v>
      </c>
    </row>
    <row r="10" spans="1:12" x14ac:dyDescent="0.3">
      <c r="B10" t="s">
        <v>717</v>
      </c>
      <c r="C10">
        <f t="shared" si="0"/>
        <v>37</v>
      </c>
      <c r="D10" t="str">
        <f t="shared" ref="D10:D16" si="14">LEFT(B10,C10)</f>
        <v>1.A kíitholikus visszahatás irodalma;</v>
      </c>
      <c r="E10">
        <f t="shared" ref="E10:E16" si="15">IFERROR(SEARCH("ig.",B10),SEARCH("időben.",B10)+3)</f>
        <v>86</v>
      </c>
      <c r="F10" t="str">
        <f t="shared" ref="F10:F16" si="16">CONCATENATE(MID(B10,C10,(E10-C10)),"ig")</f>
        <v>; Heti 4 óra; csütörtökön és szombaton d. u. 3—5-ig</v>
      </c>
      <c r="G10" t="str">
        <f t="shared" ref="G10:G16" si="17">IFERROR(SEARCH("ugyanaz tanár",B10),"0 ")</f>
        <v xml:space="preserve">0 </v>
      </c>
      <c r="H10" t="str">
        <f t="shared" ref="H10:H16" si="18">IFERROR(SEARCH($H$1,B10),"ugyanott")</f>
        <v>ugyanott</v>
      </c>
      <c r="I10" t="str">
        <f t="shared" ref="I10:I16" si="19">IFERROR(SEARCH($H$1,B10),"ugyanott")</f>
        <v>ugyanott</v>
      </c>
      <c r="J10" t="e">
        <f t="shared" ref="J10:J16" si="20">MID(B10,L10+6,H10-L10)</f>
        <v>#VALUE!</v>
      </c>
      <c r="K10" t="e">
        <f t="shared" ref="K10:K16" si="21">MID(B10,E10+3,L10-E10+3)</f>
        <v>#VALUE!</v>
      </c>
      <c r="L10" t="e">
        <f t="shared" ref="L10:L16" si="22">MID(C10,F10+3,M10-F10+3)</f>
        <v>#VALUE!</v>
      </c>
    </row>
    <row r="11" spans="1:12" x14ac:dyDescent="0.3">
      <c r="B11" t="s">
        <v>718</v>
      </c>
      <c r="C11">
        <f t="shared" si="0"/>
        <v>145</v>
      </c>
      <c r="D11" t="str">
        <f t="shared" si="14"/>
        <v>2.Debreczeni Márton -»Kióvi csatájának« széptant és irodalomtörténeti fejtegetése. (A tanárképző intézet rendes és rendkívüli tagjainak ingyen.);</v>
      </c>
      <c r="E11">
        <f t="shared" si="15"/>
        <v>177</v>
      </c>
      <c r="F11" t="str">
        <f t="shared" si="16"/>
        <v>; Heti 2 óra; pénteken d. u 3—5-ig</v>
      </c>
      <c r="G11" t="str">
        <f t="shared" si="17"/>
        <v xml:space="preserve">0 </v>
      </c>
      <c r="H11" t="str">
        <f t="shared" si="18"/>
        <v>ugyanott</v>
      </c>
      <c r="I11" t="str">
        <f t="shared" si="19"/>
        <v>ugyanott</v>
      </c>
      <c r="J11" t="e">
        <f t="shared" si="20"/>
        <v>#VALUE!</v>
      </c>
      <c r="K11" t="e">
        <f t="shared" si="21"/>
        <v>#VALUE!</v>
      </c>
      <c r="L11" t="e">
        <f t="shared" si="22"/>
        <v>#VALUE!</v>
      </c>
    </row>
    <row r="12" spans="1:12" x14ac:dyDescent="0.3">
      <c r="B12" t="s">
        <v>719</v>
      </c>
      <c r="C12">
        <f t="shared" si="0"/>
        <v>73</v>
      </c>
      <c r="D12" t="str">
        <f t="shared" si="14"/>
        <v>3.A magyar nyelv és a magyar ugor összehasonlító nyelvtudomány története;</v>
      </c>
      <c r="E12">
        <f t="shared" si="15"/>
        <v>115</v>
      </c>
      <c r="F12" t="str">
        <f t="shared" si="16"/>
        <v>; Heti 4 óra; hétfőn és szerdán d. u. 3—5-ig</v>
      </c>
      <c r="G12" t="str">
        <f t="shared" si="17"/>
        <v xml:space="preserve">0 </v>
      </c>
      <c r="H12" t="str">
        <f t="shared" si="18"/>
        <v>ugyanott</v>
      </c>
      <c r="I12" t="str">
        <f t="shared" si="19"/>
        <v>ugyanott</v>
      </c>
      <c r="J12" t="e">
        <f t="shared" si="20"/>
        <v>#VALUE!</v>
      </c>
      <c r="K12" t="e">
        <f t="shared" si="21"/>
        <v>#VALUE!</v>
      </c>
      <c r="L12" t="e">
        <f t="shared" si="22"/>
        <v>#VALUE!</v>
      </c>
    </row>
    <row r="13" spans="1:12" x14ac:dyDescent="0.3">
      <c r="B13" t="s">
        <v>720</v>
      </c>
      <c r="C13">
        <f t="shared" si="0"/>
        <v>34</v>
      </c>
      <c r="D13" t="str">
        <f t="shared" si="14"/>
        <v>4.Kabard nyelvtan, kezdők számára;</v>
      </c>
      <c r="E13">
        <f t="shared" si="15"/>
        <v>73</v>
      </c>
      <c r="F13" t="str">
        <f t="shared" si="16"/>
        <v>; Heti 2 óra; később meghatározandó időig</v>
      </c>
      <c r="G13" t="str">
        <f t="shared" si="17"/>
        <v xml:space="preserve">0 </v>
      </c>
      <c r="H13" t="str">
        <f t="shared" si="18"/>
        <v>ugyanott</v>
      </c>
      <c r="I13" t="str">
        <f t="shared" si="19"/>
        <v>ugyanott</v>
      </c>
      <c r="J13" t="e">
        <f t="shared" si="20"/>
        <v>#VALUE!</v>
      </c>
      <c r="K13" t="e">
        <f t="shared" si="21"/>
        <v>#VALUE!</v>
      </c>
      <c r="L13" t="e">
        <f t="shared" si="22"/>
        <v>#VALUE!</v>
      </c>
    </row>
    <row r="14" spans="1:12" x14ac:dyDescent="0.3">
      <c r="B14" t="s">
        <v>721</v>
      </c>
      <c r="C14">
        <f t="shared" si="0"/>
        <v>27</v>
      </c>
      <c r="D14" t="str">
        <f t="shared" si="14"/>
        <v>5.Kabard szövegek olvasása;</v>
      </c>
      <c r="E14">
        <f t="shared" si="15"/>
        <v>66</v>
      </c>
      <c r="F14" t="str">
        <f t="shared" si="16"/>
        <v>; Heti 1 óra; később meghatározandó időig</v>
      </c>
      <c r="G14" t="str">
        <f t="shared" si="17"/>
        <v xml:space="preserve">0 </v>
      </c>
      <c r="H14" t="str">
        <f t="shared" si="18"/>
        <v>ugyanott</v>
      </c>
      <c r="I14" t="str">
        <f t="shared" si="19"/>
        <v>ugyanott</v>
      </c>
      <c r="J14" t="e">
        <f t="shared" si="20"/>
        <v>#VALUE!</v>
      </c>
      <c r="K14" t="e">
        <f t="shared" si="21"/>
        <v>#VALUE!</v>
      </c>
      <c r="L14" t="e">
        <f t="shared" si="22"/>
        <v>#VALUE!</v>
      </c>
    </row>
    <row r="15" spans="1:12" x14ac:dyDescent="0.3">
      <c r="B15" t="s">
        <v>722</v>
      </c>
      <c r="C15">
        <f t="shared" si="0"/>
        <v>33</v>
      </c>
      <c r="D15" t="str">
        <f t="shared" si="14"/>
        <v>6.Török nyelvtan, kezdők számára;</v>
      </c>
      <c r="E15">
        <f t="shared" si="15"/>
        <v>72</v>
      </c>
      <c r="F15" t="str">
        <f t="shared" si="16"/>
        <v>; Heti 2 óra; később meghatározandó időig</v>
      </c>
      <c r="G15" t="str">
        <f t="shared" si="17"/>
        <v xml:space="preserve">0 </v>
      </c>
      <c r="H15" t="str">
        <f t="shared" si="18"/>
        <v>ugyanott</v>
      </c>
      <c r="I15" t="str">
        <f t="shared" si="19"/>
        <v>ugyanott</v>
      </c>
      <c r="J15" t="e">
        <f t="shared" si="20"/>
        <v>#VALUE!</v>
      </c>
      <c r="K15" t="e">
        <f t="shared" si="21"/>
        <v>#VALUE!</v>
      </c>
      <c r="L15" t="e">
        <f t="shared" si="22"/>
        <v>#VALUE!</v>
      </c>
    </row>
    <row r="16" spans="1:12" x14ac:dyDescent="0.3">
      <c r="B16" t="s">
        <v>765</v>
      </c>
      <c r="C16">
        <f t="shared" si="0"/>
        <v>30</v>
      </c>
      <c r="D16" t="str">
        <f t="shared" si="14"/>
        <v>7.A görög irodalom történelme;</v>
      </c>
      <c r="E16">
        <f t="shared" si="15"/>
        <v>96</v>
      </c>
      <c r="F16" t="str">
        <f t="shared" si="16"/>
        <v>; Heti 4 óra; hétfőn, szerdán, csütörtökön és szombaton d. e 9—10-ig</v>
      </c>
      <c r="G16" t="str">
        <f t="shared" si="17"/>
        <v xml:space="preserve">0 </v>
      </c>
      <c r="H16" t="str">
        <f t="shared" si="18"/>
        <v>ugyanott</v>
      </c>
      <c r="I16" t="str">
        <f t="shared" si="19"/>
        <v>ugyanott</v>
      </c>
      <c r="J16" t="e">
        <f t="shared" si="20"/>
        <v>#VALUE!</v>
      </c>
      <c r="K16" t="e">
        <f t="shared" si="21"/>
        <v>#VALUE!</v>
      </c>
      <c r="L16" t="e">
        <f t="shared" si="22"/>
        <v>#VALUE!</v>
      </c>
    </row>
    <row r="17" spans="2:12" x14ac:dyDescent="0.3">
      <c r="B17" t="s">
        <v>723</v>
      </c>
      <c r="C17">
        <f t="shared" si="0"/>
        <v>50</v>
      </c>
      <c r="D17" t="str">
        <f t="shared" ref="D17:D32" si="23">LEFT(B17,C17)</f>
        <v>15.Catullus válogatott költeményeinek értelmezése;</v>
      </c>
      <c r="E17">
        <f t="shared" ref="E17:E32" si="24">IFERROR(SEARCH("ig.",B17),SEARCH("időben.",B17)+3)</f>
        <v>95</v>
      </c>
      <c r="F17" t="str">
        <f t="shared" ref="F17:F32" si="25">CONCATENATE(MID(B17,C17,(E17-C17)),"ig")</f>
        <v>; Heti 2 óra; ked den és pénteken d. e. 9—10-ig</v>
      </c>
      <c r="G17" t="str">
        <f t="shared" ref="G17:G32" si="26">IFERROR(SEARCH("ugyanaz tanár",B17),"0 ")</f>
        <v xml:space="preserve">0 </v>
      </c>
      <c r="H17" t="str">
        <f t="shared" ref="H17:H32" si="27">IFERROR(SEARCH($H$1,B17),"ugyanott")</f>
        <v>ugyanott</v>
      </c>
      <c r="I17" t="str">
        <f t="shared" ref="I17:I32" si="28">IFERROR(SEARCH($H$1,B17),"ugyanott")</f>
        <v>ugyanott</v>
      </c>
      <c r="J17" t="e">
        <f t="shared" ref="J17:J32" si="29">MID(B17,L17+6,H17-L17)</f>
        <v>#VALUE!</v>
      </c>
      <c r="K17" t="e">
        <f t="shared" ref="K17:K32" si="30">MID(B17,E17+3,L17-E17+3)</f>
        <v>#VALUE!</v>
      </c>
      <c r="L17" t="e">
        <f t="shared" ref="L17:L32" si="31">MID(C17,F17+3,M17-F17+3)</f>
        <v>#VALUE!</v>
      </c>
    </row>
    <row r="18" spans="2:12" x14ac:dyDescent="0.3">
      <c r="B18" t="s">
        <v>724</v>
      </c>
      <c r="C18">
        <f t="shared" si="0"/>
        <v>76</v>
      </c>
      <c r="D18" t="str">
        <f t="shared" si="23"/>
        <v>16. Tacitus Annalese negyedik könyvének értelmezése a tanárképző intézetben;</v>
      </c>
      <c r="E18">
        <f t="shared" si="24"/>
        <v>116</v>
      </c>
      <c r="F18" t="str">
        <f t="shared" si="25"/>
        <v>; Heti 2 óra ; később meghatározandó időig</v>
      </c>
      <c r="G18" t="str">
        <f t="shared" si="26"/>
        <v xml:space="preserve">0 </v>
      </c>
      <c r="H18" t="str">
        <f t="shared" si="27"/>
        <v>ugyanott</v>
      </c>
      <c r="I18" t="str">
        <f t="shared" si="28"/>
        <v>ugyanott</v>
      </c>
      <c r="J18" t="e">
        <f t="shared" si="29"/>
        <v>#VALUE!</v>
      </c>
      <c r="K18" t="e">
        <f t="shared" si="30"/>
        <v>#VALUE!</v>
      </c>
      <c r="L18" t="e">
        <f t="shared" si="31"/>
        <v>#VALUE!</v>
      </c>
    </row>
    <row r="19" spans="2:12" x14ac:dyDescent="0.3">
      <c r="B19" t="s">
        <v>725</v>
      </c>
      <c r="C19">
        <f t="shared" si="0"/>
        <v>73</v>
      </c>
      <c r="D19" t="str">
        <f t="shared" si="23"/>
        <v>17.Görög állami régiségek s Aristoteles Athenaion politeiájának olvasása;</v>
      </c>
      <c r="E19">
        <f t="shared" si="24"/>
        <v>116</v>
      </c>
      <c r="F19" t="str">
        <f t="shared" si="25"/>
        <v>; Heti 3 óra; hétfőn és kedden d. e. /8S—9-ig</v>
      </c>
      <c r="G19" t="str">
        <f t="shared" si="26"/>
        <v xml:space="preserve">0 </v>
      </c>
      <c r="H19" t="str">
        <f t="shared" si="27"/>
        <v>ugyanott</v>
      </c>
      <c r="I19" t="str">
        <f t="shared" si="28"/>
        <v>ugyanott</v>
      </c>
      <c r="J19" t="e">
        <f t="shared" si="29"/>
        <v>#VALUE!</v>
      </c>
      <c r="K19" t="e">
        <f t="shared" si="30"/>
        <v>#VALUE!</v>
      </c>
      <c r="L19" t="e">
        <f t="shared" si="31"/>
        <v>#VALUE!</v>
      </c>
    </row>
    <row r="20" spans="2:12" x14ac:dyDescent="0.3">
      <c r="B20" t="s">
        <v>707</v>
      </c>
      <c r="C20">
        <f t="shared" si="0"/>
        <v>30</v>
      </c>
      <c r="D20" t="str">
        <f t="shared" si="23"/>
        <v>iS. Görög lyrikusok.Wtú 2 óra;</v>
      </c>
      <c r="E20">
        <f t="shared" si="24"/>
        <v>65</v>
      </c>
      <c r="F20" t="str">
        <f t="shared" si="25"/>
        <v>; szerdán és csütörtökön d. e. 8—9 ig</v>
      </c>
      <c r="G20" t="str">
        <f t="shared" si="26"/>
        <v xml:space="preserve">0 </v>
      </c>
      <c r="H20" t="str">
        <f t="shared" si="27"/>
        <v>ugyanott</v>
      </c>
      <c r="I20" t="str">
        <f t="shared" si="28"/>
        <v>ugyanott</v>
      </c>
      <c r="J20" t="e">
        <f t="shared" si="29"/>
        <v>#VALUE!</v>
      </c>
      <c r="K20" t="e">
        <f t="shared" si="30"/>
        <v>#VALUE!</v>
      </c>
      <c r="L20" t="e">
        <f t="shared" si="31"/>
        <v>#VALUE!</v>
      </c>
    </row>
    <row r="21" spans="2:12" x14ac:dyDescent="0.3">
      <c r="B21" t="s">
        <v>726</v>
      </c>
      <c r="C21">
        <f t="shared" si="0"/>
        <v>46</v>
      </c>
      <c r="D21" t="str">
        <f t="shared" si="23"/>
        <v>19. Bevezetés az új-görög nyehbe. (Publicum.);</v>
      </c>
      <c r="E21">
        <f t="shared" si="24"/>
        <v>79</v>
      </c>
      <c r="F21" t="str">
        <f t="shared" si="25"/>
        <v>; Heti 1 óra; pénteken d. e. 8—9-ig</v>
      </c>
      <c r="G21" t="str">
        <f t="shared" si="26"/>
        <v xml:space="preserve">0 </v>
      </c>
      <c r="H21" t="str">
        <f t="shared" si="27"/>
        <v>ugyanott</v>
      </c>
      <c r="I21" t="str">
        <f t="shared" si="28"/>
        <v>ugyanott</v>
      </c>
      <c r="J21" t="e">
        <f t="shared" si="29"/>
        <v>#VALUE!</v>
      </c>
      <c r="K21" t="e">
        <f t="shared" si="30"/>
        <v>#VALUE!</v>
      </c>
      <c r="L21" t="e">
        <f t="shared" si="31"/>
        <v>#VALUE!</v>
      </c>
    </row>
    <row r="22" spans="2:12" x14ac:dyDescent="0.3">
      <c r="B22" t="s">
        <v>727</v>
      </c>
      <c r="C22">
        <f t="shared" si="0"/>
        <v>64</v>
      </c>
      <c r="D22" t="str">
        <f t="shared" si="23"/>
        <v>20.Szövegkritikai gyakorlatok. (A tanárképző tagjainak ingyen.);</v>
      </c>
      <c r="E22">
        <f t="shared" si="24"/>
        <v>96</v>
      </c>
      <c r="F22" t="str">
        <f t="shared" si="25"/>
        <v>; Heti 2 óra ; hétfőn d. e. 7—9-ig</v>
      </c>
      <c r="G22" t="str">
        <f t="shared" si="26"/>
        <v xml:space="preserve">0 </v>
      </c>
      <c r="H22" t="str">
        <f t="shared" si="27"/>
        <v>ugyanott</v>
      </c>
      <c r="I22" t="str">
        <f t="shared" si="28"/>
        <v>ugyanott</v>
      </c>
      <c r="J22" t="e">
        <f t="shared" si="29"/>
        <v>#VALUE!</v>
      </c>
      <c r="K22" t="e">
        <f t="shared" si="30"/>
        <v>#VALUE!</v>
      </c>
      <c r="L22" t="e">
        <f t="shared" si="31"/>
        <v>#VALUE!</v>
      </c>
    </row>
    <row r="23" spans="2:12" x14ac:dyDescent="0.3">
      <c r="B23" t="s">
        <v>728</v>
      </c>
      <c r="C23">
        <f t="shared" si="0"/>
        <v>62</v>
      </c>
      <c r="D23" t="str">
        <f t="shared" si="23"/>
        <v>21.Mütörténelmi gyakorlatok. (A tanárképző tagjainak ingyen.);</v>
      </c>
      <c r="E23">
        <f t="shared" si="24"/>
        <v>98</v>
      </c>
      <c r="F23" t="str">
        <f t="shared" si="25"/>
        <v>; Heti 2 óra, szombaton d. e. 10—12-ig</v>
      </c>
      <c r="G23" t="str">
        <f t="shared" si="26"/>
        <v xml:space="preserve">0 </v>
      </c>
      <c r="H23" t="str">
        <f t="shared" si="27"/>
        <v>ugyanott</v>
      </c>
      <c r="I23" t="str">
        <f t="shared" si="28"/>
        <v>ugyanott</v>
      </c>
      <c r="J23" t="e">
        <f t="shared" si="29"/>
        <v>#VALUE!</v>
      </c>
      <c r="K23" t="e">
        <f t="shared" si="30"/>
        <v>#VALUE!</v>
      </c>
      <c r="L23" t="e">
        <f t="shared" si="31"/>
        <v>#VALUE!</v>
      </c>
    </row>
    <row r="24" spans="2:12" x14ac:dyDescent="0.3">
      <c r="B24" t="s">
        <v>729</v>
      </c>
      <c r="C24">
        <f t="shared" si="0"/>
        <v>54</v>
      </c>
      <c r="D24" t="str">
        <f t="shared" si="23"/>
        <v>22.A német irodalom krit. történelme (Ujfn. kszakok.);</v>
      </c>
      <c r="E24">
        <f t="shared" si="24"/>
        <v>104</v>
      </c>
      <c r="F24" t="str">
        <f t="shared" si="25"/>
        <v>; Heti 3 óra; hétfőn, kedden és szerdán d. e. 8—9-ig</v>
      </c>
      <c r="G24" t="str">
        <f t="shared" si="26"/>
        <v xml:space="preserve">0 </v>
      </c>
      <c r="H24" t="str">
        <f t="shared" si="27"/>
        <v>ugyanott</v>
      </c>
      <c r="I24" t="str">
        <f t="shared" si="28"/>
        <v>ugyanott</v>
      </c>
      <c r="J24" t="e">
        <f t="shared" si="29"/>
        <v>#VALUE!</v>
      </c>
      <c r="K24" t="e">
        <f t="shared" si="30"/>
        <v>#VALUE!</v>
      </c>
      <c r="L24" t="e">
        <f t="shared" si="31"/>
        <v>#VALUE!</v>
      </c>
    </row>
    <row r="25" spans="2:12" x14ac:dyDescent="0.3">
      <c r="B25" t="s">
        <v>730</v>
      </c>
      <c r="C25">
        <f t="shared" si="0"/>
        <v>114</v>
      </c>
      <c r="D25" t="str">
        <f t="shared" si="23"/>
        <v>23.Modern negatív stilistikai gyakorlatok (néhai Scherer Wilh. irodalomtörténelme.) (Tanárképző tagoknak ingyen.);</v>
      </c>
      <c r="E25">
        <f t="shared" si="24"/>
        <v>146</v>
      </c>
      <c r="F25" t="str">
        <f t="shared" si="25"/>
        <v>; Heti 1 óra ; hétfőn d. e. 7—8-ig</v>
      </c>
      <c r="G25" t="str">
        <f t="shared" si="26"/>
        <v xml:space="preserve">0 </v>
      </c>
      <c r="H25" t="str">
        <f t="shared" si="27"/>
        <v>ugyanott</v>
      </c>
      <c r="I25" t="str">
        <f t="shared" si="28"/>
        <v>ugyanott</v>
      </c>
      <c r="J25" t="e">
        <f t="shared" si="29"/>
        <v>#VALUE!</v>
      </c>
      <c r="K25" t="e">
        <f t="shared" si="30"/>
        <v>#VALUE!</v>
      </c>
      <c r="L25" t="e">
        <f t="shared" si="31"/>
        <v>#VALUE!</v>
      </c>
    </row>
    <row r="26" spans="2:12" x14ac:dyDescent="0.3">
      <c r="B26" t="s">
        <v>731</v>
      </c>
      <c r="C26">
        <f t="shared" si="0"/>
        <v>66</v>
      </c>
      <c r="D26" t="str">
        <f t="shared" si="23"/>
        <v>24.Ulfilas és gát nyelvgyakorlatok. (Tanárképző tagoknak ingyen.);</v>
      </c>
      <c r="E26">
        <f t="shared" si="24"/>
        <v>99</v>
      </c>
      <c r="F26" t="str">
        <f t="shared" si="25"/>
        <v>; Heti 1 óra; kedden d. e. 7 — 8-ig</v>
      </c>
      <c r="G26" t="str">
        <f t="shared" si="26"/>
        <v xml:space="preserve">0 </v>
      </c>
      <c r="H26" t="str">
        <f t="shared" si="27"/>
        <v>ugyanott</v>
      </c>
      <c r="I26" t="str">
        <f t="shared" si="28"/>
        <v>ugyanott</v>
      </c>
      <c r="J26" t="e">
        <f t="shared" si="29"/>
        <v>#VALUE!</v>
      </c>
      <c r="K26" t="e">
        <f t="shared" si="30"/>
        <v>#VALUE!</v>
      </c>
      <c r="L26" t="e">
        <f t="shared" si="31"/>
        <v>#VALUE!</v>
      </c>
    </row>
    <row r="27" spans="2:12" x14ac:dyDescent="0.3">
      <c r="B27" t="s">
        <v>732</v>
      </c>
      <c r="C27">
        <f t="shared" si="0"/>
        <v>280</v>
      </c>
      <c r="D27" t="str">
        <f t="shared" si="23"/>
        <v>25.Seminariumi gyakorlatok: a) Ulfilas Cod. argent. szövegkritikája, külön, tekintettel a gót és magyar etymologiai érintkezésekre. Csupán haladottak számára, az indexbe 2 órás tárgynak írandó. Esetleg: fi) Faust II. és Paralipomena szövegkritikája, (kezdők számára is, szintúgy);</v>
      </c>
      <c r="E27">
        <f t="shared" si="24"/>
        <v>319</v>
      </c>
      <c r="F27" t="str">
        <f t="shared" si="25"/>
        <v>; Heti 2 óra; később meghatározandó időig</v>
      </c>
      <c r="G27" t="str">
        <f t="shared" si="26"/>
        <v xml:space="preserve">0 </v>
      </c>
      <c r="H27" t="str">
        <f t="shared" si="27"/>
        <v>ugyanott</v>
      </c>
      <c r="I27" t="str">
        <f t="shared" si="28"/>
        <v>ugyanott</v>
      </c>
      <c r="J27" t="e">
        <f t="shared" si="29"/>
        <v>#VALUE!</v>
      </c>
      <c r="K27" t="e">
        <f t="shared" si="30"/>
        <v>#VALUE!</v>
      </c>
      <c r="L27" t="e">
        <f t="shared" si="31"/>
        <v>#VALUE!</v>
      </c>
    </row>
    <row r="28" spans="2:12" x14ac:dyDescent="0.3">
      <c r="B28" t="s">
        <v>733</v>
      </c>
      <c r="C28">
        <f t="shared" si="0"/>
        <v>28</v>
      </c>
      <c r="D28" t="str">
        <f t="shared" si="23"/>
        <v>26.A román nyelv mondattana;</v>
      </c>
      <c r="E28">
        <f t="shared" si="24"/>
        <v>78</v>
      </c>
      <c r="F28" t="str">
        <f t="shared" si="25"/>
        <v>; Heti 3 óra; hétfőn, kedden és szerdán d. u. 3—4-ig</v>
      </c>
      <c r="G28" t="str">
        <f t="shared" si="26"/>
        <v xml:space="preserve">0 </v>
      </c>
      <c r="H28" t="str">
        <f t="shared" si="27"/>
        <v>ugyanott</v>
      </c>
      <c r="I28" t="str">
        <f t="shared" si="28"/>
        <v>ugyanott</v>
      </c>
      <c r="J28" t="e">
        <f t="shared" si="29"/>
        <v>#VALUE!</v>
      </c>
      <c r="K28" t="e">
        <f t="shared" si="30"/>
        <v>#VALUE!</v>
      </c>
      <c r="L28" t="e">
        <f t="shared" si="31"/>
        <v>#VALUE!</v>
      </c>
    </row>
    <row r="29" spans="2:12" x14ac:dyDescent="0.3">
      <c r="B29" t="s">
        <v>764</v>
      </c>
      <c r="C29">
        <f t="shared" si="0"/>
        <v>32</v>
      </c>
      <c r="D29" t="str">
        <f t="shared" si="23"/>
        <v>27.A VII. század román irodalma;</v>
      </c>
      <c r="E29">
        <f t="shared" si="24"/>
        <v>80</v>
      </c>
      <c r="F29" t="str">
        <f t="shared" si="25"/>
        <v>; Heti 2 óra; csütörtökön és pénteken d. u. 3—4-ig</v>
      </c>
      <c r="G29" t="str">
        <f t="shared" si="26"/>
        <v xml:space="preserve">0 </v>
      </c>
      <c r="H29" t="str">
        <f t="shared" si="27"/>
        <v>ugyanott</v>
      </c>
      <c r="I29" t="str">
        <f t="shared" si="28"/>
        <v>ugyanott</v>
      </c>
      <c r="J29" t="e">
        <f t="shared" si="29"/>
        <v>#VALUE!</v>
      </c>
      <c r="K29" t="e">
        <f t="shared" si="30"/>
        <v>#VALUE!</v>
      </c>
      <c r="L29" t="e">
        <f t="shared" si="31"/>
        <v>#VALUE!</v>
      </c>
    </row>
    <row r="30" spans="2:12" x14ac:dyDescent="0.3">
      <c r="B30" t="s">
        <v>734</v>
      </c>
      <c r="C30">
        <f t="shared" si="0"/>
        <v>27</v>
      </c>
      <c r="D30" t="str">
        <f t="shared" si="23"/>
        <v>28.Sinkai György és hatása;</v>
      </c>
      <c r="E30">
        <f t="shared" si="24"/>
        <v>59</v>
      </c>
      <c r="F30" t="str">
        <f t="shared" si="25"/>
        <v>; Heti 1 óra; szerdán d. u. 2—3-ig</v>
      </c>
      <c r="G30" t="str">
        <f t="shared" si="26"/>
        <v xml:space="preserve">0 </v>
      </c>
      <c r="H30" t="str">
        <f t="shared" si="27"/>
        <v>ugyanott</v>
      </c>
      <c r="I30" t="str">
        <f t="shared" si="28"/>
        <v>ugyanott</v>
      </c>
      <c r="J30" t="e">
        <f t="shared" si="29"/>
        <v>#VALUE!</v>
      </c>
      <c r="K30" t="e">
        <f t="shared" si="30"/>
        <v>#VALUE!</v>
      </c>
      <c r="L30" t="e">
        <f t="shared" si="31"/>
        <v>#VALUE!</v>
      </c>
    </row>
    <row r="31" spans="2:12" x14ac:dyDescent="0.3">
      <c r="B31" t="s">
        <v>735</v>
      </c>
      <c r="C31">
        <f t="shared" si="0"/>
        <v>48</v>
      </c>
      <c r="D31" t="str">
        <f t="shared" si="23"/>
        <v>29.A vallási unió és hatása. (A tanárképzőben.);</v>
      </c>
      <c r="E31">
        <f t="shared" si="24"/>
        <v>83</v>
      </c>
      <c r="F31" t="str">
        <f t="shared" si="25"/>
        <v>; Heti 2 óra; szombaton d u. 3 — 5-ig</v>
      </c>
      <c r="G31" t="str">
        <f t="shared" si="26"/>
        <v xml:space="preserve">0 </v>
      </c>
      <c r="H31" t="str">
        <f t="shared" si="27"/>
        <v>ugyanott</v>
      </c>
      <c r="I31" t="str">
        <f t="shared" si="28"/>
        <v>ugyanott</v>
      </c>
      <c r="J31" t="e">
        <f t="shared" si="29"/>
        <v>#VALUE!</v>
      </c>
      <c r="K31" t="e">
        <f t="shared" si="30"/>
        <v>#VALUE!</v>
      </c>
      <c r="L31" t="e">
        <f t="shared" si="31"/>
        <v>#VALUE!</v>
      </c>
    </row>
    <row r="32" spans="2:12" x14ac:dyDescent="0.3">
      <c r="B32" t="s">
        <v>736</v>
      </c>
      <c r="C32">
        <f t="shared" si="0"/>
        <v>35</v>
      </c>
      <c r="D32" t="str">
        <f t="shared" si="23"/>
        <v>30.Chanson de geste-ek és roman-ok;</v>
      </c>
      <c r="E32">
        <f t="shared" si="24"/>
        <v>94</v>
      </c>
      <c r="F32" t="str">
        <f t="shared" si="25"/>
        <v>; Heti 3 óra; kedden d. e. 9—11-ig és szerdán d. e. 10—1 i-ig</v>
      </c>
      <c r="G32" t="str">
        <f t="shared" si="26"/>
        <v xml:space="preserve">0 </v>
      </c>
      <c r="H32" t="str">
        <f t="shared" si="27"/>
        <v>ugyanott</v>
      </c>
      <c r="I32" t="str">
        <f t="shared" si="28"/>
        <v>ugyanott</v>
      </c>
      <c r="J32" t="e">
        <f t="shared" si="29"/>
        <v>#VALUE!</v>
      </c>
      <c r="K32" t="e">
        <f t="shared" si="30"/>
        <v>#VALUE!</v>
      </c>
      <c r="L32" t="e">
        <f t="shared" si="31"/>
        <v>#VALUE!</v>
      </c>
    </row>
    <row r="33" spans="1:6" x14ac:dyDescent="0.3">
      <c r="B33" t="s">
        <v>737</v>
      </c>
      <c r="C33">
        <f t="shared" si="0"/>
        <v>55</v>
      </c>
      <c r="D33" t="str">
        <f t="shared" ref="D33:D48" si="32">LEFT(B33,C33)</f>
        <v>Középkori epikusok szövegmagyarázata. Franczia nyelven;</v>
      </c>
      <c r="E33">
        <f t="shared" ref="E33:E48" si="33">IFERROR(SEARCH("ig.",B33),SEARCH("időben.",B33)+3)</f>
        <v>87</v>
      </c>
      <c r="F33" t="str">
        <f t="shared" ref="F33:F48" si="34">CONCATENATE(MID(B33,C33,(E33-C33)),"ig")</f>
        <v>; Heti 2 óra; hétfőn d. e. 9—11-ig</v>
      </c>
    </row>
    <row r="34" spans="1:6" x14ac:dyDescent="0.3">
      <c r="B34" t="s">
        <v>738</v>
      </c>
      <c r="C34">
        <f t="shared" si="0"/>
        <v>85</v>
      </c>
      <c r="D34" t="str">
        <f t="shared" si="32"/>
        <v>32. Szórendi sajátosságok a modern francsiában. Franczia nyelven. (A tanárképzőben.);</v>
      </c>
      <c r="E34">
        <f t="shared" si="33"/>
        <v>147</v>
      </c>
      <c r="F34" t="str">
        <f t="shared" si="34"/>
        <v>; Heti 2 óra; hétfőn d. e. it — 12-ig és szerdán d. e. 9 — 10-ig</v>
      </c>
    </row>
    <row r="35" spans="1:6" x14ac:dyDescent="0.3">
      <c r="B35" t="s">
        <v>739</v>
      </c>
      <c r="C35">
        <f t="shared" si="0"/>
        <v>39</v>
      </c>
      <c r="D35" t="str">
        <f t="shared" si="32"/>
        <v>33. Héber nyelvtan. (Hang és alaktan.);</v>
      </c>
      <c r="E35">
        <f t="shared" si="33"/>
        <v>78</v>
      </c>
      <c r="F35" t="str">
        <f t="shared" si="34"/>
        <v>; Heti 2 óra; később meghatározandó időig</v>
      </c>
    </row>
    <row r="36" spans="1:6" x14ac:dyDescent="0.3">
      <c r="A36" t="s">
        <v>708</v>
      </c>
    </row>
    <row r="37" spans="1:6" x14ac:dyDescent="0.3">
      <c r="B37" t="s">
        <v>740</v>
      </c>
      <c r="C37">
        <f t="shared" si="0"/>
        <v>39</v>
      </c>
      <c r="D37" t="str">
        <f t="shared" si="32"/>
        <v>34.Magyarország története 1300—1326-ig;</v>
      </c>
      <c r="E37">
        <f t="shared" si="33"/>
        <v>102</v>
      </c>
      <c r="F37" t="str">
        <f t="shared" si="34"/>
        <v>; Heti 4 óra; hétfőn, kedden, szerdán és csütörtökön déli 12—i-ig</v>
      </c>
    </row>
    <row r="38" spans="1:6" x14ac:dyDescent="0.3">
      <c r="B38" t="s">
        <v>741</v>
      </c>
      <c r="C38">
        <f t="shared" si="0"/>
        <v>63</v>
      </c>
      <c r="D38" t="str">
        <f t="shared" si="32"/>
        <v>35.Történelmünk kútfői a XIV—XV. évszázadban (a tanárképzőben);</v>
      </c>
      <c r="E38">
        <f t="shared" si="33"/>
        <v>100</v>
      </c>
      <c r="F38" t="str">
        <f t="shared" si="34"/>
        <v>; Heti 2 óra ; szombaton d. e. 10—12-ig</v>
      </c>
    </row>
    <row r="39" spans="1:6" x14ac:dyDescent="0.3">
      <c r="B39" t="s">
        <v>742</v>
      </c>
      <c r="C39">
        <f t="shared" si="0"/>
        <v>72</v>
      </c>
      <c r="D39" t="str">
        <f t="shared" si="32"/>
        <v>36.Magyarország anyagi és szellemi műveltségének története ijn— iSfö-ig;</v>
      </c>
      <c r="E39">
        <f t="shared" si="33"/>
        <v>113</v>
      </c>
      <c r="F39" t="str">
        <f t="shared" si="34"/>
        <v>; Heti 4 óra; hétfőn és kedden d. e. 7—9-ig</v>
      </c>
    </row>
    <row r="40" spans="1:6" x14ac:dyDescent="0.3">
      <c r="B40" t="s">
        <v>743</v>
      </c>
      <c r="C40">
        <f t="shared" si="0"/>
        <v>57</v>
      </c>
      <c r="D40" t="str">
        <f t="shared" si="32"/>
        <v>37- Bonfini Antal decasainak culturtörténeti jelentősége;</v>
      </c>
      <c r="E40">
        <f t="shared" si="33"/>
        <v>89</v>
      </c>
      <c r="F40" t="str">
        <f t="shared" si="34"/>
        <v>; Heti 1 óra; szerdán d. e. 8—9-ig</v>
      </c>
    </row>
    <row r="41" spans="1:6" x14ac:dyDescent="0.3">
      <c r="B41" t="s">
        <v>744</v>
      </c>
      <c r="C41">
        <f t="shared" si="0"/>
        <v>46</v>
      </c>
      <c r="D41" t="str">
        <f t="shared" si="32"/>
        <v>38.A rómaiak története a kart hágói háborúkig;</v>
      </c>
      <c r="E41">
        <f t="shared" si="33"/>
        <v>113</v>
      </c>
      <c r="F41" t="str">
        <f t="shared" si="34"/>
        <v>; Heti 4 óra; hétfőn, kedden, szerdán és csütörtökön d. e. 11 — 12-ig</v>
      </c>
    </row>
    <row r="42" spans="1:6" x14ac:dyDescent="0.3">
      <c r="B42" t="s">
        <v>745</v>
      </c>
      <c r="C42">
        <f t="shared" si="0"/>
        <v>52</v>
      </c>
      <c r="D42" t="str">
        <f t="shared" si="32"/>
        <v>39.Egyetemes történelmi gyakorlatok a tanárképzőben;</v>
      </c>
      <c r="E42">
        <f t="shared" si="33"/>
        <v>85</v>
      </c>
      <c r="F42" t="str">
        <f t="shared" si="34"/>
        <v>; Heti 2 óra; pénteken d. u. 3—5-ig</v>
      </c>
    </row>
    <row r="43" spans="1:6" x14ac:dyDescent="0.3">
      <c r="B43" t="s">
        <v>746</v>
      </c>
      <c r="C43">
        <f t="shared" si="0"/>
        <v>40</v>
      </c>
      <c r="D43" t="str">
        <f t="shared" si="32"/>
        <v>40.A középkor rendszeres története. III;</v>
      </c>
      <c r="E43">
        <f t="shared" si="33"/>
        <v>94</v>
      </c>
      <c r="F43" t="str">
        <f t="shared" si="34"/>
        <v>; Heti 3 óra ; hétfőn, kedden és szerdán d. e. 10—1 i-ig</v>
      </c>
    </row>
    <row r="44" spans="1:6" x14ac:dyDescent="0.3">
      <c r="B44" t="s">
        <v>747</v>
      </c>
      <c r="C44">
        <f t="shared" si="0"/>
        <v>25</v>
      </c>
      <c r="D44" t="str">
        <f t="shared" si="32"/>
        <v>41.Az új-kor áttekintése;</v>
      </c>
      <c r="E44">
        <f t="shared" si="33"/>
        <v>75</v>
      </c>
      <c r="F44" t="str">
        <f t="shared" si="34"/>
        <v>; Heti 2 óra; csütörtökön és pénteken d. e. 10—11-ig</v>
      </c>
    </row>
    <row r="45" spans="1:6" x14ac:dyDescent="0.3">
      <c r="B45" t="s">
        <v>748</v>
      </c>
      <c r="C45">
        <f t="shared" si="0"/>
        <v>28</v>
      </c>
      <c r="D45" t="str">
        <f t="shared" si="32"/>
        <v>42.A görög és római ruházat;</v>
      </c>
      <c r="E45">
        <f t="shared" si="33"/>
        <v>102</v>
      </c>
      <c r="F45" t="str">
        <f t="shared" si="34"/>
        <v>; Heti 5 óra; csütörtökön d. u. 2—3-1'g, pénteken és szombaton d. u. 2 —4-ig</v>
      </c>
    </row>
    <row r="46" spans="1:6" x14ac:dyDescent="0.3">
      <c r="B46" t="s">
        <v>749</v>
      </c>
      <c r="C46">
        <f t="shared" si="0"/>
        <v>20</v>
      </c>
      <c r="D46" t="str">
        <f t="shared" si="32"/>
        <v>43.Európa földrajza;</v>
      </c>
      <c r="E46">
        <f t="shared" si="33"/>
        <v>97</v>
      </c>
      <c r="F46" t="str">
        <f t="shared" si="34"/>
        <v>; Heti 5 óra; hétfőn, kedden, szerdán d. e. 9—10-ig és pénteken d. e. 8 — 10-ig</v>
      </c>
    </row>
    <row r="47" spans="1:6" x14ac:dyDescent="0.3">
      <c r="B47" t="s">
        <v>750</v>
      </c>
      <c r="C47">
        <f t="shared" si="0"/>
        <v>131</v>
      </c>
      <c r="D47" t="str">
        <f t="shared" si="32"/>
        <v>44.Földrajzi gyakorlatok, kivált Európa földrajzából. Tanárképzői rendes és rendkiv. tagoknak és Ill-ad, IV. évesek számára ingyen;</v>
      </c>
      <c r="E47">
        <f t="shared" si="33"/>
        <v>174</v>
      </c>
      <c r="F47" t="str">
        <f t="shared" si="34"/>
        <v>; Heti 2 óra ; hétfőn és szerdán d. u. 2—3-ig</v>
      </c>
    </row>
    <row r="48" spans="1:6" x14ac:dyDescent="0.3">
      <c r="B48" t="s">
        <v>751</v>
      </c>
      <c r="C48">
        <f t="shared" si="0"/>
        <v>26</v>
      </c>
      <c r="D48" t="str">
        <f t="shared" si="32"/>
        <v>45. Néprajzi szemelményck;</v>
      </c>
      <c r="E48">
        <f t="shared" si="33"/>
        <v>65</v>
      </c>
      <c r="F48" t="str">
        <f t="shared" si="34"/>
        <v>; Heti 1 óra; később meghatározandó időig</v>
      </c>
    </row>
    <row r="49" spans="1:6" x14ac:dyDescent="0.3">
      <c r="B49" t="s">
        <v>752</v>
      </c>
      <c r="C49">
        <f t="shared" si="0"/>
        <v>32</v>
      </c>
      <c r="D49" t="str">
        <f t="shared" ref="D49:D62" si="35">LEFT(B49,C49)</f>
        <v>38.Néprajzi múzeumi gyakorlatok;</v>
      </c>
      <c r="E49">
        <f t="shared" ref="E49:E62" si="36">IFERROR(SEARCH("ig.",B49),SEARCH("időben.",B49)+3)</f>
        <v>72</v>
      </c>
      <c r="F49" t="str">
        <f t="shared" ref="F49:F62" si="37">CONCATENATE(MID(B49,C49,(E49-C49)),"ig")</f>
        <v>; Heti i óra ; később meghatározandó időig</v>
      </c>
    </row>
    <row r="50" spans="1:6" x14ac:dyDescent="0.3">
      <c r="A50" t="s">
        <v>642</v>
      </c>
    </row>
    <row r="51" spans="1:6" x14ac:dyDescent="0.3">
      <c r="B51" t="s">
        <v>753</v>
      </c>
      <c r="C51">
        <f t="shared" si="0"/>
        <v>28</v>
      </c>
      <c r="D51" t="str">
        <f t="shared" si="35"/>
        <v>39.Angol nyelvtan kezdőknek;</v>
      </c>
      <c r="E51">
        <f t="shared" si="36"/>
        <v>68</v>
      </c>
      <c r="F51" t="str">
        <f t="shared" si="37"/>
        <v>; Heti 2 óra ; később meghatározandó időig</v>
      </c>
    </row>
    <row r="52" spans="1:6" x14ac:dyDescent="0.3">
      <c r="B52" t="s">
        <v>754</v>
      </c>
      <c r="C52">
        <f t="shared" si="0"/>
        <v>59</v>
      </c>
      <c r="D52" t="str">
        <f t="shared" si="35"/>
        <v>40.Szemelvények fordítása az angol classicus írók müveiből;</v>
      </c>
      <c r="E52">
        <f t="shared" si="36"/>
        <v>99</v>
      </c>
      <c r="F52" t="str">
        <f t="shared" si="37"/>
        <v>; Heti 2 óra ; később meghatározandó időig</v>
      </c>
    </row>
    <row r="53" spans="1:6" x14ac:dyDescent="0.3">
      <c r="B53" t="s">
        <v>755</v>
      </c>
      <c r="C53">
        <f t="shared" si="0"/>
        <v>27</v>
      </c>
      <c r="D53" t="str">
        <f t="shared" si="35"/>
        <v>41.Társalgás angol nyelven;</v>
      </c>
      <c r="E53">
        <f t="shared" si="36"/>
        <v>66</v>
      </c>
      <c r="F53" t="str">
        <f t="shared" si="37"/>
        <v>; Heti 1 óra; később meghatározandó időig</v>
      </c>
    </row>
    <row r="54" spans="1:6" x14ac:dyDescent="0.3">
      <c r="B54" t="s">
        <v>763</v>
      </c>
      <c r="C54">
        <f t="shared" si="0"/>
        <v>67</v>
      </c>
      <c r="D54" t="str">
        <f t="shared" si="35"/>
        <v>42.Franczia nyelv, kezdőknek. Nyelvtan, beszéd- és írásgyakorlatok;</v>
      </c>
      <c r="E54">
        <f t="shared" si="36"/>
        <v>106</v>
      </c>
      <c r="F54" t="str">
        <f t="shared" si="37"/>
        <v>; Heti 3 óra  később meghatározandó időig</v>
      </c>
    </row>
    <row r="55" spans="1:6" x14ac:dyDescent="0.3">
      <c r="B55" t="s">
        <v>756</v>
      </c>
      <c r="C55">
        <f t="shared" si="0"/>
        <v>94</v>
      </c>
      <c r="D55" t="str">
        <f t="shared" si="35"/>
        <v>43.Franczia nyelv, haladóknak. Nehezebb nyelvgyakorlatok. Társalgás franczia nyelven. Olvasás;</v>
      </c>
      <c r="E55">
        <f t="shared" si="36"/>
        <v>133</v>
      </c>
      <c r="F55" t="str">
        <f t="shared" si="37"/>
        <v>; Heti 2 óra; később meghatározandó időig</v>
      </c>
    </row>
    <row r="56" spans="1:6" x14ac:dyDescent="0.3">
      <c r="B56" t="s">
        <v>757</v>
      </c>
      <c r="C56">
        <f t="shared" si="0"/>
        <v>26</v>
      </c>
      <c r="D56" t="str">
        <f t="shared" si="35"/>
        <v>44.Olasz nyelv, kezdőknek;</v>
      </c>
      <c r="E56">
        <f t="shared" si="36"/>
        <v>65</v>
      </c>
      <c r="F56" t="str">
        <f t="shared" si="37"/>
        <v>; Heti 2 óra; később meghatározandó időig</v>
      </c>
    </row>
    <row r="57" spans="1:6" x14ac:dyDescent="0.3">
      <c r="B57" t="s">
        <v>758</v>
      </c>
      <c r="C57">
        <f t="shared" si="0"/>
        <v>27</v>
      </c>
      <c r="D57" t="str">
        <f t="shared" si="35"/>
        <v>45.Olasz nyelv, haladóknak;</v>
      </c>
      <c r="E57">
        <f t="shared" si="36"/>
        <v>67</v>
      </c>
      <c r="F57" t="str">
        <f t="shared" si="37"/>
        <v>; Heti 2 óra ; később meghatározandó időig</v>
      </c>
    </row>
    <row r="58" spans="1:6" x14ac:dyDescent="0.3">
      <c r="B58" t="s">
        <v>759</v>
      </c>
      <c r="C58">
        <f t="shared" si="0"/>
        <v>37</v>
      </c>
      <c r="D58" t="str">
        <f t="shared" si="35"/>
        <v>46.Dante Alighieri Divina Commediája;</v>
      </c>
      <c r="E58">
        <f t="shared" si="36"/>
        <v>76</v>
      </c>
      <c r="F58" t="str">
        <f t="shared" si="37"/>
        <v>; Heti 1 óra; később meghatározandó időig</v>
      </c>
    </row>
    <row r="59" spans="1:6" x14ac:dyDescent="0.3">
      <c r="A59" t="s">
        <v>709</v>
      </c>
    </row>
    <row r="60" spans="1:6" x14ac:dyDescent="0.3">
      <c r="B60" t="s">
        <v>760</v>
      </c>
      <c r="C60">
        <f t="shared" si="0"/>
        <v>19</v>
      </c>
      <c r="D60" t="str">
        <f t="shared" si="35"/>
        <v>47.Szabadkézi rajz;</v>
      </c>
      <c r="E60">
        <f t="shared" si="36"/>
        <v>58</v>
      </c>
      <c r="F60" t="str">
        <f t="shared" si="37"/>
        <v>; Heti 2 óra; később meghatározandó időig</v>
      </c>
    </row>
    <row r="61" spans="1:6" x14ac:dyDescent="0.3">
      <c r="B61" t="s">
        <v>761</v>
      </c>
      <c r="C61">
        <f t="shared" si="0"/>
        <v>13</v>
      </c>
      <c r="D61" t="str">
        <f t="shared" si="35"/>
        <v>48.Festészet;</v>
      </c>
      <c r="E61">
        <f t="shared" si="36"/>
        <v>53</v>
      </c>
      <c r="F61" t="str">
        <f t="shared" si="37"/>
        <v>; Heti 2 óra ; később meghatározandó időig</v>
      </c>
    </row>
    <row r="62" spans="1:6" x14ac:dyDescent="0.3">
      <c r="B62" t="s">
        <v>762</v>
      </c>
      <c r="C62">
        <f t="shared" si="0"/>
        <v>22</v>
      </c>
      <c r="D62" t="str">
        <f t="shared" si="35"/>
        <v>49.Tornászás és vívás;</v>
      </c>
      <c r="E62">
        <f t="shared" si="36"/>
        <v>49</v>
      </c>
      <c r="F62" t="str">
        <f t="shared" si="37"/>
        <v>; Később meghatározandó időig</v>
      </c>
    </row>
    <row r="63" spans="1:6" x14ac:dyDescent="0.3">
      <c r="B63" s="3" t="s"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2"/>
  <dimension ref="A1:I32"/>
  <sheetViews>
    <sheetView tabSelected="1" topLeftCell="D1" zoomScale="115" zoomScaleNormal="115" workbookViewId="0">
      <selection activeCell="G11" sqref="G11"/>
    </sheetView>
  </sheetViews>
  <sheetFormatPr defaultRowHeight="15.6" x14ac:dyDescent="0.3"/>
  <cols>
    <col min="2" max="2" width="19.3984375" bestFit="1" customWidth="1"/>
    <col min="3" max="3" width="84.19921875" customWidth="1"/>
    <col min="5" max="5" width="39.796875" customWidth="1"/>
    <col min="6" max="6" width="14.69921875" customWidth="1"/>
    <col min="7" max="7" width="55.59765625" customWidth="1"/>
    <col min="8" max="8" width="13.59765625" customWidth="1"/>
    <col min="9" max="9" width="23.09765625" customWidth="1"/>
  </cols>
  <sheetData>
    <row r="1" spans="1:9" x14ac:dyDescent="0.3">
      <c r="B1" s="3" t="s">
        <v>32</v>
      </c>
      <c r="D1" t="s">
        <v>8</v>
      </c>
      <c r="E1" s="3" t="s">
        <v>10</v>
      </c>
      <c r="F1" t="s">
        <v>13</v>
      </c>
      <c r="G1" s="3" t="s">
        <v>11</v>
      </c>
      <c r="H1" s="3" t="s">
        <v>39</v>
      </c>
      <c r="I1" s="3" t="s">
        <v>12</v>
      </c>
    </row>
    <row r="2" spans="1:9" x14ac:dyDescent="0.3">
      <c r="A2" t="s">
        <v>1476</v>
      </c>
      <c r="B2" t="s">
        <v>3</v>
      </c>
      <c r="C2" t="s">
        <v>35</v>
      </c>
      <c r="D2">
        <f>SEARCH($D$1,C2)</f>
        <v>18</v>
      </c>
      <c r="E2" t="str">
        <f>LEFT(C2,D2)</f>
        <v>1.     Erkölcstan;</v>
      </c>
      <c r="F2">
        <f>SEARCH("óráig.",C2)</f>
        <v>66</v>
      </c>
      <c r="G2" t="str">
        <f>MID(C2,D2,(F2-D2))</f>
        <v>; hétfőn, kedden, szerdán, pénteken délután 5—6-</v>
      </c>
      <c r="H2" t="str">
        <f>IFERROR(SEARCH("ugyanazon tanár",C2),"0 ")</f>
        <v xml:space="preserve">0 </v>
      </c>
      <c r="I2" t="str">
        <f>IF(MID(C2,F2+7,LEN(C2)-(F2+7))="ugyanazon tanár",MID(C2,F2+7,LEN(C2)-(F2+7)),MID(C2,F2+7,LEN(C2)-(F2+7)))</f>
        <v>Szász Béla ny. r. tanár</v>
      </c>
    </row>
    <row r="3" spans="1:9" x14ac:dyDescent="0.3">
      <c r="C3" t="s">
        <v>33</v>
      </c>
      <c r="D3">
        <f t="shared" ref="D3:D25" si="0">SEARCH($D$1,C3)</f>
        <v>36</v>
      </c>
      <c r="E3" t="str">
        <f t="shared" ref="E3:E5" si="1">LEFT(C3,D3)</f>
        <v>2.     A régi philosophia története;</v>
      </c>
      <c r="F3">
        <f t="shared" ref="F3:F5" si="2">SEARCH("óráig.",C3)</f>
        <v>100</v>
      </c>
      <c r="G3" t="str">
        <f t="shared" ref="G3:G5" si="3">MID(C3,D3,(F3-D3))</f>
        <v xml:space="preserve">; (folytatólag) hétfőn 9—10 óráig, csütörtökön és szombaton 5-6 </v>
      </c>
      <c r="H3">
        <f t="shared" ref="H3:H9" si="4">IFERROR(SEARCH("ugyanazon tanár",C3),"0 ")</f>
        <v>107</v>
      </c>
      <c r="I3" t="str">
        <f>IF(MID(C3,F3+7,LEN(C3)-(F3+7))="ugyanazon tanár",I2,MID(C3,F3+7,LEN(C3)-(F3+7)))</f>
        <v>Szász Béla ny. r. tanár</v>
      </c>
    </row>
    <row r="4" spans="1:9" x14ac:dyDescent="0.3">
      <c r="C4" t="s">
        <v>34</v>
      </c>
      <c r="D4">
        <f t="shared" si="0"/>
        <v>18</v>
      </c>
      <c r="E4" t="str">
        <f t="shared" si="1"/>
        <v>3.     Neveléstan;</v>
      </c>
      <c r="F4">
        <f t="shared" si="2"/>
        <v>87</v>
      </c>
      <c r="G4" t="str">
        <f t="shared" si="3"/>
        <v xml:space="preserve">; (ll-ik rész: Oktatástan), csütörtökön, pénteken és szombaton 11—12 </v>
      </c>
      <c r="H4" t="str">
        <f t="shared" si="4"/>
        <v xml:space="preserve">0 </v>
      </c>
      <c r="I4" t="str">
        <f t="shared" ref="I4" si="5">IF(MID(C4,F4+7,LEN(C4)-(F4+7))="ugyanazon tanár",MID(C4,F4+7,LEN(C4)-(F4+7)),MID(C4,F4+7,LEN(C4)-(F4+7)))</f>
        <v>Felméri Lajos ny. r. tanár</v>
      </c>
    </row>
    <row r="5" spans="1:9" x14ac:dyDescent="0.3">
      <c r="C5" t="s">
        <v>36</v>
      </c>
      <c r="D5">
        <f t="shared" si="0"/>
        <v>85</v>
      </c>
      <c r="E5" t="str">
        <f t="shared" si="1"/>
        <v>4.      A fajkeletkezés elmélete (Darwinismus) és az Anthropologia érintkező pontjai;</v>
      </c>
      <c r="F5">
        <f t="shared" si="2"/>
        <v>109</v>
      </c>
      <c r="G5" t="str">
        <f t="shared" si="3"/>
        <v>; hétfőn, kedden 11 —12-</v>
      </c>
      <c r="H5">
        <f t="shared" si="4"/>
        <v>116</v>
      </c>
      <c r="I5" t="str">
        <f t="shared" ref="I5" si="6">IF(MID(C5,F5+7,LEN(C5)-(F5+7))="ugyanazon tanár",I4,MID(C5,F5+7,LEN(C5)-(F5+7)))</f>
        <v>Felméri Lajos ny. r. tanár</v>
      </c>
    </row>
    <row r="7" spans="1:9" x14ac:dyDescent="0.3">
      <c r="B7" t="s">
        <v>1478</v>
      </c>
    </row>
    <row r="8" spans="1:9" x14ac:dyDescent="0.3">
      <c r="C8" t="s">
        <v>38</v>
      </c>
      <c r="D8">
        <f t="shared" si="0"/>
        <v>39</v>
      </c>
      <c r="E8" t="str">
        <f t="shared" ref="E8:E9" si="7">LEFT(C8,D8)</f>
        <v>1.     A franczia forradalom története;</v>
      </c>
      <c r="F8">
        <f t="shared" ref="F8" si="8">SEARCH("óráig.",C8)</f>
        <v>88</v>
      </c>
      <c r="G8" t="str">
        <f t="shared" ref="G8:G9" si="9">MID(C8,D8,(F8-D8))</f>
        <v xml:space="preserve">; hétfő, kedd, szerda, péntek és szombat 11 — 12 </v>
      </c>
      <c r="H8" t="str">
        <f t="shared" si="4"/>
        <v xml:space="preserve">0 </v>
      </c>
      <c r="I8" t="str">
        <f t="shared" ref="I8" si="10">IF(MID(C8,F8+7,LEN(C8)-(F8+7))="ugyanazon tanár",MID(C8,F8+7,LEN(C8)-(F8+7)),MID(C8,F8+7,LEN(C8)-(F8+7)))</f>
        <v>Ladányi Gedeon ny. r. tanár</v>
      </c>
    </row>
    <row r="9" spans="1:9" x14ac:dyDescent="0.3">
      <c r="C9" t="s">
        <v>37</v>
      </c>
      <c r="D9">
        <f t="shared" si="0"/>
        <v>40</v>
      </c>
      <c r="E9" t="str">
        <f t="shared" si="7"/>
        <v>* 6. Gyakorlati órák a tanár-képezdében;</v>
      </c>
      <c r="F9">
        <f>IFERROR(SEARCH("óráig.",C9),SEARCH("meghatároztatni.",C9))</f>
        <v>91</v>
      </c>
      <c r="G9" t="str">
        <f t="shared" si="9"/>
        <v xml:space="preserve">; (hetenként két órán) a nap és óra utólagosan fog </v>
      </c>
      <c r="H9">
        <f t="shared" si="4"/>
        <v>108</v>
      </c>
      <c r="I9" t="str">
        <f>IF((H9&gt;0)+OR(MID(C9,F9+7,LEN(C9)-(F9+7))="ugyanazon tanár"),I8,MID(C9,F9+7,LEN(C9)-(F9+7)))</f>
        <v>Ladányi Gedeon ny. r. tanár</v>
      </c>
    </row>
    <row r="10" spans="1:9" x14ac:dyDescent="0.3">
      <c r="C10" t="s">
        <v>48</v>
      </c>
      <c r="D10">
        <f t="shared" si="0"/>
        <v>86</v>
      </c>
      <c r="E10" t="str">
        <f t="shared" ref="E10:E25" si="11">LEFT(C10,D10)</f>
        <v>1.      Magyarország története a XI dik században szt.-Istvántól Kálmán király koráig;</v>
      </c>
      <c r="F10">
        <f t="shared" ref="F10:F19" si="12">IFERROR(SEARCH("óráig.",C10),SEARCH("meghatároztatni.",C10))</f>
        <v>112</v>
      </c>
      <c r="G10" t="str">
        <f t="shared" ref="G10:G25" si="13">MID(C10,D10,(F10-D10))</f>
        <v xml:space="preserve">; mindennap délelőtt 9—10 </v>
      </c>
      <c r="H10" t="str">
        <f t="shared" ref="H10:H25" si="14">IFERROR(SEARCH("ugyanazon tanár",C10),"0 ")</f>
        <v xml:space="preserve">0 </v>
      </c>
      <c r="I10" t="str">
        <f t="shared" ref="I10" si="15">IF(MID(C10,F10+7,LEN(C10)-(F10+7))="ugyanazon tanár",MID(C10,F10+7,LEN(C10)-(F10+7)),MID(C10,F10+7,LEN(C10)-(F10+7)))</f>
        <v>Szabó Károly ny. r. tanár</v>
      </c>
    </row>
    <row r="11" spans="1:9" x14ac:dyDescent="0.3">
      <c r="C11" t="s">
        <v>52</v>
      </c>
      <c r="D11">
        <f t="shared" si="0"/>
        <v>81</v>
      </c>
      <c r="E11" t="str">
        <f t="shared" si="11"/>
        <v>2.      Béla király névtelen jegyzőjének munkája, bírálati szempontból tárgyalva;</v>
      </c>
      <c r="F11" t="e">
        <f t="shared" si="12"/>
        <v>#VALUE!</v>
      </c>
      <c r="G11" t="e">
        <f t="shared" si="13"/>
        <v>#VALUE!</v>
      </c>
      <c r="H11">
        <f t="shared" si="14"/>
        <v>121</v>
      </c>
      <c r="I11" t="e">
        <f t="shared" ref="I11" si="16">IF(MID(C11,F11+7,LEN(C11)-(F11+7))="ugyanazon tanár",I10,MID(C11,F11+7,LEN(C11)-(F11+7)))</f>
        <v>#VALUE!</v>
      </c>
    </row>
    <row r="12" spans="1:9" x14ac:dyDescent="0.3">
      <c r="C12" t="s">
        <v>40</v>
      </c>
      <c r="D12">
        <f t="shared" si="0"/>
        <v>111</v>
      </c>
      <c r="E12" t="str">
        <f t="shared" si="11"/>
        <v>3.      A rómaiak és a keresztyén népek időszámitása a legújabb időkig, eshetöleg a keleti népek időszámitása ;</v>
      </c>
      <c r="F12">
        <f t="shared" si="12"/>
        <v>135</v>
      </c>
      <c r="G12" t="str">
        <f t="shared" si="13"/>
        <v xml:space="preserve">; minden nap reggel 8—9 </v>
      </c>
      <c r="H12" t="str">
        <f t="shared" si="14"/>
        <v xml:space="preserve">0 </v>
      </c>
      <c r="I12" t="str">
        <f t="shared" ref="I12" si="17">IF(MID(C12,F12+7,LEN(C12)-(F12+7))="ugyanazon tanár",MID(C12,F12+7,LEN(C12)-(F12+7)),MID(C12,F12+7,LEN(C12)-(F12+7)))</f>
        <v>Finály Henrik ny. r. tanár</v>
      </c>
    </row>
    <row r="13" spans="1:9" x14ac:dyDescent="0.3">
      <c r="B13" t="s">
        <v>41</v>
      </c>
      <c r="F13" t="e">
        <f t="shared" si="12"/>
        <v>#VALUE!</v>
      </c>
      <c r="I13" t="e">
        <f t="shared" ref="I13" si="18">IF(MID(C13,F13+7,LEN(C13)-(F13+7))="ugyanazon tanár",I12,MID(C13,F13+7,LEN(C13)-(F13+7)))</f>
        <v>#VALUE!</v>
      </c>
    </row>
    <row r="14" spans="1:9" x14ac:dyDescent="0.3">
      <c r="C14" t="s">
        <v>42</v>
      </c>
      <c r="D14">
        <f t="shared" si="0"/>
        <v>67</v>
      </c>
      <c r="E14" t="str">
        <f t="shared" si="11"/>
        <v>4.        Magyar irodalom története a XVIII. század végétől kezdve;</v>
      </c>
      <c r="F14">
        <f t="shared" si="12"/>
        <v>106</v>
      </c>
      <c r="G14" t="str">
        <f t="shared" si="13"/>
        <v xml:space="preserve">; hétfőn, kedden, szerdán d. e. 10 -11 </v>
      </c>
      <c r="H14" t="str">
        <f t="shared" si="14"/>
        <v xml:space="preserve">0 </v>
      </c>
      <c r="I14" t="str">
        <f t="shared" ref="I14" si="19">IF(MID(C14,F14+7,LEN(C14)-(F14+7))="ugyanazon tanár",MID(C14,F14+7,LEN(C14)-(F14+7)),MID(C14,F14+7,LEN(C14)-(F14+7)))</f>
        <v>Imre Sándor ny. r. tanár</v>
      </c>
    </row>
    <row r="15" spans="1:9" x14ac:dyDescent="0.3">
      <c r="C15" t="s">
        <v>1479</v>
      </c>
      <c r="D15">
        <f t="shared" si="0"/>
        <v>71</v>
      </c>
      <c r="E15" t="str">
        <f t="shared" si="11"/>
        <v>5.Magyar nyelv és nyelvtudomány története a XVIII-dik századtól kezdve;</v>
      </c>
      <c r="F15" t="e">
        <f t="shared" si="12"/>
        <v>#VALUE!</v>
      </c>
      <c r="G15" t="e">
        <f t="shared" si="13"/>
        <v>#VALUE!</v>
      </c>
      <c r="H15">
        <f t="shared" si="14"/>
        <v>107</v>
      </c>
      <c r="I15" t="e">
        <f t="shared" ref="I15" si="20">IF(MID(C15,F15+7,LEN(C15)-(F15+7))="ugyanazon tanár",I14,MID(C15,F15+7,LEN(C15)-(F15+7)))</f>
        <v>#VALUE!</v>
      </c>
    </row>
    <row r="16" spans="1:9" x14ac:dyDescent="0.3">
      <c r="C16" t="s">
        <v>1480</v>
      </c>
      <c r="D16">
        <f t="shared" si="0"/>
        <v>48</v>
      </c>
      <c r="E16" t="str">
        <f t="shared" si="11"/>
        <v>6. A hermeneutika elmélete gyakorlati példákkal;</v>
      </c>
      <c r="F16">
        <f t="shared" si="12"/>
        <v>75</v>
      </c>
      <c r="G16" t="str">
        <f t="shared" si="13"/>
        <v xml:space="preserve">; kedden és szombaton 9—10 </v>
      </c>
      <c r="H16" t="str">
        <f t="shared" si="14"/>
        <v xml:space="preserve">0 </v>
      </c>
      <c r="I16" t="str">
        <f t="shared" ref="I16" si="21">IF(MID(C16,F16+7,LEN(C16)-(F16+7))="ugyanazon tanár",MID(C16,F16+7,LEN(C16)-(F16+7)),MID(C16,F16+7,LEN(C16)-(F16+7)))</f>
        <v>Szamosi János ny. r. tanár</v>
      </c>
    </row>
    <row r="17" spans="2:9" x14ac:dyDescent="0.3">
      <c r="C17" t="s">
        <v>43</v>
      </c>
      <c r="D17">
        <f t="shared" si="0"/>
        <v>51</v>
      </c>
      <c r="E17" t="str">
        <f t="shared" si="11"/>
        <v>7.        Horatius válogatott dalainak magyarázata;</v>
      </c>
      <c r="F17">
        <f t="shared" si="12"/>
        <v>86</v>
      </c>
      <c r="G17" t="str">
        <f t="shared" si="13"/>
        <v xml:space="preserve">; hétfőn, szerdán és pénteken 9—10 </v>
      </c>
      <c r="H17">
        <f t="shared" si="14"/>
        <v>93</v>
      </c>
      <c r="I17" t="str">
        <f t="shared" ref="I17" si="22">IF(MID(C17,F17+7,LEN(C17)-(F17+7))="ugyanazon tanár",I16,MID(C17,F17+7,LEN(C17)-(F17+7)))</f>
        <v>Szamosi János ny. r. tanár</v>
      </c>
    </row>
    <row r="18" spans="2:9" x14ac:dyDescent="0.3">
      <c r="C18" t="s">
        <v>53</v>
      </c>
      <c r="D18">
        <f t="shared" si="0"/>
        <v>67</v>
      </c>
      <c r="E18" t="str">
        <f t="shared" si="11"/>
        <v>8.        A római irodalom történet folytatása, Augustusiéi 500 ig;</v>
      </c>
      <c r="F18">
        <f t="shared" si="12"/>
        <v>90</v>
      </c>
      <c r="G18" t="str">
        <f t="shared" si="13"/>
        <v xml:space="preserve">; Kr.csütörtökön 9 -10 </v>
      </c>
      <c r="H18">
        <f t="shared" si="14"/>
        <v>97</v>
      </c>
      <c r="I18" t="str">
        <f t="shared" ref="I18" si="23">IF(MID(C18,F18+7,LEN(C18)-(F18+7))="ugyanazon tanár",MID(C18,F18+7,LEN(C18)-(F18+7)),MID(C18,F18+7,LEN(C18)-(F18+7)))</f>
        <v>Ugyanazon tanár</v>
      </c>
    </row>
    <row r="19" spans="2:9" x14ac:dyDescent="0.3">
      <c r="C19" t="s">
        <v>50</v>
      </c>
      <c r="D19">
        <f t="shared" si="0"/>
        <v>101</v>
      </c>
      <c r="E19" t="str">
        <f t="shared" si="11"/>
        <v>*     15 Plató Phaedrus czimil dialógusának magyarázata és philologiai gyakorlatok a tanárképezdében;</v>
      </c>
      <c r="F19" t="e">
        <f t="shared" si="12"/>
        <v>#VALUE!</v>
      </c>
      <c r="G19" t="e">
        <f t="shared" si="13"/>
        <v>#VALUE!</v>
      </c>
      <c r="H19">
        <f t="shared" si="14"/>
        <v>145</v>
      </c>
      <c r="I19" t="e">
        <f>IF(MID(C19,F19+7,LEN(C19)-(F19+7))="ugyanazon tanár",#REF!,MID(C19,F19+7,LEN(C19)-(F19+7)))</f>
        <v>#VALUE!</v>
      </c>
    </row>
    <row r="20" spans="2:9" x14ac:dyDescent="0.3">
      <c r="C20" t="s">
        <v>51</v>
      </c>
      <c r="D20">
        <f t="shared" si="0"/>
        <v>58</v>
      </c>
      <c r="E20" t="str">
        <f t="shared" si="11"/>
        <v>8.        A legrégibb latin költészet Livius Andronicusig;</v>
      </c>
      <c r="F20">
        <f t="shared" ref="F20:F25" si="24">SEARCH("óráig.",C20)</f>
        <v>87</v>
      </c>
      <c r="G20" t="str">
        <f t="shared" si="13"/>
        <v xml:space="preserve">; hétfőn és pénteken 10 — 11 </v>
      </c>
      <c r="H20" t="str">
        <f t="shared" si="14"/>
        <v xml:space="preserve">0 </v>
      </c>
      <c r="I20" t="str">
        <f>IF(MID(C20,F20+7,LEN(C20)-(F20+7))="ugyanazon tanár",#REF!,MID(C20,F20+7,LEN(C20)-(F20+7)))</f>
        <v xml:space="preserve">Dr. Hómán Ottó ny. r. </v>
      </c>
    </row>
    <row r="21" spans="2:9" x14ac:dyDescent="0.3">
      <c r="C21" t="s">
        <v>44</v>
      </c>
      <c r="D21">
        <f t="shared" si="0"/>
        <v>56</v>
      </c>
      <c r="E21" t="str">
        <f t="shared" si="11"/>
        <v>9.        Herodot Eratójának (Tört. VI. k.) értelmezése;</v>
      </c>
      <c r="F21">
        <f t="shared" si="24"/>
        <v>84</v>
      </c>
      <c r="G21" t="str">
        <f t="shared" si="13"/>
        <v xml:space="preserve">; kedden és szombaton 10—11 </v>
      </c>
      <c r="H21">
        <f t="shared" si="14"/>
        <v>91</v>
      </c>
      <c r="I21" t="str">
        <f>IF(MID(C21,F21+7,LEN(C21)-(F21+7))="ugyanazon tanár",I20,MID(C21,F21+7,LEN(C21)-(F21+7)))</f>
        <v xml:space="preserve">Dr. Hómán Ottó ny. r. </v>
      </c>
    </row>
    <row r="22" spans="2:9" x14ac:dyDescent="0.3">
      <c r="C22" t="s">
        <v>45</v>
      </c>
      <c r="D22">
        <f t="shared" si="0"/>
        <v>21</v>
      </c>
      <c r="E22" t="str">
        <f t="shared" si="11"/>
        <v>10.     Görög igetan;</v>
      </c>
      <c r="F22">
        <f t="shared" si="24"/>
        <v>37</v>
      </c>
      <c r="G22" t="str">
        <f t="shared" si="13"/>
        <v xml:space="preserve">; szerdán 10—11 </v>
      </c>
      <c r="H22">
        <f t="shared" si="14"/>
        <v>44</v>
      </c>
      <c r="I22" t="str">
        <f t="shared" ref="I22:I25" si="25">IF(MID(C22,F22+7,LEN(C22)-(F22+7))="ugyanazon tanár",I21,MID(C22,F22+7,LEN(C22)-(F22+7)))</f>
        <v xml:space="preserve">Dr. Hómán Ottó ny. r. </v>
      </c>
    </row>
    <row r="23" spans="2:9" x14ac:dyDescent="0.3">
      <c r="C23" t="s">
        <v>49</v>
      </c>
      <c r="D23">
        <f t="shared" si="0"/>
        <v>85</v>
      </c>
      <c r="E23" t="str">
        <f t="shared" si="11"/>
        <v>*     19. Cicero de aratoré fejtegetése és görög irály gyakorlatok a tanárképezdében;</v>
      </c>
      <c r="F23" t="e">
        <f t="shared" si="24"/>
        <v>#VALUE!</v>
      </c>
      <c r="G23" t="e">
        <f t="shared" si="13"/>
        <v>#VALUE!</v>
      </c>
      <c r="H23">
        <f t="shared" si="14"/>
        <v>138</v>
      </c>
      <c r="I23" t="e">
        <f t="shared" si="25"/>
        <v>#VALUE!</v>
      </c>
    </row>
    <row r="24" spans="2:9" x14ac:dyDescent="0.3">
      <c r="C24" t="s">
        <v>46</v>
      </c>
      <c r="D24">
        <f t="shared" si="0"/>
        <v>108</v>
      </c>
      <c r="E24" t="str">
        <f t="shared" si="11"/>
        <v>17.     Újabb német eposzi és drámai rém ‘.kmüvek, névszerint: Scheffel József Győző „Ekkehard" fejtegetése;</v>
      </c>
      <c r="F24">
        <f t="shared" si="24"/>
        <v>155</v>
      </c>
      <c r="G24" t="str">
        <f t="shared" si="13"/>
        <v xml:space="preserve">; héttőn, szerdán, pénteken és csütörtökön 5—6 </v>
      </c>
      <c r="H24" t="str">
        <f t="shared" si="14"/>
        <v xml:space="preserve">0 </v>
      </c>
      <c r="I24" t="str">
        <f>IF(MID(C24,F24+7,LEN(C24)-(F24+7))="ugyanazon tanár",#REF!,MID(C24,F24+7,LEN(C24)-(F24+7)))</f>
        <v>I)r. Meltzl Hugó ny. r. tanár</v>
      </c>
    </row>
    <row r="25" spans="2:9" x14ac:dyDescent="0.3">
      <c r="C25" t="s">
        <v>47</v>
      </c>
      <c r="D25">
        <f t="shared" si="0"/>
        <v>84</v>
      </c>
      <c r="E25" t="str">
        <f t="shared" si="11"/>
        <v>18.     Schopenhauer Arthur élete, müvei, és helyzete a német irodalom történetében;</v>
      </c>
      <c r="F25">
        <f t="shared" si="24"/>
        <v>104</v>
      </c>
      <c r="G25" t="str">
        <f t="shared" si="13"/>
        <v xml:space="preserve">; kedden, d. u. 6—7 </v>
      </c>
      <c r="H25">
        <f t="shared" si="14"/>
        <v>111</v>
      </c>
      <c r="I25" t="str">
        <f t="shared" si="25"/>
        <v>I)r. Meltzl Hugó ny. r. tanár</v>
      </c>
    </row>
    <row r="26" spans="2:9" x14ac:dyDescent="0.3">
      <c r="C26" t="s">
        <v>59</v>
      </c>
      <c r="D26">
        <f t="shared" ref="D26:D31" si="26">SEARCH($D$1,C26)</f>
        <v>44</v>
      </c>
      <c r="E26" t="str">
        <f t="shared" ref="E26:E31" si="27">LEFT(C26,D26)</f>
        <v>17.     A román nyelő szókötése és verstana;</v>
      </c>
      <c r="F26">
        <f t="shared" ref="F26:F31" si="28">SEARCH("óráig.",C26)</f>
        <v>76</v>
      </c>
      <c r="G26" t="str">
        <f t="shared" ref="G26:G31" si="29">MID(C26,D26,(F26-D26))</f>
        <v xml:space="preserve">; hétfőn és kedden d. o. 71/,—9 </v>
      </c>
      <c r="H26" t="str">
        <f t="shared" ref="H26:H31" si="30">IFERROR(SEARCH("ugyanazon tanár",C26),"0 ")</f>
        <v xml:space="preserve">0 </v>
      </c>
      <c r="I26" t="str">
        <f t="shared" ref="I26:I31" si="31">IF(MID(C26,F26+7,LEN(C26)-(F26+7))="ugyanazon tanár",I25,MID(C26,F26+7,LEN(C26)-(F26+7)))</f>
        <v>Dr. Szilasi Gergely ny. r. tanár</v>
      </c>
    </row>
    <row r="27" spans="2:9" x14ac:dyDescent="0.3">
      <c r="C27" t="s">
        <v>54</v>
      </c>
      <c r="D27">
        <f t="shared" si="26"/>
        <v>80</v>
      </c>
      <c r="E27" t="str">
        <f t="shared" si="27"/>
        <v>18.     A román nyelv- s irodalom története a XVIII. század kezdetétől korunkig;</v>
      </c>
      <c r="F27">
        <f t="shared" si="28"/>
        <v>110</v>
      </c>
      <c r="G27" t="str">
        <f t="shared" si="29"/>
        <v xml:space="preserve">; csütörtök, péntek d. e. 8—9 </v>
      </c>
      <c r="H27">
        <f t="shared" si="30"/>
        <v>117</v>
      </c>
      <c r="I27" t="str">
        <f t="shared" si="31"/>
        <v>Dr. Szilasi Gergely ny. r. tanár</v>
      </c>
    </row>
    <row r="28" spans="2:9" x14ac:dyDescent="0.3">
      <c r="C28" t="s">
        <v>60</v>
      </c>
      <c r="D28">
        <f t="shared" si="26"/>
        <v>36</v>
      </c>
      <c r="E28" t="str">
        <f t="shared" si="27"/>
        <v>* 24. Román irodalmi conversatorium;</v>
      </c>
      <c r="F28" t="e">
        <f t="shared" si="28"/>
        <v>#VALUE!</v>
      </c>
      <c r="G28" t="e">
        <f t="shared" si="29"/>
        <v>#VALUE!</v>
      </c>
      <c r="H28">
        <f t="shared" si="30"/>
        <v>134</v>
      </c>
      <c r="I28" t="e">
        <f t="shared" si="31"/>
        <v>#VALUE!</v>
      </c>
    </row>
    <row r="29" spans="2:9" x14ac:dyDescent="0.3">
      <c r="C29" t="s">
        <v>55</v>
      </c>
      <c r="D29">
        <f t="shared" si="26"/>
        <v>30</v>
      </c>
      <c r="E29" t="str">
        <f t="shared" si="27"/>
        <v>23.     Franczia nyelv elemei;</v>
      </c>
      <c r="F29" t="e">
        <f t="shared" si="28"/>
        <v>#VALUE!</v>
      </c>
      <c r="G29" t="e">
        <f t="shared" si="29"/>
        <v>#VALUE!</v>
      </c>
      <c r="H29" t="str">
        <f t="shared" si="30"/>
        <v xml:space="preserve">0 </v>
      </c>
      <c r="I29" t="e">
        <f t="shared" si="31"/>
        <v>#VALUE!</v>
      </c>
    </row>
    <row r="30" spans="2:9" x14ac:dyDescent="0.3">
      <c r="C30" t="s">
        <v>56</v>
      </c>
      <c r="D30">
        <f t="shared" si="26"/>
        <v>36</v>
      </c>
      <c r="E30" t="str">
        <f t="shared" si="27"/>
        <v>24.     Franczia irodalom története;</v>
      </c>
      <c r="F30" t="e">
        <f t="shared" si="28"/>
        <v>#VALUE!</v>
      </c>
      <c r="G30" t="e">
        <f t="shared" si="29"/>
        <v>#VALUE!</v>
      </c>
      <c r="H30" t="str">
        <f t="shared" si="30"/>
        <v xml:space="preserve">0 </v>
      </c>
      <c r="I30" t="e">
        <f t="shared" si="31"/>
        <v>#VALUE!</v>
      </c>
    </row>
    <row r="31" spans="2:9" x14ac:dyDescent="0.3">
      <c r="C31" t="s">
        <v>57</v>
      </c>
      <c r="D31">
        <f t="shared" si="26"/>
        <v>25</v>
      </c>
      <c r="E31" t="str">
        <f t="shared" si="27"/>
        <v>• 27. Angol nyelv elemei;</v>
      </c>
      <c r="F31" t="e">
        <f t="shared" si="28"/>
        <v>#VALUE!</v>
      </c>
      <c r="G31" t="e">
        <f t="shared" si="29"/>
        <v>#VALUE!</v>
      </c>
      <c r="H31" t="str">
        <f t="shared" si="30"/>
        <v xml:space="preserve">0 </v>
      </c>
      <c r="I31" t="e">
        <f t="shared" si="31"/>
        <v>#VALUE!</v>
      </c>
    </row>
    <row r="32" spans="2:9" x14ac:dyDescent="0.3">
      <c r="B32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Munka20"/>
  <dimension ref="A1:L66"/>
  <sheetViews>
    <sheetView topLeftCell="C52" workbookViewId="0">
      <selection activeCell="D12" sqref="D12"/>
    </sheetView>
  </sheetViews>
  <sheetFormatPr defaultRowHeight="15.6" x14ac:dyDescent="0.3"/>
  <cols>
    <col min="1" max="1" width="25.19921875" customWidth="1"/>
    <col min="2" max="2" width="39.3984375" customWidth="1"/>
    <col min="4" max="4" width="40.3984375" customWidth="1"/>
    <col min="6" max="6" width="50.5976562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827</v>
      </c>
      <c r="I1" s="32" t="s">
        <v>569</v>
      </c>
      <c r="J1" s="32" t="s">
        <v>69</v>
      </c>
      <c r="K1" s="32" t="s">
        <v>568</v>
      </c>
      <c r="L1" s="32" t="s">
        <v>568</v>
      </c>
    </row>
    <row r="2" spans="1:12" ht="62.4" x14ac:dyDescent="0.3">
      <c r="A2" t="s">
        <v>537</v>
      </c>
      <c r="B2" s="28" t="s">
        <v>771</v>
      </c>
      <c r="C2">
        <f>IFERROR(IFERROR(SEARCH("C1",B2),SEARCH(";",B2)),SEARCH(";",B2))</f>
        <v>33</v>
      </c>
      <c r="D2" t="str">
        <f>LEFT(B2,C2)</f>
        <v>1.A görög philosophia történelme;</v>
      </c>
      <c r="E2">
        <f>IFERROR(SEARCH("ig.",B2),SEARCH("időben.",B2)+3)</f>
        <v>90</v>
      </c>
      <c r="F2" t="str">
        <f>CONCATENATE(MID(B2,C2,(E2-C2)),"ig")</f>
        <v>; Heti 3 óra; kedden, szerdán, és csütörtökön d. u. 5 -6-ig</v>
      </c>
      <c r="G2" t="str">
        <f>IFERROR(SEARCH("ugyanaz tanár",B2),"0 ")</f>
        <v xml:space="preserve">0 </v>
      </c>
      <c r="H2">
        <f>IFERROR(SEARCH($H$1,B2),"ugyanott")</f>
        <v>134</v>
      </c>
      <c r="I2">
        <f>IFERROR(SEARCH($H$1,B2),"ugyanott")</f>
        <v>134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772</v>
      </c>
      <c r="C3">
        <f t="shared" ref="C3:C65" si="0">IFERROR(IFERROR(SEARCH("C1",B3),SEARCH(";",B3)),SEARCH(";",B3))</f>
        <v>27</v>
      </c>
      <c r="D3" t="str">
        <f t="shared" ref="D3:D15" si="1">LEFT(B3,C3)</f>
        <v>2.A dialektika főproblemái;</v>
      </c>
      <c r="E3">
        <f t="shared" ref="E3:E15" si="2">IFERROR(SEARCH("ig.",B3),SEARCH("időben.",B3)+3)</f>
        <v>82</v>
      </c>
      <c r="F3" t="str">
        <f t="shared" ref="F3:F15" si="3">CONCATENATE(MID(B3,C3,(E3-C3)),"ig")</f>
        <v>; Heti 2 óra; hétfőn d. u. 6—7-ig és szerdán d. u. 4—5-ig</v>
      </c>
      <c r="G3" t="str">
        <f t="shared" ref="G3:G15" si="4">IFERROR(SEARCH("ugyanaz tanár",B3),"0 ")</f>
        <v xml:space="preserve">0 </v>
      </c>
      <c r="H3">
        <f t="shared" ref="H3:H15" si="5">IFERROR(SEARCH($H$1,B3),"ugyanott")</f>
        <v>104</v>
      </c>
      <c r="I3">
        <f t="shared" ref="I3:I15" si="6">IFERROR(SEARCH($H$1,B3),"ugyanott")</f>
        <v>104</v>
      </c>
      <c r="J3" t="str">
        <f t="shared" ref="J3:J4" si="7">MID(B3,L3+6,H3-L3)</f>
        <v>ialektika főproblemái; Heti 2 óra; hétfőn d. u. 6—7-ig és szerdán d. u. 4—5-ig. Ugyanaz, a II. tanteremb</v>
      </c>
      <c r="K3" t="e">
        <f>MID(B3,E3+3,L3-E3+3)</f>
        <v>#VALUE!</v>
      </c>
    </row>
    <row r="4" spans="1:12" x14ac:dyDescent="0.3">
      <c r="B4" t="s">
        <v>773</v>
      </c>
      <c r="C4">
        <f t="shared" si="0"/>
        <v>27</v>
      </c>
      <c r="D4" t="str">
        <f t="shared" si="1"/>
        <v>3.Philosophiai gyakorlatok;</v>
      </c>
      <c r="E4">
        <f t="shared" si="2"/>
        <v>58</v>
      </c>
      <c r="F4" t="str">
        <f t="shared" si="3"/>
        <v>; Heti 2 óra; hétfőn d. u. 4—6-ig</v>
      </c>
      <c r="G4" t="str">
        <f t="shared" si="4"/>
        <v xml:space="preserve">0 </v>
      </c>
      <c r="H4" t="str">
        <f t="shared" si="5"/>
        <v>ugyanott</v>
      </c>
      <c r="I4" t="str">
        <f t="shared" si="6"/>
        <v>ugyanott</v>
      </c>
      <c r="J4" t="e">
        <f t="shared" si="7"/>
        <v>#VALUE!</v>
      </c>
      <c r="K4" t="e">
        <f>MID(B4,E4+3,L4-E4+3)</f>
        <v>#VALUE!</v>
      </c>
    </row>
    <row r="5" spans="1:12" x14ac:dyDescent="0.3">
      <c r="B5" t="s">
        <v>774</v>
      </c>
      <c r="C5">
        <f t="shared" si="0"/>
        <v>13</v>
      </c>
      <c r="D5" t="str">
        <f t="shared" si="1"/>
        <v>4.Neveléstan;</v>
      </c>
      <c r="E5">
        <f t="shared" si="2"/>
        <v>70</v>
      </c>
      <c r="F5" t="str">
        <f t="shared" si="3"/>
        <v>; Heti 3 óra; kedden, csütörtökön és pénteken d. u. 5— 7-ig</v>
      </c>
      <c r="G5" t="str">
        <f t="shared" si="4"/>
        <v xml:space="preserve">0 </v>
      </c>
      <c r="H5">
        <f t="shared" si="5"/>
        <v>118</v>
      </c>
      <c r="I5">
        <f t="shared" si="6"/>
        <v>118</v>
      </c>
    </row>
    <row r="6" spans="1:12" x14ac:dyDescent="0.3">
      <c r="B6" t="s">
        <v>775</v>
      </c>
      <c r="C6">
        <f t="shared" si="0"/>
        <v>57</v>
      </c>
      <c r="D6" t="str">
        <f t="shared" si="1"/>
        <v>5.A nevelés és oktatás ügye az uj hnmanismus korszakában;</v>
      </c>
      <c r="E6">
        <f t="shared" si="2"/>
        <v>104</v>
      </c>
      <c r="F6" t="str">
        <f t="shared" si="3"/>
        <v>; Heti 2 óra; pénteken és szombaton d. e. 8 —9-ig</v>
      </c>
      <c r="G6" t="str">
        <f t="shared" si="4"/>
        <v xml:space="preserve">0 </v>
      </c>
      <c r="H6">
        <f t="shared" si="5"/>
        <v>126</v>
      </c>
      <c r="I6">
        <f t="shared" si="6"/>
        <v>126</v>
      </c>
    </row>
    <row r="7" spans="1:12" x14ac:dyDescent="0.3">
      <c r="B7" t="s">
        <v>776</v>
      </c>
      <c r="C7">
        <f t="shared" si="0"/>
        <v>59</v>
      </c>
      <c r="D7" t="str">
        <f t="shared" si="1"/>
        <v>5 Paedagogiai seminarium. (A tanárképző tagjainak ingyen.);</v>
      </c>
      <c r="E7">
        <f t="shared" si="2"/>
        <v>93</v>
      </c>
      <c r="F7" t="str">
        <f t="shared" si="3"/>
        <v>; Heti 2 óra; szombaton d. u. 5—7-ig</v>
      </c>
      <c r="G7" t="str">
        <f t="shared" si="4"/>
        <v xml:space="preserve">0 </v>
      </c>
      <c r="H7" t="str">
        <f t="shared" si="5"/>
        <v>ugyanott</v>
      </c>
      <c r="I7" t="str">
        <f t="shared" si="6"/>
        <v>ugyanott</v>
      </c>
    </row>
    <row r="8" spans="1:12" x14ac:dyDescent="0.3">
      <c r="A8" t="s">
        <v>767</v>
      </c>
    </row>
    <row r="9" spans="1:12" x14ac:dyDescent="0.3">
      <c r="B9" t="s">
        <v>777</v>
      </c>
      <c r="C9">
        <f t="shared" si="0"/>
        <v>46</v>
      </c>
      <c r="D9" t="str">
        <f t="shared" si="1"/>
        <v>6.A kutholikus visszahatás irodalma. II. fele;</v>
      </c>
      <c r="E9">
        <f t="shared" si="2"/>
        <v>95</v>
      </c>
      <c r="F9" t="str">
        <f t="shared" si="3"/>
        <v>; Heti 4 óra; csütörtökön és szombaton d. u. 3—5-ig</v>
      </c>
      <c r="G9" t="str">
        <f t="shared" si="4"/>
        <v xml:space="preserve">0 </v>
      </c>
      <c r="H9">
        <f t="shared" si="5"/>
        <v>140</v>
      </c>
      <c r="I9">
        <f t="shared" si="6"/>
        <v>140</v>
      </c>
    </row>
    <row r="10" spans="1:12" x14ac:dyDescent="0.3">
      <c r="B10" t="s">
        <v>778</v>
      </c>
      <c r="C10">
        <f t="shared" si="0"/>
        <v>92</v>
      </c>
      <c r="D10" t="str">
        <f t="shared" si="1"/>
        <v>7.Kisfaludy Károly színművei. (A tanárképző inlézet rendes és rendkívüli tagjainak ingyen.);</v>
      </c>
      <c r="E10">
        <f t="shared" si="2"/>
        <v>124</v>
      </c>
      <c r="F10" t="str">
        <f t="shared" si="3"/>
        <v>; Heti 2 óra; pénteken d. u 3—5-ig</v>
      </c>
      <c r="G10" t="str">
        <f t="shared" si="4"/>
        <v xml:space="preserve">0 </v>
      </c>
      <c r="H10" t="str">
        <f t="shared" si="5"/>
        <v>ugyanott</v>
      </c>
      <c r="I10" t="str">
        <f t="shared" si="6"/>
        <v>ugyanott</v>
      </c>
    </row>
    <row r="11" spans="1:12" x14ac:dyDescent="0.3">
      <c r="B11" t="s">
        <v>779</v>
      </c>
      <c r="C11">
        <f t="shared" si="0"/>
        <v>30</v>
      </c>
      <c r="D11" t="str">
        <f t="shared" si="1"/>
        <v>8. Kabard nyelvtan folytatása;</v>
      </c>
      <c r="E11">
        <f t="shared" si="2"/>
        <v>69</v>
      </c>
      <c r="F11" t="str">
        <f t="shared" si="3"/>
        <v>; Heti 2 óra; később meghatározandó időig</v>
      </c>
      <c r="G11" t="str">
        <f t="shared" si="4"/>
        <v xml:space="preserve">0 </v>
      </c>
      <c r="H11">
        <f t="shared" si="5"/>
        <v>114</v>
      </c>
      <c r="I11">
        <f t="shared" si="6"/>
        <v>114</v>
      </c>
    </row>
    <row r="12" spans="1:12" x14ac:dyDescent="0.3">
      <c r="B12" t="s">
        <v>780</v>
      </c>
      <c r="C12">
        <f t="shared" si="0"/>
        <v>28</v>
      </c>
      <c r="D12" t="str">
        <f t="shared" si="1"/>
        <v>9. Kabard szövegek olvasása;</v>
      </c>
      <c r="E12">
        <f t="shared" si="2"/>
        <v>67</v>
      </c>
      <c r="F12" t="str">
        <f t="shared" si="3"/>
        <v>; Heti 1 óra; később meghatározandó időig</v>
      </c>
      <c r="G12" t="str">
        <f t="shared" si="4"/>
        <v xml:space="preserve">0 </v>
      </c>
      <c r="H12" t="str">
        <f t="shared" si="5"/>
        <v>ugyanott</v>
      </c>
      <c r="I12" t="str">
        <f t="shared" si="6"/>
        <v>ugyanott</v>
      </c>
    </row>
    <row r="13" spans="1:12" x14ac:dyDescent="0.3">
      <c r="B13" t="s">
        <v>781</v>
      </c>
      <c r="C13">
        <f t="shared" si="0"/>
        <v>29</v>
      </c>
      <c r="D13" t="str">
        <f t="shared" si="1"/>
        <v>10.Török nyelvtan folytatása;</v>
      </c>
      <c r="E13">
        <f t="shared" si="2"/>
        <v>68</v>
      </c>
      <c r="F13" t="str">
        <f t="shared" si="3"/>
        <v>; Heti 2 óra; később meghatározandó időig</v>
      </c>
      <c r="G13" t="str">
        <f t="shared" si="4"/>
        <v xml:space="preserve">0 </v>
      </c>
      <c r="H13" t="str">
        <f t="shared" si="5"/>
        <v>ugyanott</v>
      </c>
      <c r="I13" t="str">
        <f t="shared" si="6"/>
        <v>ugyanott</v>
      </c>
    </row>
    <row r="14" spans="1:12" x14ac:dyDescent="0.3">
      <c r="B14" t="s">
        <v>782</v>
      </c>
      <c r="C14">
        <f t="shared" si="0"/>
        <v>36</v>
      </c>
      <c r="D14" t="str">
        <f t="shared" si="1"/>
        <v>11.Vörösmarty pályája. (Folytatás.);</v>
      </c>
      <c r="E14">
        <f t="shared" si="2"/>
        <v>76</v>
      </c>
      <c r="F14" t="str">
        <f t="shared" si="3"/>
        <v>; Heti 2 óra; hétfőn és szerdán j u 2—3-ig</v>
      </c>
      <c r="G14" t="str">
        <f t="shared" si="4"/>
        <v xml:space="preserve">0 </v>
      </c>
      <c r="H14">
        <f t="shared" si="5"/>
        <v>117</v>
      </c>
      <c r="I14">
        <f t="shared" si="6"/>
        <v>117</v>
      </c>
    </row>
    <row r="15" spans="1:12" x14ac:dyDescent="0.3">
      <c r="B15" t="s">
        <v>783</v>
      </c>
      <c r="C15">
        <f t="shared" si="0"/>
        <v>44</v>
      </c>
      <c r="D15" t="str">
        <f t="shared" si="1"/>
        <v>12.A görög irodalom történetének folytatása;</v>
      </c>
      <c r="E15">
        <f t="shared" si="2"/>
        <v>95</v>
      </c>
      <c r="F15" t="str">
        <f t="shared" si="3"/>
        <v>; Heti 3 óra; hétfőn, kedden és szerdán, d. e 9—10-ig</v>
      </c>
      <c r="G15" t="str">
        <f t="shared" si="4"/>
        <v xml:space="preserve">0 </v>
      </c>
      <c r="H15">
        <f t="shared" si="5"/>
        <v>140</v>
      </c>
      <c r="I15">
        <f t="shared" si="6"/>
        <v>140</v>
      </c>
    </row>
    <row r="16" spans="1:12" x14ac:dyDescent="0.3">
      <c r="B16" t="s">
        <v>832</v>
      </c>
      <c r="C16">
        <f t="shared" si="0"/>
        <v>33</v>
      </c>
      <c r="D16" t="str">
        <f t="shared" ref="D16:D31" si="8">LEFT(B16,C16)</f>
        <v>Euripides Medeajának értelmezése;</v>
      </c>
      <c r="E16">
        <f t="shared" ref="E16:E31" si="9">IFERROR(SEARCH("ig.",B16),SEARCH("időben.",B16)+3)</f>
        <v>94</v>
      </c>
      <c r="F16" t="str">
        <f t="shared" ref="F16:F31" si="10">CONCATENATE(MID(B16,C16,(E16-C16)),"ig")</f>
        <v>; Heti 3 óra; csütörtökön, pénteken és szombaton, d e. 9—1 o-ig</v>
      </c>
      <c r="G16" t="str">
        <f t="shared" ref="G16:G31" si="11">IFERROR(SEARCH("ugyanaz tanár",B16),"0 ")</f>
        <v xml:space="preserve">0 </v>
      </c>
      <c r="H16" t="str">
        <f t="shared" ref="H16:H31" si="12">IFERROR(SEARCH($H$1,B16),"ugyanott")</f>
        <v>ugyanott</v>
      </c>
      <c r="I16" t="str">
        <f t="shared" ref="I16:I31" si="13">IFERROR(SEARCH($H$1,B16),"ugyanott")</f>
        <v>ugyanott</v>
      </c>
    </row>
    <row r="17" spans="2:9" x14ac:dyDescent="0.3">
      <c r="B17" t="s">
        <v>784</v>
      </c>
      <c r="C17">
        <f t="shared" si="0"/>
        <v>65</v>
      </c>
      <c r="D17" t="str">
        <f t="shared" si="8"/>
        <v>15. Tacitus Annales IV. könyvének folytatása. (A tanárképzőben.);</v>
      </c>
      <c r="E17">
        <f>IFERROR(SEARCH("óra",B17),SEARCH("időben.",B17)+3)</f>
        <v>74</v>
      </c>
      <c r="F17" t="str">
        <f>CONCATENATE(MID(B17,C17,(E17-C17))," óra")</f>
        <v>; Heti x  óra</v>
      </c>
      <c r="G17" t="str">
        <f t="shared" si="11"/>
        <v xml:space="preserve">0 </v>
      </c>
      <c r="H17" t="str">
        <f t="shared" si="12"/>
        <v>ugyanott</v>
      </c>
      <c r="I17" t="str">
        <f t="shared" si="13"/>
        <v>ugyanott</v>
      </c>
    </row>
    <row r="18" spans="2:9" x14ac:dyDescent="0.3">
      <c r="B18" t="s">
        <v>785</v>
      </c>
      <c r="C18">
        <f t="shared" si="0"/>
        <v>43</v>
      </c>
      <c r="D18" t="str">
        <f t="shared" si="8"/>
        <v>16. Latin irálygyakorlatok a tanárképzőben;</v>
      </c>
      <c r="E18">
        <f>IFERROR(SEARCH("óra",B18),SEARCH("időben.",B18)+3)</f>
        <v>52</v>
      </c>
      <c r="F18" t="str">
        <f>CONCATENATE(MID(B18,C18,(E18-C18)),"óra")</f>
        <v>; Heti 1 óra</v>
      </c>
      <c r="G18" t="str">
        <f t="shared" si="11"/>
        <v xml:space="preserve">0 </v>
      </c>
      <c r="H18" t="str">
        <f t="shared" si="12"/>
        <v>ugyanott</v>
      </c>
      <c r="I18" t="str">
        <f t="shared" si="13"/>
        <v>ugyanott</v>
      </c>
    </row>
    <row r="19" spans="2:9" x14ac:dyDescent="0.3">
      <c r="B19" t="s">
        <v>786</v>
      </c>
      <c r="C19">
        <f t="shared" si="0"/>
        <v>26</v>
      </c>
      <c r="D19" t="str">
        <f t="shared" si="8"/>
        <v>17.Propertius és Tibullus;</v>
      </c>
      <c r="E19">
        <f t="shared" si="9"/>
        <v>84</v>
      </c>
      <c r="F19" t="str">
        <f t="shared" si="10"/>
        <v>; Heti 4 óra; hétfőn, kedden és szerdán d. e. pontban 8—9-ig</v>
      </c>
      <c r="G19" t="str">
        <f t="shared" si="11"/>
        <v xml:space="preserve">0 </v>
      </c>
      <c r="H19">
        <f t="shared" si="12"/>
        <v>127</v>
      </c>
      <c r="I19">
        <f t="shared" si="13"/>
        <v>127</v>
      </c>
    </row>
    <row r="20" spans="2:9" x14ac:dyDescent="0.3">
      <c r="B20" t="s">
        <v>787</v>
      </c>
      <c r="C20">
        <f t="shared" si="0"/>
        <v>28</v>
      </c>
      <c r="D20" t="str">
        <f t="shared" si="8"/>
        <v>18.Görög színházi régiségek;</v>
      </c>
      <c r="E20">
        <f t="shared" si="9"/>
        <v>76</v>
      </c>
      <c r="F20" t="str">
        <f t="shared" si="10"/>
        <v>; Heti 2 óra; csütörtökön és pénteken d. e. 8—9 ig</v>
      </c>
      <c r="G20" t="str">
        <f t="shared" si="11"/>
        <v xml:space="preserve">0 </v>
      </c>
      <c r="H20">
        <f t="shared" si="12"/>
        <v>98</v>
      </c>
      <c r="I20">
        <f t="shared" si="13"/>
        <v>98</v>
      </c>
    </row>
    <row r="21" spans="2:9" x14ac:dyDescent="0.3">
      <c r="B21" t="s">
        <v>788</v>
      </c>
      <c r="C21">
        <f t="shared" si="0"/>
        <v>30</v>
      </c>
      <c r="D21" t="str">
        <f t="shared" si="8"/>
        <v>19.A római művészet története;</v>
      </c>
      <c r="E21">
        <f t="shared" si="9"/>
        <v>65</v>
      </c>
      <c r="F21" t="str">
        <f t="shared" si="10"/>
        <v>; Heti 2 óra ; szombaton d. e. 7—9-ig</v>
      </c>
      <c r="G21" t="str">
        <f t="shared" si="11"/>
        <v xml:space="preserve">0 </v>
      </c>
      <c r="H21" t="str">
        <f t="shared" si="12"/>
        <v>ugyanott</v>
      </c>
      <c r="I21" t="str">
        <f t="shared" si="13"/>
        <v>ugyanott</v>
      </c>
    </row>
    <row r="22" spans="2:9" x14ac:dyDescent="0.3">
      <c r="B22" t="s">
        <v>789</v>
      </c>
      <c r="C22">
        <f t="shared" si="0"/>
        <v>80</v>
      </c>
      <c r="D22" t="str">
        <f t="shared" si="8"/>
        <v>20. Művészettörténeti seminariumi gyakorlatok. (A tanárképző tagjainak ingyen.);</v>
      </c>
      <c r="E22">
        <f t="shared" si="9"/>
        <v>117</v>
      </c>
      <c r="F22" t="str">
        <f t="shared" si="10"/>
        <v>; Heti 2 óra, szombaton d. e. 10 —12 ig</v>
      </c>
      <c r="G22" t="str">
        <f t="shared" si="11"/>
        <v xml:space="preserve">0 </v>
      </c>
      <c r="H22" t="str">
        <f t="shared" si="12"/>
        <v>ugyanott</v>
      </c>
      <c r="I22" t="str">
        <f t="shared" si="13"/>
        <v>ugyanott</v>
      </c>
    </row>
    <row r="23" spans="2:9" x14ac:dyDescent="0.3">
      <c r="B23" t="s">
        <v>790</v>
      </c>
      <c r="C23">
        <f t="shared" si="0"/>
        <v>45</v>
      </c>
      <c r="D23" t="str">
        <f t="shared" si="8"/>
        <v>21.Homcros. (A tanárképző tagjainak ingyen.);</v>
      </c>
      <c r="E23">
        <f t="shared" si="9"/>
        <v>80</v>
      </c>
      <c r="F23" t="str">
        <f t="shared" si="10"/>
        <v>; Heti 2 óra; pénteken d. e. 10—12-ig</v>
      </c>
      <c r="G23" t="str">
        <f t="shared" si="11"/>
        <v xml:space="preserve">0 </v>
      </c>
      <c r="H23">
        <f t="shared" si="12"/>
        <v>103</v>
      </c>
      <c r="I23">
        <f t="shared" si="13"/>
        <v>103</v>
      </c>
    </row>
    <row r="24" spans="2:9" x14ac:dyDescent="0.3">
      <c r="B24" t="s">
        <v>791</v>
      </c>
      <c r="C24">
        <f t="shared" si="0"/>
        <v>55</v>
      </c>
      <c r="D24" t="str">
        <f t="shared" si="8"/>
        <v>22.A német irodalom krit. történelme (Modern kszakok.);</v>
      </c>
      <c r="E24">
        <f t="shared" si="9"/>
        <v>105</v>
      </c>
      <c r="F24" t="str">
        <f t="shared" si="10"/>
        <v>; Heti 3 óra; hétfőn, kedden és szerdán d. e. 8—9-ig</v>
      </c>
      <c r="G24" t="str">
        <f t="shared" si="11"/>
        <v xml:space="preserve">0 </v>
      </c>
      <c r="H24">
        <f t="shared" si="12"/>
        <v>148</v>
      </c>
      <c r="I24">
        <f t="shared" si="13"/>
        <v>148</v>
      </c>
    </row>
    <row r="25" spans="2:9" x14ac:dyDescent="0.3">
      <c r="B25" t="s">
        <v>792</v>
      </c>
      <c r="C25">
        <f t="shared" si="0"/>
        <v>98</v>
      </c>
      <c r="D25" t="str">
        <f t="shared" si="8"/>
        <v>23.Ulfilas és gót nyelvgyakorlatok. (Egyúttal Proseminarium gyanánt : tanárkép, tagoknak ingyen.);</v>
      </c>
      <c r="E25">
        <f t="shared" si="9"/>
        <v>129</v>
      </c>
      <c r="F25" t="str">
        <f t="shared" si="10"/>
        <v>; Heti 1 óra; hétfőn d. e. 5—8-ig</v>
      </c>
      <c r="G25" t="str">
        <f t="shared" si="11"/>
        <v xml:space="preserve">0 </v>
      </c>
      <c r="H25" t="str">
        <f t="shared" si="12"/>
        <v>ugyanott</v>
      </c>
      <c r="I25" t="str">
        <f t="shared" si="13"/>
        <v>ugyanott</v>
      </c>
    </row>
    <row r="26" spans="2:9" x14ac:dyDescent="0.3">
      <c r="B26" t="s">
        <v>793</v>
      </c>
      <c r="C26">
        <f t="shared" si="0"/>
        <v>131</v>
      </c>
      <c r="D26" t="str">
        <f t="shared" si="8"/>
        <v>24.Faust II. és Paralipomena szövegkrit. rendezése. (Tanárkép, tagoknak a Quaesturában csak 2 ó.: egyúttal szintén Proseminarium.);</v>
      </c>
      <c r="E26">
        <f t="shared" si="9"/>
        <v>186</v>
      </c>
      <c r="F26" t="str">
        <f t="shared" si="10"/>
        <v>; Heti 3 óra; kedden, szerdán és csütörtökön d. e. 7—8-ig</v>
      </c>
      <c r="G26" t="str">
        <f t="shared" si="11"/>
        <v xml:space="preserve">0 </v>
      </c>
      <c r="H26" t="str">
        <f t="shared" si="12"/>
        <v>ugyanott</v>
      </c>
      <c r="I26" t="str">
        <f t="shared" si="13"/>
        <v>ugyanott</v>
      </c>
    </row>
    <row r="27" spans="2:9" x14ac:dyDescent="0.3">
      <c r="B27" t="s">
        <v>794</v>
      </c>
      <c r="C27">
        <f t="shared" si="0"/>
        <v>103</v>
      </c>
      <c r="D27" t="str">
        <f t="shared" si="8"/>
        <v>25.Teuton philol. ideigl. seminariumban: Cod. arg. szövegkrit. (Folytatás.) (Az indexbe 2 óra írandó.);</v>
      </c>
      <c r="E27">
        <f t="shared" si="9"/>
        <v>139</v>
      </c>
      <c r="F27" t="str">
        <f t="shared" si="10"/>
        <v>; Heti 2 óra; csütörtökön d. e. 8—lóig</v>
      </c>
      <c r="G27" t="str">
        <f t="shared" si="11"/>
        <v xml:space="preserve">0 </v>
      </c>
      <c r="H27" t="str">
        <f t="shared" si="12"/>
        <v>ugyanott</v>
      </c>
      <c r="I27" t="str">
        <f t="shared" si="13"/>
        <v>ugyanott</v>
      </c>
    </row>
    <row r="28" spans="2:9" x14ac:dyDescent="0.3">
      <c r="B28" t="s">
        <v>828</v>
      </c>
      <c r="C28">
        <f t="shared" si="0"/>
        <v>59</v>
      </c>
      <c r="D28" t="str">
        <f t="shared" si="8"/>
        <v>26.A román nyelv és irodalom története a XV. század végéig;</v>
      </c>
      <c r="E28">
        <f t="shared" si="9"/>
        <v>109</v>
      </c>
      <c r="F28" t="str">
        <f t="shared" si="10"/>
        <v>; Heti 3 óra; hétfőn, kedden és szerdán d. u. 3—4-ig</v>
      </c>
      <c r="G28" t="str">
        <f t="shared" si="11"/>
        <v xml:space="preserve">0 </v>
      </c>
      <c r="H28">
        <f t="shared" si="12"/>
        <v>155</v>
      </c>
      <c r="I28">
        <f t="shared" si="13"/>
        <v>155</v>
      </c>
    </row>
    <row r="29" spans="2:9" x14ac:dyDescent="0.3">
      <c r="B29" t="s">
        <v>795</v>
      </c>
      <c r="C29">
        <f t="shared" si="0"/>
        <v>26</v>
      </c>
      <c r="D29" t="str">
        <f t="shared" si="8"/>
        <v>27.A román nyelv alaktana;</v>
      </c>
      <c r="E29">
        <f t="shared" si="9"/>
        <v>76</v>
      </c>
      <c r="F29" t="str">
        <f t="shared" si="10"/>
        <v>; Heti 2 óra; csütörtökön és pénteken d. u. 3 — 4-ig</v>
      </c>
      <c r="G29" t="str">
        <f t="shared" si="11"/>
        <v xml:space="preserve">0 </v>
      </c>
      <c r="H29" t="str">
        <f t="shared" si="12"/>
        <v>ugyanott</v>
      </c>
      <c r="I29" t="str">
        <f t="shared" si="13"/>
        <v>ugyanott</v>
      </c>
    </row>
    <row r="30" spans="2:9" x14ac:dyDescent="0.3">
      <c r="B30" t="s">
        <v>796</v>
      </c>
      <c r="C30">
        <f t="shared" si="0"/>
        <v>46</v>
      </c>
      <c r="D30" t="str">
        <f t="shared" si="8"/>
        <v>28.A román nyelv hangtana. (A tanárképzőben.);</v>
      </c>
      <c r="E30">
        <f t="shared" si="9"/>
        <v>81</v>
      </c>
      <c r="F30" t="str">
        <f t="shared" si="10"/>
        <v>; Heti 2 óra; szombaton d. u. 3 —5-ig</v>
      </c>
      <c r="G30" t="str">
        <f t="shared" si="11"/>
        <v xml:space="preserve">0 </v>
      </c>
      <c r="H30" t="str">
        <f t="shared" si="12"/>
        <v>ugyanott</v>
      </c>
      <c r="I30" t="str">
        <f t="shared" si="13"/>
        <v>ugyanott</v>
      </c>
    </row>
    <row r="31" spans="2:9" x14ac:dyDescent="0.3">
      <c r="B31" t="s">
        <v>797</v>
      </c>
      <c r="C31">
        <f t="shared" si="0"/>
        <v>25</v>
      </c>
      <c r="D31" t="str">
        <f t="shared" si="8"/>
        <v>29.Lafontaine és elődjei;</v>
      </c>
      <c r="E31">
        <f t="shared" si="9"/>
        <v>59</v>
      </c>
      <c r="F31" t="str">
        <f t="shared" si="10"/>
        <v>; Heti 2 óra; szerdán d. e. 10—12-ig</v>
      </c>
      <c r="G31" t="str">
        <f t="shared" si="11"/>
        <v xml:space="preserve">0 </v>
      </c>
      <c r="H31">
        <f t="shared" si="12"/>
        <v>104</v>
      </c>
      <c r="I31">
        <f t="shared" si="13"/>
        <v>104</v>
      </c>
    </row>
    <row r="32" spans="2:9" x14ac:dyDescent="0.3">
      <c r="B32" t="s">
        <v>798</v>
      </c>
      <c r="C32">
        <f t="shared" si="0"/>
        <v>18</v>
      </c>
      <c r="D32" t="str">
        <f t="shared" ref="D32:D47" si="14">LEFT(B32,C32)</f>
        <v>15.Arthur-romanok;</v>
      </c>
      <c r="E32">
        <f t="shared" ref="E32:E46" si="15">IFERROR(SEARCH("ig.",B32),SEARCH("időben.",B32)+3)</f>
        <v>51</v>
      </c>
      <c r="F32" t="str">
        <f t="shared" ref="F32:F47" si="16">CONCATENATE(MID(B32,C32,(E32-C32)),"ig")</f>
        <v>; Heti 2 óra; kedden d. e. 10—12-ig</v>
      </c>
      <c r="G32" t="str">
        <f t="shared" ref="G32:G47" si="17">IFERROR(SEARCH("ugyanaz tanár",B32),"0 ")</f>
        <v xml:space="preserve">0 </v>
      </c>
      <c r="H32" t="str">
        <f t="shared" ref="H32:H47" si="18">IFERROR(SEARCH($H$1,B32),"ugyanott")</f>
        <v>ugyanott</v>
      </c>
      <c r="I32" t="str">
        <f t="shared" ref="I32:I47" si="19">IFERROR(SEARCH($H$1,B32),"ugyanott")</f>
        <v>ugyanott</v>
      </c>
    </row>
    <row r="33" spans="1:9" x14ac:dyDescent="0.3">
      <c r="B33" t="s">
        <v>826</v>
      </c>
      <c r="C33">
        <f t="shared" si="0"/>
        <v>58</v>
      </c>
      <c r="D33" t="str">
        <f t="shared" si="14"/>
        <v>51.Középkori epikusok szövegmagyarázata. Franczia nyelven;</v>
      </c>
      <c r="E33">
        <f t="shared" si="15"/>
        <v>89</v>
      </c>
      <c r="F33" t="str">
        <f t="shared" si="16"/>
        <v>; Heti 1óra; hétfőn d. e. 12—i-ig</v>
      </c>
      <c r="G33" t="str">
        <f t="shared" si="17"/>
        <v xml:space="preserve">0 </v>
      </c>
      <c r="H33" t="str">
        <f t="shared" si="18"/>
        <v>ugyanott</v>
      </c>
      <c r="I33" t="str">
        <f t="shared" si="19"/>
        <v>ugyanott</v>
      </c>
    </row>
    <row r="34" spans="1:9" x14ac:dyDescent="0.3">
      <c r="B34" t="s">
        <v>799</v>
      </c>
      <c r="C34">
        <f t="shared" si="0"/>
        <v>73</v>
      </c>
      <c r="D34" t="str">
        <f t="shared" si="14"/>
        <v>32.A Misantrope stilbeli tárgyalása. (A tanárképzőben.) Franczia nyelven;</v>
      </c>
      <c r="E34">
        <f t="shared" si="15"/>
        <v>106</v>
      </c>
      <c r="F34" t="str">
        <f t="shared" si="16"/>
        <v>; Heti 2 óra; hétfőn d. e. 10—12-ig</v>
      </c>
      <c r="G34" t="str">
        <f t="shared" si="17"/>
        <v xml:space="preserve">0 </v>
      </c>
      <c r="H34" t="str">
        <f t="shared" si="18"/>
        <v>ugyanott</v>
      </c>
      <c r="I34" t="str">
        <f t="shared" si="19"/>
        <v>ugyanott</v>
      </c>
    </row>
    <row r="35" spans="1:9" x14ac:dyDescent="0.3">
      <c r="B35" t="s">
        <v>800</v>
      </c>
      <c r="C35">
        <f t="shared" si="0"/>
        <v>39</v>
      </c>
      <c r="D35" t="str">
        <f t="shared" si="14"/>
        <v>33. A Prédikátor könyvének magyarázata;</v>
      </c>
      <c r="E35">
        <f t="shared" si="15"/>
        <v>78</v>
      </c>
      <c r="F35" t="str">
        <f t="shared" si="16"/>
        <v>; Heti 2 óra; később meghatározandó időig</v>
      </c>
      <c r="G35" t="str">
        <f t="shared" si="17"/>
        <v xml:space="preserve">0 </v>
      </c>
      <c r="H35">
        <f t="shared" si="18"/>
        <v>123</v>
      </c>
      <c r="I35">
        <f t="shared" si="19"/>
        <v>123</v>
      </c>
    </row>
    <row r="36" spans="1:9" x14ac:dyDescent="0.3">
      <c r="B36" t="s">
        <v>801</v>
      </c>
      <c r="C36">
        <f t="shared" si="0"/>
        <v>57</v>
      </c>
      <c r="D36" t="str">
        <f t="shared" si="14"/>
        <v>34.Elméleti és gyakorlati könyvtártan (bibliotheconomia);</v>
      </c>
      <c r="E36">
        <f>IFERROR(SEARCH("óra",B36),SEARCH("időben.",B36)+3)</f>
        <v>66</v>
      </c>
      <c r="F36" t="str">
        <f>CONCATENATE(MID(B36,C36,(E36-C36)),"óra ")</f>
        <v xml:space="preserve">; Heti 2 óra </v>
      </c>
      <c r="G36" t="str">
        <f t="shared" si="17"/>
        <v xml:space="preserve">0 </v>
      </c>
      <c r="H36" t="str">
        <f t="shared" si="18"/>
        <v>ugyanott</v>
      </c>
      <c r="I36" t="str">
        <f t="shared" si="19"/>
        <v>ugyanott</v>
      </c>
    </row>
    <row r="37" spans="1:9" x14ac:dyDescent="0.3">
      <c r="A37" t="s">
        <v>768</v>
      </c>
      <c r="D37" t="str">
        <f>LEFT(A37,C37)</f>
        <v/>
      </c>
    </row>
    <row r="38" spans="1:9" x14ac:dyDescent="0.3">
      <c r="B38" t="s">
        <v>802</v>
      </c>
      <c r="C38">
        <f t="shared" si="0"/>
        <v>39</v>
      </c>
      <c r="D38" t="str">
        <f t="shared" si="14"/>
        <v>35.Magyarország története 1490—1606-ig;</v>
      </c>
      <c r="E38">
        <f t="shared" si="15"/>
        <v>105</v>
      </c>
      <c r="F38" t="str">
        <f t="shared" si="16"/>
        <v>; Heti 4 óra; hétfőn, kedden, szerdán és csütörtökön d. e. 10—1 i-ig</v>
      </c>
      <c r="G38" t="str">
        <f t="shared" si="17"/>
        <v xml:space="preserve">0 </v>
      </c>
      <c r="H38" t="str">
        <f t="shared" si="18"/>
        <v>ugyanott</v>
      </c>
      <c r="I38" t="str">
        <f t="shared" si="19"/>
        <v>ugyanott</v>
      </c>
    </row>
    <row r="39" spans="1:9" x14ac:dyDescent="0.3">
      <c r="B39" t="s">
        <v>803</v>
      </c>
      <c r="C39">
        <f t="shared" si="0"/>
        <v>34</v>
      </c>
      <c r="D39" t="str">
        <f t="shared" si="14"/>
        <v>36.A XVI. század történeti kútfői;</v>
      </c>
      <c r="E39">
        <f t="shared" si="15"/>
        <v>70</v>
      </c>
      <c r="F39" t="str">
        <f t="shared" si="16"/>
        <v>; Heti 1 óra; pénteken d. e. 10 —ii ig</v>
      </c>
      <c r="G39" t="str">
        <f t="shared" si="17"/>
        <v xml:space="preserve">0 </v>
      </c>
      <c r="H39" t="str">
        <f t="shared" si="18"/>
        <v>ugyanott</v>
      </c>
      <c r="I39" t="str">
        <f t="shared" si="19"/>
        <v>ugyanott</v>
      </c>
    </row>
    <row r="40" spans="1:9" x14ac:dyDescent="0.3">
      <c r="B40" t="s">
        <v>804</v>
      </c>
      <c r="C40">
        <f t="shared" si="0"/>
        <v>61</v>
      </c>
      <c r="D40" t="str">
        <f t="shared" si="14"/>
        <v>37.Oklevéltani gyakorlatok. (A tanárképző tagjainak ingyen.);</v>
      </c>
      <c r="E40">
        <f t="shared" si="15"/>
        <v>98</v>
      </c>
      <c r="F40" t="str">
        <f t="shared" si="16"/>
        <v>; Heti 2 óra ; szombaton d. e. 10—12-ig</v>
      </c>
      <c r="G40" t="str">
        <f t="shared" si="17"/>
        <v xml:space="preserve">0 </v>
      </c>
      <c r="H40" t="str">
        <f t="shared" si="18"/>
        <v>ugyanott</v>
      </c>
      <c r="I40" t="str">
        <f t="shared" si="19"/>
        <v>ugyanott</v>
      </c>
    </row>
    <row r="41" spans="1:9" x14ac:dyDescent="0.3">
      <c r="B41" t="s">
        <v>829</v>
      </c>
      <c r="C41">
        <f t="shared" si="0"/>
        <v>86</v>
      </c>
      <c r="D41" t="str">
        <f t="shared" si="14"/>
        <v>38.Magyarország anyagi és szellemi műveltségének története 77//— 1848-ig (Folytatás.);</v>
      </c>
      <c r="E41">
        <f t="shared" si="15"/>
        <v>127</v>
      </c>
      <c r="F41" t="str">
        <f t="shared" si="16"/>
        <v>; Heti 4 óra; hétfőn és kedden d. e. 7—9-ig</v>
      </c>
      <c r="G41" t="str">
        <f t="shared" si="17"/>
        <v xml:space="preserve">0 </v>
      </c>
      <c r="H41">
        <f t="shared" si="18"/>
        <v>170</v>
      </c>
      <c r="I41">
        <f t="shared" si="19"/>
        <v>170</v>
      </c>
    </row>
    <row r="42" spans="1:9" x14ac:dyDescent="0.3">
      <c r="B42" t="s">
        <v>805</v>
      </c>
      <c r="C42">
        <f t="shared" si="0"/>
        <v>72</v>
      </c>
      <c r="D42" t="str">
        <f t="shared" si="14"/>
        <v>39.fíonfini Antal decasainak ■cidturtörténeti jelentősége. (Folytatás.);</v>
      </c>
      <c r="E42">
        <f t="shared" si="15"/>
        <v>104</v>
      </c>
      <c r="F42" t="str">
        <f t="shared" si="16"/>
        <v>; Heti 1 óra; szerdán d. e. 7—8-ig</v>
      </c>
      <c r="G42" t="str">
        <f t="shared" si="17"/>
        <v xml:space="preserve">0 </v>
      </c>
      <c r="H42" t="str">
        <f t="shared" si="18"/>
        <v>ugyanott</v>
      </c>
      <c r="I42" t="str">
        <f t="shared" si="19"/>
        <v>ugyanott</v>
      </c>
    </row>
    <row r="43" spans="1:9" x14ac:dyDescent="0.3">
      <c r="B43" t="s">
        <v>806</v>
      </c>
      <c r="C43">
        <f t="shared" si="0"/>
        <v>75</v>
      </c>
      <c r="D43" t="str">
        <f t="shared" si="14"/>
        <v>40.A rómaiak történelme a karthagói háborúktól kezdve a köztársaság végéig;</v>
      </c>
      <c r="E43">
        <f t="shared" si="15"/>
        <v>150</v>
      </c>
      <c r="F43" t="str">
        <f t="shared" si="16"/>
        <v>; Heti 5 óra; hétfőn, kedden, szerdán, csütörtökön és pénteken d. e. 11—12-ig</v>
      </c>
      <c r="G43" t="str">
        <f t="shared" si="17"/>
        <v xml:space="preserve">0 </v>
      </c>
      <c r="H43">
        <f t="shared" si="18"/>
        <v>197</v>
      </c>
      <c r="I43">
        <f t="shared" si="19"/>
        <v>197</v>
      </c>
    </row>
    <row r="44" spans="1:9" x14ac:dyDescent="0.3">
      <c r="B44" t="s">
        <v>807</v>
      </c>
      <c r="C44">
        <f t="shared" si="0"/>
        <v>36</v>
      </c>
      <c r="D44" t="str">
        <f t="shared" si="14"/>
        <v>41.Egyetemes történelmi gyakorlatok;</v>
      </c>
      <c r="E44">
        <f t="shared" si="15"/>
        <v>69</v>
      </c>
      <c r="F44" t="str">
        <f t="shared" si="16"/>
        <v>; Heti 2 óra; pénteken d. u. ^ 5-ig</v>
      </c>
      <c r="G44" t="str">
        <f t="shared" si="17"/>
        <v xml:space="preserve">0 </v>
      </c>
      <c r="H44" t="str">
        <f t="shared" si="18"/>
        <v>ugyanott</v>
      </c>
      <c r="I44" t="str">
        <f t="shared" si="19"/>
        <v>ugyanott</v>
      </c>
    </row>
    <row r="45" spans="1:9" x14ac:dyDescent="0.3">
      <c r="B45" t="s">
        <v>808</v>
      </c>
      <c r="C45">
        <f t="shared" si="0"/>
        <v>38</v>
      </c>
      <c r="D45" t="str">
        <f t="shared" si="14"/>
        <v>42.'"A közműveltség a XIII. században;</v>
      </c>
      <c r="E45">
        <f t="shared" si="15"/>
        <v>71</v>
      </c>
      <c r="F45" t="str">
        <f t="shared" si="16"/>
        <v>; Heti 1 óra; pénteken déli 12—i-ig</v>
      </c>
      <c r="G45" t="str">
        <f t="shared" si="17"/>
        <v xml:space="preserve">0 </v>
      </c>
      <c r="H45">
        <f t="shared" si="18"/>
        <v>115</v>
      </c>
      <c r="I45">
        <f t="shared" si="19"/>
        <v>115</v>
      </c>
    </row>
    <row r="46" spans="1:9" x14ac:dyDescent="0.3">
      <c r="B46" t="s">
        <v>809</v>
      </c>
      <c r="C46">
        <f t="shared" si="0"/>
        <v>21</v>
      </c>
      <c r="D46" t="str">
        <f t="shared" si="14"/>
        <v>43. 1. Napóleon kora;</v>
      </c>
      <c r="E46">
        <f t="shared" si="15"/>
        <v>87</v>
      </c>
      <c r="F46" t="str">
        <f t="shared" si="16"/>
        <v>; Heti 4 óra ; hétfőn, kedden, szerdán, és csütörtökön déli 12 1 -ig</v>
      </c>
      <c r="G46" t="str">
        <f t="shared" si="17"/>
        <v xml:space="preserve">0 </v>
      </c>
      <c r="H46" t="str">
        <f t="shared" si="18"/>
        <v>ugyanott</v>
      </c>
      <c r="I46" t="str">
        <f t="shared" si="19"/>
        <v>ugyanott</v>
      </c>
    </row>
    <row r="47" spans="1:9" x14ac:dyDescent="0.3">
      <c r="B47" t="s">
        <v>810</v>
      </c>
      <c r="C47">
        <f t="shared" si="0"/>
        <v>58</v>
      </c>
      <c r="D47" t="str">
        <f t="shared" si="14"/>
        <v>44.Francziaország története a XVI. század második felében;</v>
      </c>
      <c r="E47">
        <f>IFERROR(SEARCH("ig.",B47),SEARCH("helyen.",B47)+3)</f>
        <v>107</v>
      </c>
      <c r="F47" t="str">
        <f t="shared" si="16"/>
        <v>; Heti 2 óra; később meghatározandó időben és helig</v>
      </c>
      <c r="G47" t="str">
        <f t="shared" si="17"/>
        <v xml:space="preserve">0 </v>
      </c>
      <c r="H47" t="str">
        <f t="shared" si="18"/>
        <v>ugyanott</v>
      </c>
      <c r="I47" t="str">
        <f t="shared" si="19"/>
        <v>ugyanott</v>
      </c>
    </row>
    <row r="48" spans="1:9" x14ac:dyDescent="0.3">
      <c r="B48" t="s">
        <v>811</v>
      </c>
      <c r="C48">
        <f t="shared" si="0"/>
        <v>55</v>
      </c>
      <c r="D48" t="str">
        <f t="shared" ref="D48:D63" si="20">LEFT(B48,C48)</f>
        <v>45. Táplálkozás és a test ápolása a classicus népeknél;</v>
      </c>
      <c r="E48">
        <f t="shared" ref="E48:E60" si="21">IFERROR(SEARCH("ig.",B48),SEARCH("időben.",B48)+3)</f>
        <v>90</v>
      </c>
      <c r="F48" t="str">
        <f t="shared" ref="F48:F63" si="22">CONCATENATE(MID(B48,C48,(E48-C48)),"ig")</f>
        <v>; Heti 2 óra ; szombaton d. u. 2—4-ig</v>
      </c>
      <c r="G48" t="str">
        <f t="shared" ref="G48:G63" si="23">IFERROR(SEARCH("ugyanaz tanár",B48),"0 ")</f>
        <v xml:space="preserve">0 </v>
      </c>
      <c r="H48">
        <f t="shared" ref="H48:H63" si="24">IFERROR(SEARCH($H$1,B48),"ugyanott")</f>
        <v>132</v>
      </c>
      <c r="I48">
        <f t="shared" ref="I48:I63" si="25">IFERROR(SEARCH($H$1,B48),"ugyanott")</f>
        <v>132</v>
      </c>
    </row>
    <row r="49" spans="1:9" x14ac:dyDescent="0.3">
      <c r="B49" t="s">
        <v>812</v>
      </c>
      <c r="C49">
        <f t="shared" si="0"/>
        <v>29</v>
      </c>
      <c r="D49" t="str">
        <f t="shared" si="20"/>
        <v>46.Gyakorlati régiségismeret;</v>
      </c>
      <c r="E49">
        <f t="shared" si="21"/>
        <v>91</v>
      </c>
      <c r="F49" t="str">
        <f t="shared" si="22"/>
        <v>; Heti 3 óra; csütörtökön d. u. 2—3-ig és pénteken d. 11. 2—4-ig</v>
      </c>
      <c r="G49" t="str">
        <f t="shared" si="23"/>
        <v xml:space="preserve">0 </v>
      </c>
      <c r="H49" t="str">
        <f t="shared" si="24"/>
        <v>ugyanott</v>
      </c>
      <c r="I49" t="str">
        <f t="shared" si="25"/>
        <v>ugyanott</v>
      </c>
    </row>
    <row r="50" spans="1:9" x14ac:dyDescent="0.3">
      <c r="B50" t="s">
        <v>813</v>
      </c>
      <c r="C50">
        <f t="shared" si="0"/>
        <v>19</v>
      </c>
      <c r="D50" t="str">
        <f t="shared" si="20"/>
        <v>47.Ázsia földrajza;</v>
      </c>
      <c r="E50">
        <f t="shared" si="21"/>
        <v>80</v>
      </c>
      <c r="F50" t="str">
        <f t="shared" si="22"/>
        <v>; Heti 4 óra; hétfőn, kedden, szerdán és pénteken d. e. 9—10-ig</v>
      </c>
      <c r="G50" t="str">
        <f t="shared" si="23"/>
        <v xml:space="preserve">0 </v>
      </c>
      <c r="H50" t="str">
        <f t="shared" si="24"/>
        <v>ugyanott</v>
      </c>
      <c r="I50" t="str">
        <f t="shared" si="25"/>
        <v>ugyanott</v>
      </c>
    </row>
    <row r="51" spans="1:9" x14ac:dyDescent="0.3">
      <c r="B51" t="s">
        <v>814</v>
      </c>
      <c r="C51">
        <f t="shared" si="0"/>
        <v>26</v>
      </c>
      <c r="D51" t="str">
        <f t="shared" si="20"/>
        <v>48. A földrajz történelme;</v>
      </c>
      <c r="E51">
        <f t="shared" si="21"/>
        <v>61</v>
      </c>
      <c r="F51" t="str">
        <f t="shared" si="22"/>
        <v>; Heti 1 óra; pénteken d. e. 8 — 9-ig</v>
      </c>
      <c r="G51" t="str">
        <f t="shared" si="23"/>
        <v xml:space="preserve">0 </v>
      </c>
      <c r="H51" t="str">
        <f t="shared" si="24"/>
        <v>ugyanott</v>
      </c>
      <c r="I51" t="str">
        <f t="shared" si="25"/>
        <v>ugyanott</v>
      </c>
    </row>
    <row r="52" spans="1:9" x14ac:dyDescent="0.3">
      <c r="B52" t="s">
        <v>815</v>
      </c>
      <c r="C52">
        <f t="shared" si="0"/>
        <v>45</v>
      </c>
      <c r="D52" t="str">
        <f t="shared" si="20"/>
        <v>49. Földrajzi gyakorlatok Ázsia földrajzából;</v>
      </c>
      <c r="E52">
        <f t="shared" si="21"/>
        <v>88</v>
      </c>
      <c r="F52" t="str">
        <f t="shared" si="22"/>
        <v>; Heti 2 óra ; hétfőn és szerdán d. u. 2—3-ig</v>
      </c>
      <c r="G52" t="str">
        <f t="shared" si="23"/>
        <v xml:space="preserve">0 </v>
      </c>
      <c r="H52" t="str">
        <f t="shared" si="24"/>
        <v>ugyanott</v>
      </c>
      <c r="I52" t="str">
        <f t="shared" si="25"/>
        <v>ugyanott</v>
      </c>
    </row>
    <row r="53" spans="1:9" x14ac:dyDescent="0.3">
      <c r="B53" t="s">
        <v>816</v>
      </c>
      <c r="C53">
        <f t="shared" si="0"/>
        <v>40</v>
      </c>
      <c r="D53" t="str">
        <f t="shared" si="20"/>
        <v>50. Néprajzi szemelmények. (Folytatás.);</v>
      </c>
      <c r="E53">
        <f>IFERROR(SEARCH("ig.",B53),SEARCH("helyen.",B53)+3)</f>
        <v>90</v>
      </c>
      <c r="F53" t="str">
        <f t="shared" si="22"/>
        <v>; Heti 1 óra ; később meghatározandó időben és helig</v>
      </c>
      <c r="G53" t="str">
        <f t="shared" si="23"/>
        <v xml:space="preserve">0 </v>
      </c>
      <c r="H53" t="str">
        <f t="shared" si="24"/>
        <v>ugyanott</v>
      </c>
      <c r="I53" t="str">
        <f t="shared" si="25"/>
        <v>ugyanott</v>
      </c>
    </row>
    <row r="54" spans="1:9" x14ac:dyDescent="0.3">
      <c r="B54" t="s">
        <v>817</v>
      </c>
      <c r="C54">
        <f t="shared" si="0"/>
        <v>18</v>
      </c>
      <c r="D54" t="str">
        <f t="shared" si="20"/>
        <v>51.A népköltésről;</v>
      </c>
      <c r="E54">
        <f>IFERROR(SEARCH("ig.",B54),SEARCH("helyen.",B54)+3)</f>
        <v>67</v>
      </c>
      <c r="F54" t="str">
        <f t="shared" si="22"/>
        <v>; Heti 1 óra; később meghatározandó időben és helig</v>
      </c>
      <c r="G54" t="str">
        <f t="shared" si="23"/>
        <v xml:space="preserve">0 </v>
      </c>
      <c r="H54" t="str">
        <f t="shared" si="24"/>
        <v>ugyanott</v>
      </c>
      <c r="I54" t="str">
        <f t="shared" si="25"/>
        <v>ugyanott</v>
      </c>
    </row>
    <row r="55" spans="1:9" x14ac:dyDescent="0.3">
      <c r="A55" t="s">
        <v>769</v>
      </c>
    </row>
    <row r="56" spans="1:9" x14ac:dyDescent="0.3">
      <c r="B56" t="s">
        <v>818</v>
      </c>
      <c r="C56">
        <f t="shared" si="0"/>
        <v>32</v>
      </c>
      <c r="D56" t="str">
        <f t="shared" si="20"/>
        <v>52.Angol nyelvtan. (Folytatás.);</v>
      </c>
      <c r="E56">
        <f t="shared" si="21"/>
        <v>71</v>
      </c>
      <c r="F56" t="str">
        <f t="shared" si="22"/>
        <v>; Heti 2 óra; később meghatározandó időig</v>
      </c>
      <c r="G56" t="str">
        <f t="shared" si="23"/>
        <v xml:space="preserve">0 </v>
      </c>
      <c r="H56">
        <f t="shared" si="24"/>
        <v>111</v>
      </c>
      <c r="I56">
        <f t="shared" si="25"/>
        <v>111</v>
      </c>
    </row>
    <row r="57" spans="1:9" x14ac:dyDescent="0.3">
      <c r="B57" t="s">
        <v>819</v>
      </c>
      <c r="C57">
        <f t="shared" si="0"/>
        <v>53</v>
      </c>
      <c r="D57" t="str">
        <f t="shared" si="20"/>
        <v>53.Shakspere ■»Hamletijének fordítása és magyarázata;</v>
      </c>
      <c r="E57">
        <f t="shared" si="21"/>
        <v>93</v>
      </c>
      <c r="F57" t="str">
        <f t="shared" si="22"/>
        <v>; Heti 2 óra ; később meghatározandó időig</v>
      </c>
      <c r="G57" t="str">
        <f t="shared" si="23"/>
        <v xml:space="preserve">0 </v>
      </c>
      <c r="H57" t="str">
        <f t="shared" si="24"/>
        <v>ugyanott</v>
      </c>
      <c r="I57" t="str">
        <f t="shared" si="25"/>
        <v>ugyanott</v>
      </c>
    </row>
    <row r="58" spans="1:9" x14ac:dyDescent="0.3">
      <c r="B58" t="s">
        <v>820</v>
      </c>
      <c r="C58">
        <f t="shared" si="0"/>
        <v>27</v>
      </c>
      <c r="D58" t="str">
        <f t="shared" si="20"/>
        <v>54.Társalgás angol nyelven;</v>
      </c>
      <c r="E58">
        <f t="shared" si="21"/>
        <v>66</v>
      </c>
      <c r="F58" t="str">
        <f t="shared" si="22"/>
        <v>; Heti 1 óra; később meghatározandó időig</v>
      </c>
      <c r="G58" t="str">
        <f t="shared" si="23"/>
        <v xml:space="preserve">0 </v>
      </c>
      <c r="H58" t="str">
        <f t="shared" si="24"/>
        <v>ugyanott</v>
      </c>
      <c r="I58" t="str">
        <f t="shared" si="25"/>
        <v>ugyanott</v>
      </c>
    </row>
    <row r="59" spans="1:9" x14ac:dyDescent="0.3">
      <c r="B59" t="s">
        <v>830</v>
      </c>
      <c r="C59">
        <f t="shared" si="0"/>
        <v>74</v>
      </c>
      <c r="D59" t="str">
        <f t="shared" si="20"/>
        <v>55.Tranczia nyelv, kezdőknek. Nyelvtani gyakorlatokkal, beszédgyakorlatok;</v>
      </c>
      <c r="E59">
        <f t="shared" si="21"/>
        <v>114</v>
      </c>
      <c r="F59" t="str">
        <f t="shared" si="22"/>
        <v>; Heti 3 óra; hétfőn, szerdán d. u. 2—3-ig</v>
      </c>
      <c r="G59" t="str">
        <f t="shared" si="23"/>
        <v xml:space="preserve">0 </v>
      </c>
      <c r="H59">
        <f t="shared" si="24"/>
        <v>173</v>
      </c>
      <c r="I59">
        <f t="shared" si="25"/>
        <v>173</v>
      </c>
    </row>
    <row r="60" spans="1:9" x14ac:dyDescent="0.3">
      <c r="B60" t="s">
        <v>821</v>
      </c>
      <c r="C60">
        <f t="shared" si="0"/>
        <v>84</v>
      </c>
      <c r="D60" t="str">
        <f t="shared" si="20"/>
        <v>56.Franczia nyelv, haladóknak. Nehezebb nyelvtani gyakorlatok. Társalgás és olvasás;</v>
      </c>
      <c r="E60">
        <f t="shared" si="21"/>
        <v>144</v>
      </c>
      <c r="F60" t="str">
        <f t="shared" si="22"/>
        <v>; Heti 2 óra; szerdán d. u. 6—7-ig és csütörtökön d. u. 2—3-ig</v>
      </c>
      <c r="G60" t="str">
        <f t="shared" si="23"/>
        <v xml:space="preserve">0 </v>
      </c>
      <c r="H60">
        <f t="shared" si="24"/>
        <v>166</v>
      </c>
      <c r="I60">
        <f t="shared" si="25"/>
        <v>166</v>
      </c>
    </row>
    <row r="61" spans="1:9" x14ac:dyDescent="0.3">
      <c r="B61" t="s">
        <v>822</v>
      </c>
      <c r="C61">
        <f t="shared" si="0"/>
        <v>26</v>
      </c>
      <c r="D61" t="str">
        <f t="shared" si="20"/>
        <v>57.Olasz nyelv, kezdőknek;</v>
      </c>
      <c r="E61">
        <f>IFERROR(SEARCH("ig.",B61),SEARCH("helyen.",B61)+3)</f>
        <v>75</v>
      </c>
      <c r="F61" t="str">
        <f t="shared" si="22"/>
        <v>; Heti 2 óra; később meghatározandó időben és helig</v>
      </c>
      <c r="G61" t="str">
        <f t="shared" si="23"/>
        <v xml:space="preserve">0 </v>
      </c>
      <c r="H61" t="str">
        <f t="shared" si="24"/>
        <v>ugyanott</v>
      </c>
      <c r="I61" t="str">
        <f t="shared" si="25"/>
        <v>ugyanott</v>
      </c>
    </row>
    <row r="62" spans="1:9" x14ac:dyDescent="0.3">
      <c r="B62" t="s">
        <v>823</v>
      </c>
      <c r="C62">
        <f t="shared" si="0"/>
        <v>40</v>
      </c>
      <c r="D62" t="str">
        <f t="shared" si="20"/>
        <v>58.Olasz nyelv, haladóknak. Fleti 2 óra;</v>
      </c>
      <c r="E62">
        <f t="shared" ref="E62:E63" si="26">IFERROR(SEARCH("ig.",B62),SEARCH("helyen.",B62)+3)</f>
        <v>77</v>
      </c>
      <c r="F62" t="str">
        <f t="shared" si="22"/>
        <v>; később meghatározandó időben és helig</v>
      </c>
      <c r="G62" t="str">
        <f t="shared" si="23"/>
        <v xml:space="preserve">0 </v>
      </c>
      <c r="H62" t="str">
        <f t="shared" si="24"/>
        <v>ugyanott</v>
      </c>
      <c r="I62" t="str">
        <f t="shared" si="25"/>
        <v>ugyanott</v>
      </c>
    </row>
    <row r="63" spans="1:9" x14ac:dyDescent="0.3">
      <c r="B63" t="s">
        <v>824</v>
      </c>
      <c r="C63">
        <f t="shared" si="0"/>
        <v>53</v>
      </c>
      <c r="D63" t="str">
        <f t="shared" si="20"/>
        <v>59.Az olasz irodalomtörténetből: Dante és a népnyelv;</v>
      </c>
      <c r="E63">
        <f t="shared" si="26"/>
        <v>103</v>
      </c>
      <c r="F63" t="str">
        <f t="shared" si="22"/>
        <v>; Heti 1 óra ; később meghatározandó időben és helig</v>
      </c>
      <c r="G63" t="str">
        <f t="shared" si="23"/>
        <v xml:space="preserve">0 </v>
      </c>
      <c r="H63" t="str">
        <f t="shared" si="24"/>
        <v>ugyanott</v>
      </c>
      <c r="I63" t="str">
        <f t="shared" si="25"/>
        <v>ugyanott</v>
      </c>
    </row>
    <row r="64" spans="1:9" x14ac:dyDescent="0.3">
      <c r="A64" t="s">
        <v>770</v>
      </c>
    </row>
    <row r="65" spans="2:9" x14ac:dyDescent="0.3">
      <c r="B65" t="s">
        <v>825</v>
      </c>
      <c r="C65">
        <f t="shared" si="0"/>
        <v>19</v>
      </c>
      <c r="D65" t="str">
        <f t="shared" ref="D65:D66" si="27">LEFT(B65,C65)</f>
        <v>46.Szabadkézi rajz;</v>
      </c>
      <c r="E65">
        <f t="shared" ref="E65:E66" si="28">IFERROR(SEARCH("ig.",B65),SEARCH("időben.",B65)+3)</f>
        <v>53</v>
      </c>
      <c r="F65" t="str">
        <f t="shared" ref="F65" si="29">CONCATENATE(MID(B65,C65,(E65-C65)),"ig")</f>
        <v>; Heti 2 óra; vasárnap d. e. 9-11-ig</v>
      </c>
      <c r="G65" t="str">
        <f t="shared" ref="G65:G66" si="30">IFERROR(SEARCH("ugyanaz tanár",B65),"0 ")</f>
        <v xml:space="preserve">0 </v>
      </c>
      <c r="H65">
        <f t="shared" ref="H65:H66" si="31">IFERROR(SEARCH($H$1,B65),"ugyanott")</f>
        <v>92</v>
      </c>
      <c r="I65">
        <f t="shared" ref="I65:I66" si="32">IFERROR(SEARCH($H$1,B65),"ugyanott")</f>
        <v>92</v>
      </c>
    </row>
    <row r="66" spans="2:9" x14ac:dyDescent="0.3">
      <c r="B66" t="s">
        <v>831</v>
      </c>
      <c r="C66">
        <f t="shared" ref="C66" si="33">IFERROR(IFERROR(SEARCH("C1",B66),SEARCH(";",B66)),SEARCH(";",B66))</f>
        <v>22</v>
      </c>
      <c r="D66" t="str">
        <f t="shared" si="27"/>
        <v>47. Tornázás és vívás;</v>
      </c>
      <c r="E66">
        <f t="shared" si="28"/>
        <v>49</v>
      </c>
      <c r="F66" t="str">
        <f>CONCATENATE(MID(B66,C66,(E66-C66)),"ben")</f>
        <v>; Később meghatározandó időben</v>
      </c>
      <c r="G66" t="str">
        <f t="shared" si="30"/>
        <v xml:space="preserve">0 </v>
      </c>
      <c r="H66">
        <f t="shared" si="31"/>
        <v>106</v>
      </c>
      <c r="I66">
        <f t="shared" si="32"/>
        <v>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Munka21"/>
  <dimension ref="A1:L67"/>
  <sheetViews>
    <sheetView topLeftCell="A55" workbookViewId="0">
      <selection activeCell="B11" sqref="B11"/>
    </sheetView>
  </sheetViews>
  <sheetFormatPr defaultRowHeight="15.6" x14ac:dyDescent="0.3"/>
  <cols>
    <col min="2" max="2" width="31.09765625" customWidth="1"/>
    <col min="4" max="4" width="33" customWidth="1"/>
    <col min="6" max="6" width="12.898437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827</v>
      </c>
      <c r="I1" s="32" t="s">
        <v>569</v>
      </c>
      <c r="J1" s="32" t="s">
        <v>69</v>
      </c>
      <c r="K1" s="32" t="s">
        <v>12</v>
      </c>
      <c r="L1" s="32" t="s">
        <v>568</v>
      </c>
    </row>
    <row r="2" spans="1:12" ht="63" customHeight="1" x14ac:dyDescent="0.3">
      <c r="A2" t="s">
        <v>537</v>
      </c>
      <c r="B2" s="28" t="s">
        <v>835</v>
      </c>
      <c r="C2">
        <f>IFERROR(IFERROR(SEARCH("C1",B2),SEARCH(";",B2)),SEARCH(";",B2))</f>
        <v>62</v>
      </c>
      <c r="D2" t="str">
        <f>LEFT(B2,C2)</f>
        <v>1.Az újkort philosophia történelme N. Bacon Ferencztől Kantig;</v>
      </c>
      <c r="E2">
        <f>IFERROR(SEARCH("ig.",B2),SEARCH("időben.",B2)+3)</f>
        <v>138</v>
      </c>
      <c r="F2" t="str">
        <f>CONCATENATE(MID(B2,C2,(E2-C2)),"ig")</f>
        <v>; Heti 4 óra; hétfőn d. u. 6—7-ig és kedden, szerdán, csütörtökön d. u. 5—6-ig</v>
      </c>
      <c r="G2" t="str">
        <f>IFERROR(SEARCH("ugyanaz tanár",B2),"0 ")</f>
        <v xml:space="preserve">0 </v>
      </c>
      <c r="H2">
        <f>IFERROR(SEARCH($H$1,B2),"ugyanott")</f>
        <v>182</v>
      </c>
      <c r="I2">
        <f>IFERROR(SEARCH($H$1,B2),"ugyanott")</f>
        <v>182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836</v>
      </c>
      <c r="C3">
        <f t="shared" ref="C3:C42" si="0">IFERROR(IFERROR(SEARCH("C1",B3),SEARCH(";",B3)),SEARCH(";",B3))</f>
        <v>47</v>
      </c>
      <c r="D3" t="str">
        <f t="shared" ref="D3:D15" si="1">LEFT(B3,C3)</f>
        <v>2.Az értékelmélet jelenlegi állása és feladata;</v>
      </c>
      <c r="E3">
        <f t="shared" ref="E3:E15" si="2">IFERROR(SEARCH("ig.",B3),SEARCH("időben.",B3)+3)</f>
        <v>79</v>
      </c>
      <c r="F3" t="str">
        <f t="shared" ref="F3:F15" si="3">CONCATENATE(MID(B3,C3,(E3-C3)),"ig")</f>
        <v>; Heti 1 óra; szerdán d. u. 4—5-ig</v>
      </c>
      <c r="G3" t="str">
        <f t="shared" ref="G3:G15" si="4">IFERROR(SEARCH("ugyanaz tanár",B3),"0 ")</f>
        <v xml:space="preserve">0 </v>
      </c>
      <c r="H3">
        <f t="shared" ref="H3:H15" si="5">IFERROR(SEARCH($H$1,B3),"ugyanott")</f>
        <v>101</v>
      </c>
      <c r="I3">
        <f t="shared" ref="I3:I15" si="6">IFERROR(SEARCH($H$1,B3),"ugyanott")</f>
        <v>101</v>
      </c>
    </row>
    <row r="4" spans="1:12" x14ac:dyDescent="0.3">
      <c r="B4" t="s">
        <v>872</v>
      </c>
      <c r="C4">
        <f t="shared" si="0"/>
        <v>59</v>
      </c>
      <c r="D4" t="str">
        <f t="shared" si="1"/>
        <v>3.Philosophiai gyakorlatok. (Tanárképzői tagoknak ingyen.);</v>
      </c>
      <c r="E4">
        <f t="shared" si="2"/>
        <v>90</v>
      </c>
      <c r="F4" t="str">
        <f t="shared" si="3"/>
        <v>; Heti 2 óra; hétfőn d. u. 4—6-ig</v>
      </c>
      <c r="G4" t="str">
        <f t="shared" si="4"/>
        <v xml:space="preserve">0 </v>
      </c>
      <c r="H4" t="str">
        <f t="shared" si="5"/>
        <v>ugyanott</v>
      </c>
      <c r="I4" t="str">
        <f t="shared" si="6"/>
        <v>ugyanott</v>
      </c>
    </row>
    <row r="5" spans="1:12" x14ac:dyDescent="0.3">
      <c r="B5" t="s">
        <v>837</v>
      </c>
      <c r="C5">
        <f t="shared" si="0"/>
        <v>12</v>
      </c>
      <c r="D5" t="str">
        <f t="shared" si="1"/>
        <v>4.Didaktika;</v>
      </c>
      <c r="E5">
        <f t="shared" si="2"/>
        <v>68</v>
      </c>
      <c r="F5" t="str">
        <f t="shared" si="3"/>
        <v>; Heti 3 óra; kedden, csütörtökön és pénteken d. u. 6—7-ig</v>
      </c>
      <c r="G5" t="str">
        <f t="shared" si="4"/>
        <v xml:space="preserve">0 </v>
      </c>
      <c r="H5">
        <f t="shared" si="5"/>
        <v>116</v>
      </c>
      <c r="I5">
        <f t="shared" si="6"/>
        <v>116</v>
      </c>
    </row>
    <row r="6" spans="1:12" x14ac:dyDescent="0.3">
      <c r="B6" t="s">
        <v>838</v>
      </c>
      <c r="C6">
        <f t="shared" si="0"/>
        <v>36</v>
      </c>
      <c r="D6" t="str">
        <f t="shared" si="1"/>
        <v>5.A tanárképzés ügye Németországban;</v>
      </c>
      <c r="E6">
        <f t="shared" si="2"/>
        <v>83</v>
      </c>
      <c r="F6" t="str">
        <f t="shared" si="3"/>
        <v>; Heti 2 óra; pénteken és szombaton d. e. 8 —9-ig</v>
      </c>
      <c r="G6" t="str">
        <f t="shared" si="4"/>
        <v xml:space="preserve">0 </v>
      </c>
      <c r="H6">
        <f t="shared" si="5"/>
        <v>105</v>
      </c>
      <c r="I6">
        <f t="shared" si="6"/>
        <v>105</v>
      </c>
    </row>
    <row r="7" spans="1:12" x14ac:dyDescent="0.3">
      <c r="B7" t="s">
        <v>866</v>
      </c>
      <c r="C7">
        <f t="shared" si="0"/>
        <v>17</v>
      </c>
      <c r="D7" t="str">
        <f t="shared" si="1"/>
        <v>6 A diák életről;</v>
      </c>
      <c r="E7">
        <f t="shared" si="2"/>
        <v>49</v>
      </c>
      <c r="F7" t="str">
        <f t="shared" si="3"/>
        <v>; Heti 1 óra; szerdán d, u. 6—7-ig</v>
      </c>
      <c r="G7" t="str">
        <f t="shared" si="4"/>
        <v xml:space="preserve">0 </v>
      </c>
      <c r="H7">
        <f t="shared" si="5"/>
        <v>71</v>
      </c>
      <c r="I7">
        <f t="shared" si="6"/>
        <v>71</v>
      </c>
    </row>
    <row r="8" spans="1:12" x14ac:dyDescent="0.3">
      <c r="B8" t="s">
        <v>873</v>
      </c>
      <c r="C8">
        <f t="shared" si="0"/>
        <v>59</v>
      </c>
      <c r="D8" t="str">
        <f t="shared" si="1"/>
        <v>7.Paedagogiai seminarium. (A tanárképző tagjainak ingyen.);</v>
      </c>
      <c r="E8">
        <f t="shared" si="2"/>
        <v>93</v>
      </c>
      <c r="F8" t="str">
        <f t="shared" si="3"/>
        <v>; Heti 2 óra; szombaton d. u. 5—7-ig</v>
      </c>
      <c r="G8" t="str">
        <f t="shared" si="4"/>
        <v xml:space="preserve">0 </v>
      </c>
      <c r="H8" t="str">
        <f t="shared" si="5"/>
        <v>ugyanott</v>
      </c>
      <c r="I8" t="str">
        <f t="shared" si="6"/>
        <v>ugyanott</v>
      </c>
    </row>
    <row r="9" spans="1:12" x14ac:dyDescent="0.3">
      <c r="A9" t="s">
        <v>833</v>
      </c>
    </row>
    <row r="10" spans="1:12" x14ac:dyDescent="0.3">
      <c r="B10" t="s">
        <v>839</v>
      </c>
      <c r="C10">
        <f t="shared" si="0"/>
        <v>29</v>
      </c>
      <c r="D10" t="str">
        <f t="shared" si="1"/>
        <v>8.Gróf Zrínyi Miklós pályája;</v>
      </c>
      <c r="E10">
        <f t="shared" si="2"/>
        <v>78</v>
      </c>
      <c r="F10" t="str">
        <f t="shared" si="3"/>
        <v>; Heti 4 óra; csütörtökön és szombaton d. u. 3—5-ig</v>
      </c>
      <c r="G10" t="str">
        <f t="shared" si="4"/>
        <v xml:space="preserve">0 </v>
      </c>
      <c r="H10">
        <f t="shared" si="5"/>
        <v>123</v>
      </c>
      <c r="I10">
        <f t="shared" si="6"/>
        <v>123</v>
      </c>
    </row>
    <row r="11" spans="1:12" x14ac:dyDescent="0.3">
      <c r="B11" t="s">
        <v>874</v>
      </c>
      <c r="C11">
        <f t="shared" si="0"/>
        <v>153</v>
      </c>
      <c r="D11" t="str">
        <f t="shared" si="1"/>
        <v>9.A XIX. század kisebb epicai elbeszélései. (Irodalomtörténeti és széptani fejtegetésekkel. A tanárképző intézet rendes és rendkívüli tagjainak ingyen.);</v>
      </c>
      <c r="E11">
        <f t="shared" si="2"/>
        <v>186</v>
      </c>
      <c r="F11" t="str">
        <f t="shared" si="3"/>
        <v>; Heti 2 óra; pénteken d. u. 3—5-ig</v>
      </c>
      <c r="G11" t="str">
        <f t="shared" si="4"/>
        <v xml:space="preserve">0 </v>
      </c>
      <c r="H11">
        <f t="shared" si="5"/>
        <v>208</v>
      </c>
      <c r="I11">
        <f t="shared" si="6"/>
        <v>208</v>
      </c>
    </row>
    <row r="12" spans="1:12" x14ac:dyDescent="0.3">
      <c r="B12" t="s">
        <v>867</v>
      </c>
      <c r="C12">
        <f t="shared" si="0"/>
        <v>19</v>
      </c>
      <c r="D12" t="str">
        <f t="shared" si="1"/>
        <v>10.Kabard nyelvtan;</v>
      </c>
      <c r="E12">
        <f t="shared" si="2"/>
        <v>52</v>
      </c>
      <c r="F12" t="str">
        <f t="shared" si="3"/>
        <v>; Heti 2 óra; kedden d. e. 10—12-ig</v>
      </c>
      <c r="G12" t="str">
        <f t="shared" si="4"/>
        <v xml:space="preserve">0 </v>
      </c>
      <c r="H12">
        <f t="shared" si="5"/>
        <v>97</v>
      </c>
      <c r="I12">
        <f t="shared" si="6"/>
        <v>97</v>
      </c>
    </row>
    <row r="13" spans="1:12" x14ac:dyDescent="0.3">
      <c r="B13" t="s">
        <v>840</v>
      </c>
      <c r="C13">
        <f t="shared" si="0"/>
        <v>29</v>
      </c>
      <c r="D13" t="str">
        <f t="shared" si="1"/>
        <v>11. Kabard szövegek olvasása;</v>
      </c>
      <c r="E13">
        <f t="shared" si="2"/>
        <v>62</v>
      </c>
      <c r="F13" t="str">
        <f t="shared" si="3"/>
        <v>; Heti I óra; kedden déli 12 — i-ig</v>
      </c>
      <c r="G13" t="str">
        <f t="shared" si="4"/>
        <v xml:space="preserve">0 </v>
      </c>
      <c r="H13" t="str">
        <f t="shared" si="5"/>
        <v>ugyanott</v>
      </c>
      <c r="I13" t="str">
        <f t="shared" si="6"/>
        <v>ugyanott</v>
      </c>
    </row>
    <row r="14" spans="1:12" x14ac:dyDescent="0.3">
      <c r="B14" t="s">
        <v>841</v>
      </c>
      <c r="C14">
        <f t="shared" si="0"/>
        <v>34</v>
      </c>
      <c r="D14" t="str">
        <f t="shared" si="1"/>
        <v>12.Török nyelvtan, kezdők számára;</v>
      </c>
      <c r="E14">
        <f t="shared" si="2"/>
        <v>71</v>
      </c>
      <c r="F14" t="str">
        <f t="shared" si="3"/>
        <v>; Heti 2 óra; szombaton d. e. 8 — 10-ig</v>
      </c>
      <c r="G14" t="str">
        <f t="shared" si="4"/>
        <v xml:space="preserve">0 </v>
      </c>
      <c r="H14" t="str">
        <f t="shared" si="5"/>
        <v>ugyanott</v>
      </c>
      <c r="I14" t="str">
        <f t="shared" si="6"/>
        <v>ugyanott</v>
      </c>
    </row>
    <row r="15" spans="1:12" x14ac:dyDescent="0.3">
      <c r="B15" t="s">
        <v>842</v>
      </c>
      <c r="C15">
        <f t="shared" si="0"/>
        <v>32</v>
      </c>
      <c r="D15" t="str">
        <f t="shared" si="1"/>
        <v>13.Lírai költészetünk 1772 után;</v>
      </c>
      <c r="E15">
        <f t="shared" si="2"/>
        <v>74</v>
      </c>
      <c r="F15" t="str">
        <f t="shared" si="3"/>
        <v>; Heti 2 óra; hétfőn és szerdán d. u. 2—3-ig</v>
      </c>
      <c r="G15" t="str">
        <f t="shared" si="4"/>
        <v xml:space="preserve">0 </v>
      </c>
      <c r="H15">
        <f t="shared" si="5"/>
        <v>115</v>
      </c>
      <c r="I15">
        <f t="shared" si="6"/>
        <v>115</v>
      </c>
    </row>
    <row r="16" spans="1:12" x14ac:dyDescent="0.3">
      <c r="B16" t="s">
        <v>843</v>
      </c>
      <c r="C16">
        <f t="shared" si="0"/>
        <v>32</v>
      </c>
      <c r="D16" t="str">
        <f t="shared" ref="D16:D28" si="7">LEFT(B16,C16)</f>
        <v>14. Bevezetés a nyelvtudományba;</v>
      </c>
      <c r="E16">
        <f t="shared" ref="E16:E28" si="8">IFERROR(SEARCH("ig.",B16),SEARCH("időben.",B16)+3)</f>
        <v>78</v>
      </c>
      <c r="F16" t="str">
        <f t="shared" ref="F16:F28" si="9">CONCATENATE(MID(B16,C16,(E16-C16)),"ig")</f>
        <v>; Heti 2 óra; hétfőn és csütörtökön d. e 9—io-ig</v>
      </c>
      <c r="G16" t="str">
        <f t="shared" ref="G16:G28" si="10">IFERROR(SEARCH("ugyanaz tanár",B16),"0 ")</f>
        <v xml:space="preserve">0 </v>
      </c>
      <c r="H16">
        <f t="shared" ref="H16:H28" si="11">IFERROR(SEARCH($H$1,B16),"ugyanott")</f>
        <v>123</v>
      </c>
      <c r="I16">
        <f t="shared" ref="I16:I28" si="12">IFERROR(SEARCH($H$1,B16),"ugyanott")</f>
        <v>123</v>
      </c>
    </row>
    <row r="17" spans="2:9" x14ac:dyDescent="0.3">
      <c r="B17" t="s">
        <v>844</v>
      </c>
      <c r="C17">
        <f t="shared" si="0"/>
        <v>40</v>
      </c>
      <c r="D17" t="str">
        <f t="shared" si="7"/>
        <v>15.Görög-római metrika. I. r. Rhythmika;</v>
      </c>
      <c r="E17">
        <f t="shared" si="8"/>
        <v>87</v>
      </c>
      <c r="F17" t="str">
        <f t="shared" si="9"/>
        <v>; Heti 2 óra; kedden és pénteken d. e. 9—10 óráig</v>
      </c>
      <c r="G17" t="str">
        <f t="shared" si="10"/>
        <v xml:space="preserve">0 </v>
      </c>
      <c r="H17" t="str">
        <f t="shared" si="11"/>
        <v>ugyanott</v>
      </c>
      <c r="I17" t="str">
        <f t="shared" si="12"/>
        <v>ugyanott</v>
      </c>
    </row>
    <row r="18" spans="2:9" x14ac:dyDescent="0.3">
      <c r="B18" t="s">
        <v>845</v>
      </c>
      <c r="C18">
        <f t="shared" si="0"/>
        <v>44</v>
      </c>
      <c r="D18" t="str">
        <f t="shared" si="7"/>
        <v>16.Aristoteles költészettanának értelmezése;</v>
      </c>
      <c r="E18">
        <f t="shared" si="8"/>
        <v>92</v>
      </c>
      <c r="F18" t="str">
        <f t="shared" si="9"/>
        <v>; Heti 2 óra; szerdán és szombatön d. e. 9 — 10-ig</v>
      </c>
      <c r="G18" t="str">
        <f t="shared" si="10"/>
        <v xml:space="preserve">0 </v>
      </c>
      <c r="H18" t="str">
        <f t="shared" si="11"/>
        <v>ugyanott</v>
      </c>
      <c r="I18" t="str">
        <f t="shared" si="12"/>
        <v>ugyanott</v>
      </c>
    </row>
    <row r="19" spans="2:9" x14ac:dyDescent="0.3">
      <c r="B19" t="s">
        <v>868</v>
      </c>
      <c r="C19">
        <f t="shared" si="0"/>
        <v>57</v>
      </c>
      <c r="D19" t="str">
        <f t="shared" si="7"/>
        <v>17. Plató critojának értelmezése a tanárképző intézetben;</v>
      </c>
      <c r="E19">
        <f>IFERROR(SEARCH("ig.",B19),SEARCH("helyen.",B19)+3)</f>
        <v>106</v>
      </c>
      <c r="F19" t="str">
        <f t="shared" si="9"/>
        <v>; Heti 2 óra; később meghatározandó időben és helig</v>
      </c>
      <c r="G19" t="str">
        <f t="shared" si="10"/>
        <v xml:space="preserve">0 </v>
      </c>
      <c r="H19" t="str">
        <f t="shared" si="11"/>
        <v>ugyanott</v>
      </c>
      <c r="I19" t="str">
        <f t="shared" si="12"/>
        <v>ugyanott</v>
      </c>
    </row>
    <row r="20" spans="2:9" x14ac:dyDescent="0.3">
      <c r="B20" t="s">
        <v>877</v>
      </c>
      <c r="C20">
        <f t="shared" si="0"/>
        <v>18</v>
      </c>
      <c r="D20" t="str">
        <f t="shared" si="7"/>
        <v>1S. Görög hangtan;</v>
      </c>
      <c r="E20">
        <f>IFERROR(SEARCH("ig.",B20),SEARCH("helyen.",B20)+3)</f>
        <v>61</v>
      </c>
      <c r="F20" t="str">
        <f t="shared" si="9"/>
        <v>; Heti 2 óra; hétfőn és kedden d. e. 8 — 9-ig</v>
      </c>
      <c r="G20" t="str">
        <f t="shared" si="10"/>
        <v xml:space="preserve">0 </v>
      </c>
      <c r="H20">
        <f t="shared" si="11"/>
        <v>108</v>
      </c>
      <c r="I20">
        <f t="shared" si="12"/>
        <v>108</v>
      </c>
    </row>
    <row r="21" spans="2:9" x14ac:dyDescent="0.3">
      <c r="B21" t="s">
        <v>846</v>
      </c>
      <c r="C21">
        <f t="shared" si="0"/>
        <v>22</v>
      </c>
      <c r="D21" t="str">
        <f t="shared" si="7"/>
        <v>19.Cicero: de officns;</v>
      </c>
      <c r="E21">
        <f t="shared" si="8"/>
        <v>79</v>
      </c>
      <c r="F21" t="str">
        <f t="shared" si="9"/>
        <v>; Heti 3 óra; szerdán, csütörtökön és pénteken d. e. 8—9-ig</v>
      </c>
      <c r="G21" t="str">
        <f t="shared" si="10"/>
        <v xml:space="preserve">0 </v>
      </c>
      <c r="H21" t="str">
        <f t="shared" si="11"/>
        <v>ugyanott</v>
      </c>
      <c r="I21" t="str">
        <f t="shared" si="12"/>
        <v>ugyanott</v>
      </c>
    </row>
    <row r="22" spans="2:9" x14ac:dyDescent="0.3">
      <c r="B22" t="s">
        <v>847</v>
      </c>
      <c r="C22">
        <f t="shared" si="0"/>
        <v>79</v>
      </c>
      <c r="D22" t="str">
        <f t="shared" si="7"/>
        <v>20.Horatius Ars poeticája és stílusgyakorlatok (a tanárképző tagjainak ingyen);</v>
      </c>
      <c r="E22">
        <f t="shared" si="8"/>
        <v>114</v>
      </c>
      <c r="F22" t="str">
        <f t="shared" si="9"/>
        <v>; Heti 2 óra; pénteken d. e. 10—12-ig</v>
      </c>
      <c r="G22" t="str">
        <f t="shared" si="10"/>
        <v xml:space="preserve">0 </v>
      </c>
      <c r="H22">
        <f t="shared" si="11"/>
        <v>136</v>
      </c>
      <c r="I22">
        <f t="shared" si="12"/>
        <v>136</v>
      </c>
    </row>
    <row r="23" spans="2:9" x14ac:dyDescent="0.3">
      <c r="B23" t="s">
        <v>848</v>
      </c>
      <c r="C23">
        <f t="shared" si="0"/>
        <v>66</v>
      </c>
      <c r="D23" t="str">
        <f t="shared" si="7"/>
        <v>21.Művészettörténelmi gyakorlatok (a tanárképző tagjainak ingyen);</v>
      </c>
      <c r="E23">
        <f t="shared" si="8"/>
        <v>104</v>
      </c>
      <c r="F23" t="str">
        <f t="shared" si="9"/>
        <v>; Heti 2 óra; szombaton d. e. 10—- 12-ig</v>
      </c>
      <c r="G23" t="str">
        <f t="shared" si="10"/>
        <v xml:space="preserve">0 </v>
      </c>
      <c r="H23" t="str">
        <f t="shared" si="11"/>
        <v>ugyanott</v>
      </c>
      <c r="I23" t="str">
        <f t="shared" si="12"/>
        <v>ugyanott</v>
      </c>
    </row>
    <row r="24" spans="2:9" x14ac:dyDescent="0.3">
      <c r="B24" t="s">
        <v>875</v>
      </c>
      <c r="C24">
        <f t="shared" si="0"/>
        <v>168</v>
      </c>
      <c r="D24" t="str">
        <f t="shared" si="7"/>
        <v>22.A jelenlegi ném. irod. analyt. történelme Minckwitz és Schéffel f óta idpjlpó (külön, tekint, a stilistikára és dictiora). (Tanárkép. tagoknak 1 óra ingyen számit.);</v>
      </c>
      <c r="E24">
        <f t="shared" si="8"/>
        <v>231</v>
      </c>
      <c r="F24" t="str">
        <f t="shared" si="9"/>
        <v>; Heti 4 óra; kétfőn, kedden, szerdán és csütörtökön d. e. 8—9-ig</v>
      </c>
      <c r="G24" t="str">
        <f t="shared" si="10"/>
        <v xml:space="preserve">0 </v>
      </c>
      <c r="H24">
        <f t="shared" si="11"/>
        <v>274</v>
      </c>
      <c r="I24">
        <f t="shared" si="12"/>
        <v>274</v>
      </c>
    </row>
    <row r="25" spans="2:9" x14ac:dyDescent="0.3">
      <c r="B25" t="s">
        <v>849</v>
      </c>
      <c r="C25">
        <f t="shared" si="0"/>
        <v>68</v>
      </c>
      <c r="D25" t="str">
        <f t="shared" si="7"/>
        <v>23.Faust mindkét része (paralipomenásiól) a typologia szempontjából;</v>
      </c>
      <c r="E25">
        <f t="shared" si="8"/>
        <v>100</v>
      </c>
      <c r="F25" t="str">
        <f t="shared" si="9"/>
        <v>; Heti 1 óra; kedden, d. e. 7—8-ig</v>
      </c>
      <c r="G25" t="str">
        <f t="shared" si="10"/>
        <v xml:space="preserve">0 </v>
      </c>
      <c r="H25" t="str">
        <f t="shared" si="11"/>
        <v>ugyanott</v>
      </c>
      <c r="I25" t="str">
        <f t="shared" si="12"/>
        <v>ugyanott</v>
      </c>
    </row>
    <row r="26" spans="2:9" x14ac:dyDescent="0.3">
      <c r="B26" t="s">
        <v>850</v>
      </c>
      <c r="C26">
        <f t="shared" si="0"/>
        <v>111</v>
      </c>
      <c r="D26" t="str">
        <f t="shared" si="7"/>
        <v>24.Gát seminarium, illet, proseminarium: Ulfilas gót nyelvgyakorlatok, eseti, szövegkritika (haladottabbaknak);</v>
      </c>
      <c r="E26">
        <f t="shared" si="8"/>
        <v>175</v>
      </c>
      <c r="F26" t="str">
        <f t="shared" si="9"/>
        <v>; Heti 1 óra, esetleg 2 óra; szerdán d. e. 7—8-ig, eseti. 9 —10 ig</v>
      </c>
      <c r="G26" t="str">
        <f t="shared" si="10"/>
        <v xml:space="preserve">0 </v>
      </c>
      <c r="H26" t="str">
        <f t="shared" si="11"/>
        <v>ugyanott</v>
      </c>
      <c r="I26" t="str">
        <f t="shared" si="12"/>
        <v>ugyanott</v>
      </c>
    </row>
    <row r="27" spans="2:9" x14ac:dyDescent="0.3">
      <c r="B27" t="s">
        <v>869</v>
      </c>
      <c r="C27">
        <f t="shared" si="0"/>
        <v>181</v>
      </c>
      <c r="D27" t="str">
        <f t="shared" si="7"/>
        <v>25.Publice előadás valamely modem philol., illet, aesthetikai problémáról, (a hallgatóság szabad tetszésére bízott választás szerint. Az alma mater LX. semestere ünnep, alkalmából);</v>
      </c>
      <c r="E27">
        <f t="shared" si="8"/>
        <v>212</v>
      </c>
      <c r="F27" t="str">
        <f t="shared" si="9"/>
        <v>; Heti 1 óra; hétfőn d. e. 7—8-ig</v>
      </c>
      <c r="G27" t="str">
        <f t="shared" si="10"/>
        <v xml:space="preserve">0 </v>
      </c>
      <c r="H27">
        <f t="shared" si="11"/>
        <v>234</v>
      </c>
      <c r="I27">
        <f t="shared" si="12"/>
        <v>234</v>
      </c>
    </row>
    <row r="28" spans="2:9" x14ac:dyDescent="0.3">
      <c r="B28" t="s">
        <v>851</v>
      </c>
      <c r="C28">
        <f t="shared" si="0"/>
        <v>52</v>
      </c>
      <c r="D28" t="str">
        <f t="shared" si="7"/>
        <v>26.Válogatott fejezetek a román irodalomtörténetből;</v>
      </c>
      <c r="E28">
        <f t="shared" si="8"/>
        <v>102</v>
      </c>
      <c r="F28" t="str">
        <f t="shared" si="9"/>
        <v>; Heti 3 óra; hétfőn, kedden és szerdán d. u. 3—4-ig</v>
      </c>
      <c r="G28" t="str">
        <f t="shared" si="10"/>
        <v xml:space="preserve">0 </v>
      </c>
      <c r="H28">
        <f t="shared" si="11"/>
        <v>149</v>
      </c>
      <c r="I28">
        <f t="shared" si="12"/>
        <v>149</v>
      </c>
    </row>
    <row r="29" spans="2:9" x14ac:dyDescent="0.3">
      <c r="B29" t="s">
        <v>881</v>
      </c>
      <c r="C29">
        <f t="shared" si="0"/>
        <v>18</v>
      </c>
      <c r="D29" t="str">
        <f t="shared" ref="D29:D42" si="13">LEFT(B29,C29)</f>
        <v>27.A román szótan;</v>
      </c>
      <c r="E29">
        <f t="shared" ref="E29:E42" si="14">IFERROR(SEARCH("ig.",B29),SEARCH("időben.",B29)+3)</f>
        <v>66</v>
      </c>
      <c r="F29" t="str">
        <f t="shared" ref="F29:F42" si="15">CONCATENATE(MID(B29,C29,(E29-C29)),"ig")</f>
        <v>; Heti 2 óra; csütörtökön és pénteken d. u. 3—4-ig</v>
      </c>
      <c r="G29" t="str">
        <f t="shared" ref="G29:G42" si="16">IFERROR(SEARCH("ugyanaz tanár",B29),"0 ")</f>
        <v xml:space="preserve">0 </v>
      </c>
      <c r="H29" t="str">
        <f t="shared" ref="H29:H42" si="17">IFERROR(SEARCH($H$1,B29),"ugyanott")</f>
        <v>ugyanott</v>
      </c>
      <c r="I29" t="str">
        <f t="shared" ref="I29:I42" si="18">IFERROR(SEARCH($H$1,B29),"ugyanott")</f>
        <v>ugyanott</v>
      </c>
    </row>
    <row r="30" spans="2:9" x14ac:dyDescent="0.3">
      <c r="B30" t="s">
        <v>882</v>
      </c>
      <c r="C30">
        <f t="shared" si="0"/>
        <v>51</v>
      </c>
      <c r="D30" t="str">
        <f t="shared" si="13"/>
        <v>28.A román nyelvemlékek 1520-ig (A tanárképzőben.);</v>
      </c>
      <c r="E30">
        <f t="shared" si="14"/>
        <v>85</v>
      </c>
      <c r="F30" t="str">
        <f t="shared" si="15"/>
        <v>; Heti 2 óra; szombaton d. u. 3—5-ig</v>
      </c>
      <c r="G30" t="str">
        <f t="shared" si="16"/>
        <v xml:space="preserve">0 </v>
      </c>
      <c r="H30" t="str">
        <f t="shared" si="17"/>
        <v>ugyanott</v>
      </c>
      <c r="I30" t="str">
        <f t="shared" si="18"/>
        <v>ugyanott</v>
      </c>
    </row>
    <row r="31" spans="2:9" x14ac:dyDescent="0.3">
      <c r="B31" t="s">
        <v>883</v>
      </c>
      <c r="C31">
        <f t="shared" si="0"/>
        <v>40</v>
      </c>
      <c r="D31" t="str">
        <f t="shared" si="13"/>
        <v>29.Frajiczia krónikások és történetírók;</v>
      </c>
      <c r="E31">
        <f t="shared" si="14"/>
        <v>73</v>
      </c>
      <c r="F31" t="str">
        <f t="shared" si="15"/>
        <v>; Heti 2 óra; kedden d. e. 10—12-ig</v>
      </c>
      <c r="G31" t="str">
        <f t="shared" si="16"/>
        <v xml:space="preserve">0 </v>
      </c>
      <c r="H31">
        <f t="shared" si="17"/>
        <v>119</v>
      </c>
      <c r="I31">
        <f t="shared" si="18"/>
        <v>119</v>
      </c>
    </row>
    <row r="32" spans="2:9" x14ac:dyDescent="0.3">
      <c r="B32" t="s">
        <v>884</v>
      </c>
      <c r="C32">
        <f t="shared" si="0"/>
        <v>49</v>
      </c>
      <c r="D32" t="str">
        <f t="shared" si="13"/>
        <v>30.A franczia regény fejlődése a XVIII. századig;</v>
      </c>
      <c r="E32">
        <f t="shared" si="14"/>
        <v>81</v>
      </c>
      <c r="F32" t="str">
        <f t="shared" si="15"/>
        <v>; Heti 1 óra; hétfőn d. e. 9—10-ig</v>
      </c>
      <c r="G32" t="str">
        <f t="shared" si="16"/>
        <v xml:space="preserve">0 </v>
      </c>
      <c r="H32" t="str">
        <f t="shared" si="17"/>
        <v>ugyanott</v>
      </c>
      <c r="I32" t="str">
        <f t="shared" si="18"/>
        <v>ugyanott</v>
      </c>
    </row>
    <row r="33" spans="1:9" x14ac:dyDescent="0.3">
      <c r="B33" t="s">
        <v>885</v>
      </c>
      <c r="C33">
        <f t="shared" si="0"/>
        <v>61</v>
      </c>
      <c r="D33" t="str">
        <f t="shared" si="13"/>
        <v>31. Történelmi hangtan. (Franczia nyelven. A tanárképzőben.);</v>
      </c>
      <c r="E33">
        <f t="shared" si="14"/>
        <v>95</v>
      </c>
      <c r="F33" t="str">
        <f t="shared" si="15"/>
        <v>; Heti 2 óra; szerdán d. e. 10—12-ig</v>
      </c>
      <c r="G33" t="str">
        <f t="shared" si="16"/>
        <v xml:space="preserve">0 </v>
      </c>
      <c r="H33" t="str">
        <f t="shared" si="17"/>
        <v>ugyanott</v>
      </c>
      <c r="I33" t="str">
        <f t="shared" si="18"/>
        <v>ugyanott</v>
      </c>
    </row>
    <row r="34" spans="1:9" x14ac:dyDescent="0.3">
      <c r="B34" t="s">
        <v>886</v>
      </c>
      <c r="C34">
        <f t="shared" si="0"/>
        <v>162</v>
      </c>
      <c r="D34" t="str">
        <f t="shared" si="13"/>
        <v>32.Középkori franczia krónikások szövegének magyarázata. (Franczia nyelven.. G. Paris és Jeanroy »Extraits des chroniqueurs francais« czímii kézikönyve alapján.);</v>
      </c>
      <c r="E34">
        <f t="shared" si="14"/>
        <v>197</v>
      </c>
      <c r="F34" t="str">
        <f t="shared" si="15"/>
        <v>; Heti 2 óra; hétfőn d. e. 10 — 12-ig</v>
      </c>
      <c r="G34" t="str">
        <f t="shared" si="16"/>
        <v xml:space="preserve">0 </v>
      </c>
      <c r="H34" t="str">
        <f t="shared" si="17"/>
        <v>ugyanott</v>
      </c>
      <c r="I34" t="str">
        <f t="shared" si="18"/>
        <v>ugyanott</v>
      </c>
    </row>
    <row r="35" spans="1:9" x14ac:dyDescent="0.3">
      <c r="B35" t="s">
        <v>887</v>
      </c>
      <c r="C35">
        <f t="shared" si="0"/>
        <v>35</v>
      </c>
      <c r="D35" t="str">
        <f t="shared" si="13"/>
        <v>33.A prédikátor könyve (folytatás);</v>
      </c>
      <c r="E35">
        <f t="shared" si="14"/>
        <v>74</v>
      </c>
      <c r="F35" t="str">
        <f t="shared" si="15"/>
        <v>; Heti 2 óra; később meghatározandó időig</v>
      </c>
      <c r="G35" t="str">
        <f t="shared" si="16"/>
        <v xml:space="preserve">0 </v>
      </c>
      <c r="H35">
        <f t="shared" si="17"/>
        <v>119</v>
      </c>
      <c r="I35">
        <f t="shared" si="18"/>
        <v>119</v>
      </c>
    </row>
    <row r="36" spans="1:9" x14ac:dyDescent="0.3">
      <c r="B36" t="s">
        <v>888</v>
      </c>
      <c r="C36">
        <f t="shared" si="0"/>
        <v>71</v>
      </c>
      <c r="D36" t="str">
        <f t="shared" si="13"/>
        <v>34.A könyvnyomtatás története, főtekintettel a magyar könyvnyomtatásra;</v>
      </c>
      <c r="E36">
        <f t="shared" si="14"/>
        <v>111</v>
      </c>
      <c r="F36" t="str">
        <f t="shared" si="15"/>
        <v>; Heti 2 óra ; később meghatározandó időig</v>
      </c>
      <c r="G36" t="str">
        <f t="shared" si="16"/>
        <v xml:space="preserve">0 </v>
      </c>
      <c r="H36">
        <f t="shared" si="17"/>
        <v>155</v>
      </c>
      <c r="I36">
        <f t="shared" si="18"/>
        <v>155</v>
      </c>
    </row>
    <row r="37" spans="1:9" x14ac:dyDescent="0.3">
      <c r="A37" t="s">
        <v>708</v>
      </c>
    </row>
    <row r="38" spans="1:9" x14ac:dyDescent="0.3">
      <c r="B38" t="s">
        <v>889</v>
      </c>
      <c r="C38">
        <f t="shared" si="0"/>
        <v>44</v>
      </c>
      <c r="D38" t="str">
        <f t="shared" si="13"/>
        <v>35.Magyarország története a XVII. században;</v>
      </c>
      <c r="E38">
        <f t="shared" si="14"/>
        <v>109</v>
      </c>
      <c r="F38" t="str">
        <f t="shared" si="15"/>
        <v>; Heti 4 óra; hétfőn, kedden, szerdán és csütörtökön d. e. 12 —i-ig</v>
      </c>
      <c r="G38" t="str">
        <f t="shared" si="16"/>
        <v xml:space="preserve">0 </v>
      </c>
      <c r="H38">
        <f t="shared" si="17"/>
        <v>157</v>
      </c>
      <c r="I38">
        <f t="shared" si="18"/>
        <v>157</v>
      </c>
    </row>
    <row r="39" spans="1:9" x14ac:dyDescent="0.3">
      <c r="B39" t="s">
        <v>890</v>
      </c>
      <c r="C39">
        <f t="shared" si="0"/>
        <v>62</v>
      </c>
      <c r="D39" t="str">
        <f t="shared" si="13"/>
        <v>36. Kútfő tanulmányok a XVII. századból. (A tanárképezdében.);</v>
      </c>
      <c r="E39">
        <f t="shared" si="14"/>
        <v>98</v>
      </c>
      <c r="F39" t="str">
        <f t="shared" si="15"/>
        <v>; Heti 2 óra; szombaton d. e. 10—12-ig</v>
      </c>
      <c r="G39" t="str">
        <f t="shared" si="16"/>
        <v xml:space="preserve">0 </v>
      </c>
      <c r="H39" t="str">
        <f t="shared" si="17"/>
        <v>ugyanott</v>
      </c>
      <c r="I39" t="str">
        <f t="shared" si="18"/>
        <v>ugyanott</v>
      </c>
    </row>
    <row r="40" spans="1:9" x14ac:dyDescent="0.3">
      <c r="B40" t="s">
        <v>891</v>
      </c>
      <c r="C40">
        <f t="shared" si="0"/>
        <v>80</v>
      </c>
      <c r="D40" t="str">
        <f t="shared" si="13"/>
        <v>37.Magyarország anyagi és szellemi műveltségének története i8fé&gt;-t6l napjainkig;</v>
      </c>
      <c r="E40">
        <f t="shared" si="14"/>
        <v>121</v>
      </c>
      <c r="F40" t="str">
        <f t="shared" si="15"/>
        <v>; Heti 4 óra; hétfőn és kedden d. e. 7—9-ig</v>
      </c>
      <c r="G40" t="str">
        <f t="shared" si="16"/>
        <v xml:space="preserve">0 </v>
      </c>
      <c r="H40">
        <f t="shared" si="17"/>
        <v>164</v>
      </c>
      <c r="I40">
        <f t="shared" si="18"/>
        <v>164</v>
      </c>
    </row>
    <row r="41" spans="1:9" x14ac:dyDescent="0.3">
      <c r="B41" t="s">
        <v>892</v>
      </c>
      <c r="C41">
        <f t="shared" si="0"/>
        <v>79</v>
      </c>
      <c r="D41" t="str">
        <f t="shared" si="13"/>
        <v>38.Az erdélyi fejedelemség országyűlési emlékeinek culturtörténeti jelentősége;</v>
      </c>
      <c r="E41">
        <f t="shared" si="14"/>
        <v>111</v>
      </c>
      <c r="F41" t="str">
        <f t="shared" si="15"/>
        <v>; Heti 1 óra; szerdán d. e. 8—9-ig</v>
      </c>
      <c r="G41" t="str">
        <f t="shared" si="16"/>
        <v xml:space="preserve">0 </v>
      </c>
      <c r="H41" t="str">
        <f t="shared" si="17"/>
        <v>ugyanott</v>
      </c>
      <c r="I41" t="str">
        <f t="shared" si="18"/>
        <v>ugyanott</v>
      </c>
    </row>
    <row r="42" spans="1:9" x14ac:dyDescent="0.3">
      <c r="B42" t="s">
        <v>893</v>
      </c>
      <c r="C42">
        <f t="shared" si="0"/>
        <v>29</v>
      </c>
      <c r="D42" t="str">
        <f t="shared" si="13"/>
        <v>39.A régi görögök történelme;</v>
      </c>
      <c r="E42">
        <f t="shared" si="14"/>
        <v>94</v>
      </c>
      <c r="F42" t="str">
        <f t="shared" si="15"/>
        <v>; Heti 4 óra; hétfőn, kedden, szerdán és csütörtökön d. e. 10—11-ig</v>
      </c>
      <c r="G42" t="str">
        <f t="shared" si="16"/>
        <v xml:space="preserve">0 </v>
      </c>
      <c r="H42">
        <f t="shared" si="17"/>
        <v>141</v>
      </c>
      <c r="I42">
        <f t="shared" si="18"/>
        <v>141</v>
      </c>
    </row>
    <row r="43" spans="1:9" x14ac:dyDescent="0.3">
      <c r="B43" t="s">
        <v>894</v>
      </c>
      <c r="C43">
        <f>IFERROR(IFERROR(SEARCH("C1",B43),SEARCH(";",B43)),SEARCH(";",B43))</f>
        <v>54</v>
      </c>
      <c r="D43" t="str">
        <f>LEFT(B43,C43)</f>
        <v>40. Egyetemes történelmi gyakorlatok, a tanárképzőben;</v>
      </c>
      <c r="E43">
        <f>IFERROR(SEARCH("ig.",B43),SEARCH("időben.",B43)+3)</f>
        <v>90</v>
      </c>
      <c r="F43" t="str">
        <f>CONCATENATE(MID(B43,C43,(E43-C43)),"ig")</f>
        <v>; Heti 2 óra ; pénteken d. u. 3 — 5-ig</v>
      </c>
      <c r="G43" t="str">
        <f>IFERROR(SEARCH("ugyanaz tanár",B43),"0 ")</f>
        <v xml:space="preserve">0 </v>
      </c>
      <c r="H43">
        <f>IFERROR(SEARCH($H$1,B43),"ugyanott")</f>
        <v>113</v>
      </c>
      <c r="I43">
        <f>IFERROR(SEARCH($H$1,B43),"ugyanott")</f>
        <v>113</v>
      </c>
    </row>
    <row r="44" spans="1:9" x14ac:dyDescent="0.3">
      <c r="B44" t="s">
        <v>895</v>
      </c>
      <c r="C44">
        <f>IFERROR(IFERROR(SEARCH("C1",B44),SEARCH(";",B44)),SEARCH(";",B44))</f>
        <v>24</v>
      </c>
      <c r="D44" t="str">
        <f>LEFT(B44,C44)</f>
        <v>41.A középkor története;</v>
      </c>
      <c r="E44">
        <f>IFERROR(SEARCH("ig.",B44),SEARCH("időben.",B44)+3)</f>
        <v>75</v>
      </c>
      <c r="F44" t="str">
        <f>CONCATENATE(MID(B44,C44,(E44-C44)),"ig")</f>
        <v>; Heti 3 óra; hétfőn, kedden és szerdán d. e. n—12-ig</v>
      </c>
      <c r="G44" t="str">
        <f>IFERROR(SEARCH("ugyanaz tanár",B44),"0 ")</f>
        <v xml:space="preserve">0 </v>
      </c>
      <c r="H44">
        <f>IFERROR(SEARCH($H$1,B44),"ugyanott")</f>
        <v>119</v>
      </c>
      <c r="I44">
        <f>IFERROR(SEARCH($H$1,B44),"ugyanott")</f>
        <v>119</v>
      </c>
    </row>
    <row r="45" spans="1:9" x14ac:dyDescent="0.3">
      <c r="B45" t="s">
        <v>878</v>
      </c>
      <c r="C45">
        <f t="shared" ref="C45:C67" si="19">IFERROR(IFERROR(SEARCH("C1",B45),SEARCH(";",B45)),SEARCH(";",B45))</f>
        <v>34</v>
      </c>
      <c r="D45" t="str">
        <f t="shared" ref="D45:D52" si="20">LEFT(B45,C45)</f>
        <v>42.Oroszország a XVIII. században;</v>
      </c>
      <c r="E45">
        <f t="shared" ref="E45:E50" si="21">IFERROR(SEARCH("ig.",B45),SEARCH("időben.",B45)+3)</f>
        <v>86</v>
      </c>
      <c r="F45" t="str">
        <f t="shared" ref="F45:F52" si="22">CONCATENATE(MID(B45,C45,(E45-C45)),"ig")</f>
        <v>; Heti 2 óra ; csütörtökön és pénteken d. e. n — 12-ig</v>
      </c>
      <c r="G45" t="str">
        <f t="shared" ref="G45:G52" si="23">IFERROR(SEARCH("ugyanaz tanár",B45),"0 ")</f>
        <v xml:space="preserve">0 </v>
      </c>
      <c r="H45" t="str">
        <f t="shared" ref="H45:H52" si="24">IFERROR(SEARCH($H$1,B45),"ugyanott")</f>
        <v>ugyanott</v>
      </c>
      <c r="I45" t="str">
        <f t="shared" ref="I45:I52" si="25">IFERROR(SEARCH($H$1,B45),"ugyanott")</f>
        <v>ugyanott</v>
      </c>
    </row>
    <row r="46" spans="1:9" x14ac:dyDescent="0.3">
      <c r="B46" t="s">
        <v>852</v>
      </c>
      <c r="C46">
        <f t="shared" si="19"/>
        <v>38</v>
      </c>
      <c r="D46" t="str">
        <f t="shared" si="20"/>
        <v>43. Családi élet a classicus népeknél;</v>
      </c>
      <c r="E46">
        <f t="shared" si="21"/>
        <v>85</v>
      </c>
      <c r="F46" t="str">
        <f t="shared" si="22"/>
        <v>; Heti 4 óra ; pénteken és szombaton d e. 9—ll-ig</v>
      </c>
      <c r="G46" t="str">
        <f t="shared" si="23"/>
        <v xml:space="preserve">0 </v>
      </c>
      <c r="H46">
        <f t="shared" si="24"/>
        <v>127</v>
      </c>
      <c r="I46">
        <f t="shared" si="25"/>
        <v>127</v>
      </c>
    </row>
    <row r="47" spans="1:9" x14ac:dyDescent="0.3">
      <c r="B47" t="s">
        <v>870</v>
      </c>
      <c r="C47">
        <f t="shared" si="19"/>
        <v>23</v>
      </c>
      <c r="D47" t="str">
        <f t="shared" si="20"/>
        <v>44.Finn-ugor régiségek;</v>
      </c>
      <c r="E47">
        <f t="shared" si="21"/>
        <v>59</v>
      </c>
      <c r="F47" t="str">
        <f t="shared" si="22"/>
        <v>; Heti 1 óra; csütörtökön d. u. 2—3-ig</v>
      </c>
      <c r="G47" t="str">
        <f t="shared" si="23"/>
        <v xml:space="preserve">0 </v>
      </c>
      <c r="H47" t="str">
        <f t="shared" si="24"/>
        <v>ugyanott</v>
      </c>
      <c r="I47" t="str">
        <f t="shared" si="25"/>
        <v>ugyanott</v>
      </c>
    </row>
    <row r="48" spans="1:9" x14ac:dyDescent="0.3">
      <c r="B48" t="s">
        <v>853</v>
      </c>
      <c r="C48">
        <f t="shared" si="19"/>
        <v>41</v>
      </c>
      <c r="D48" t="str">
        <f t="shared" si="20"/>
        <v>45.Az osztrák-magyar monarchia földrajza;</v>
      </c>
      <c r="E48">
        <f t="shared" si="21"/>
        <v>115</v>
      </c>
      <c r="F48" t="str">
        <f t="shared" si="22"/>
        <v>; Heti 5 óra; hétfőn, kedden, szerdán, csütörtökön és pénteken d. e. 9—10-ig</v>
      </c>
      <c r="G48" t="str">
        <f t="shared" si="23"/>
        <v xml:space="preserve">0 </v>
      </c>
      <c r="H48" t="str">
        <f t="shared" si="24"/>
        <v>ugyanott</v>
      </c>
      <c r="I48" t="str">
        <f t="shared" si="25"/>
        <v>ugyanott</v>
      </c>
    </row>
    <row r="49" spans="1:9" x14ac:dyDescent="0.3">
      <c r="B49" t="s">
        <v>854</v>
      </c>
      <c r="C49">
        <f t="shared" si="19"/>
        <v>85</v>
      </c>
      <c r="D49" t="str">
        <f t="shared" si="20"/>
        <v>46.Tanárképzői földrajzi gyakorlatok a fenti tárgyhoz. Ill-ad és IV ed éviek számára;</v>
      </c>
      <c r="E49">
        <f t="shared" si="21"/>
        <v>126</v>
      </c>
      <c r="F49" t="str">
        <f t="shared" si="22"/>
        <v>; Heti 2 óra; hétfőn és szerdán d. u.2—3~ig</v>
      </c>
      <c r="G49" t="str">
        <f t="shared" si="23"/>
        <v xml:space="preserve">0 </v>
      </c>
      <c r="H49" t="str">
        <f t="shared" si="24"/>
        <v>ugyanott</v>
      </c>
      <c r="I49" t="str">
        <f t="shared" si="25"/>
        <v>ugyanott</v>
      </c>
    </row>
    <row r="50" spans="1:9" x14ac:dyDescent="0.3">
      <c r="B50" t="s">
        <v>871</v>
      </c>
      <c r="C50">
        <f t="shared" si="19"/>
        <v>29</v>
      </c>
      <c r="D50" t="str">
        <f t="shared" si="20"/>
        <v>47. Szakmabeli rajzgyakorlás;</v>
      </c>
      <c r="E50">
        <f t="shared" si="21"/>
        <v>65</v>
      </c>
      <c r="F50" t="str">
        <f t="shared" si="22"/>
        <v>; Heti 2 óra; szombaton d. e. 10—12-ig</v>
      </c>
      <c r="G50" t="str">
        <f t="shared" si="23"/>
        <v xml:space="preserve">0 </v>
      </c>
      <c r="H50" t="str">
        <f t="shared" si="24"/>
        <v>ugyanott</v>
      </c>
      <c r="I50" t="str">
        <f t="shared" si="25"/>
        <v>ugyanott</v>
      </c>
    </row>
    <row r="51" spans="1:9" x14ac:dyDescent="0.3">
      <c r="B51" t="s">
        <v>876</v>
      </c>
      <c r="C51">
        <f t="shared" si="19"/>
        <v>39</v>
      </c>
      <c r="D51" t="str">
        <f t="shared" si="20"/>
        <v>48.Néprajzi szemelmények. (Folytatás.);</v>
      </c>
      <c r="E51">
        <f>IFERROR(SEARCH("ig.",B51),SEARCH("helyen.",B51)+3)</f>
        <v>88</v>
      </c>
      <c r="F51" t="str">
        <f t="shared" si="22"/>
        <v>; Heti 1 óra; később meghatározandó időben és helig</v>
      </c>
      <c r="G51" t="str">
        <f t="shared" si="23"/>
        <v xml:space="preserve">0 </v>
      </c>
      <c r="H51" t="str">
        <f t="shared" si="24"/>
        <v>ugyanott</v>
      </c>
      <c r="I51" t="str">
        <f t="shared" si="25"/>
        <v>ugyanott</v>
      </c>
    </row>
    <row r="52" spans="1:9" x14ac:dyDescent="0.3">
      <c r="B52" t="s">
        <v>855</v>
      </c>
      <c r="C52">
        <f t="shared" si="19"/>
        <v>30</v>
      </c>
      <c r="D52" t="str">
        <f t="shared" si="20"/>
        <v>49.A népköltésről (folytatás);</v>
      </c>
      <c r="E52">
        <f>IFERROR(SEARCH("ig.",B52),SEARCH("helyen.",B52)+3)</f>
        <v>79</v>
      </c>
      <c r="F52" t="str">
        <f t="shared" si="22"/>
        <v>; Heti 1 óra; később meghatározandó időben és helig</v>
      </c>
      <c r="G52" t="str">
        <f t="shared" si="23"/>
        <v xml:space="preserve">0 </v>
      </c>
      <c r="H52" t="str">
        <f t="shared" si="24"/>
        <v>ugyanott</v>
      </c>
      <c r="I52" t="str">
        <f t="shared" si="25"/>
        <v>ugyanott</v>
      </c>
    </row>
    <row r="53" spans="1:9" x14ac:dyDescent="0.3">
      <c r="A53" t="s">
        <v>642</v>
      </c>
    </row>
    <row r="54" spans="1:9" x14ac:dyDescent="0.3">
      <c r="B54" t="s">
        <v>879</v>
      </c>
      <c r="C54">
        <f t="shared" si="19"/>
        <v>29</v>
      </c>
      <c r="D54" t="str">
        <f t="shared" ref="D54:D60" si="26">LEFT(B54,C54)</f>
        <v>50.Angol nyelvtan, kezdőknek;</v>
      </c>
      <c r="E54">
        <f>IFERROR(SEARCH("ig.",B54),SEARCH("időben",B54)+3)</f>
        <v>69</v>
      </c>
      <c r="F54" t="str">
        <f t="shared" ref="F54:F60" si="27">CONCATENATE(MID(B54,C54,(E54-C54)),"ig")</f>
        <v>; Heti 2 óra ; később meghatározandó időig</v>
      </c>
      <c r="G54" t="str">
        <f t="shared" ref="G54:G60" si="28">IFERROR(SEARCH("ugyanaz tanár",B54),"0 ")</f>
        <v xml:space="preserve">0 </v>
      </c>
      <c r="H54">
        <f t="shared" ref="H54:H60" si="29">IFERROR(SEARCH($H$1,B54),"ugyanott")</f>
        <v>109</v>
      </c>
      <c r="I54">
        <f t="shared" ref="I54:I60" si="30">IFERROR(SEARCH($H$1,B54),"ugyanott")</f>
        <v>109</v>
      </c>
    </row>
    <row r="55" spans="1:9" x14ac:dyDescent="0.3">
      <c r="B55" t="s">
        <v>856</v>
      </c>
      <c r="C55">
        <f t="shared" si="19"/>
        <v>46</v>
      </c>
      <c r="D55" t="str">
        <f t="shared" si="26"/>
        <v>51. Fordítás az angol classicus írók műveiből;</v>
      </c>
      <c r="E55">
        <f t="shared" ref="E55:E60" si="31">IFERROR(SEARCH("ig.",B55),SEARCH("időben.",B55)+3)</f>
        <v>85</v>
      </c>
      <c r="F55" t="str">
        <f t="shared" si="27"/>
        <v>; Heti 2 óra; később meghatározandó időig</v>
      </c>
      <c r="G55" t="str">
        <f t="shared" si="28"/>
        <v xml:space="preserve">0 </v>
      </c>
      <c r="H55" t="str">
        <f t="shared" si="29"/>
        <v>ugyanott</v>
      </c>
      <c r="I55" t="str">
        <f t="shared" si="30"/>
        <v>ugyanott</v>
      </c>
    </row>
    <row r="56" spans="1:9" x14ac:dyDescent="0.3">
      <c r="B56" t="s">
        <v>857</v>
      </c>
      <c r="C56">
        <f t="shared" si="19"/>
        <v>27</v>
      </c>
      <c r="D56" t="str">
        <f t="shared" si="26"/>
        <v>52.Társalgás angol nyelven;</v>
      </c>
      <c r="E56">
        <f t="shared" si="31"/>
        <v>66</v>
      </c>
      <c r="F56" t="str">
        <f t="shared" si="27"/>
        <v>; Heti 1 óra; később meghatározandó időig</v>
      </c>
      <c r="G56" t="str">
        <f t="shared" si="28"/>
        <v xml:space="preserve">0 </v>
      </c>
      <c r="H56" t="str">
        <f t="shared" si="29"/>
        <v>ugyanott</v>
      </c>
      <c r="I56" t="str">
        <f t="shared" si="30"/>
        <v>ugyanott</v>
      </c>
    </row>
    <row r="57" spans="1:9" x14ac:dyDescent="0.3">
      <c r="B57" t="s">
        <v>858</v>
      </c>
      <c r="C57">
        <f t="shared" si="19"/>
        <v>68</v>
      </c>
      <c r="D57" t="str">
        <f t="shared" si="26"/>
        <v>53.Branczia ?iyelv, kezdőknek. Nyelvtan, beszédgyakorlatok, olvasás;</v>
      </c>
      <c r="E57">
        <f t="shared" si="31"/>
        <v>108</v>
      </c>
      <c r="F57" t="str">
        <f t="shared" si="27"/>
        <v>; Heti 3 óra ; később meghatározandó időig</v>
      </c>
      <c r="G57" t="str">
        <f t="shared" si="28"/>
        <v xml:space="preserve">0 </v>
      </c>
      <c r="H57">
        <f t="shared" si="29"/>
        <v>146</v>
      </c>
      <c r="I57">
        <f t="shared" si="30"/>
        <v>146</v>
      </c>
    </row>
    <row r="58" spans="1:9" x14ac:dyDescent="0.3">
      <c r="B58" t="s">
        <v>859</v>
      </c>
      <c r="C58">
        <f t="shared" si="19"/>
        <v>83</v>
      </c>
      <c r="D58" t="str">
        <f t="shared" si="26"/>
        <v>54.Franczia nyelv, haladóknak. Nehezebb nyelvtani gyakorlatok.Társalgás és olvasás;</v>
      </c>
      <c r="E58">
        <f t="shared" si="31"/>
        <v>123</v>
      </c>
      <c r="F58" t="str">
        <f t="shared" si="27"/>
        <v>; Heti 2 óra ; később meghatározandó időig</v>
      </c>
      <c r="G58" t="str">
        <f t="shared" si="28"/>
        <v xml:space="preserve">0 </v>
      </c>
      <c r="H58" t="str">
        <f t="shared" si="29"/>
        <v>ugyanott</v>
      </c>
      <c r="I58" t="str">
        <f t="shared" si="30"/>
        <v>ugyanott</v>
      </c>
    </row>
    <row r="59" spans="1:9" x14ac:dyDescent="0.3">
      <c r="B59" t="s">
        <v>860</v>
      </c>
      <c r="C59">
        <f t="shared" si="19"/>
        <v>26</v>
      </c>
      <c r="D59" t="str">
        <f t="shared" si="26"/>
        <v>55.Olasz nyelv, kezdőknek;</v>
      </c>
      <c r="E59">
        <f t="shared" si="31"/>
        <v>65</v>
      </c>
      <c r="F59" t="str">
        <f t="shared" si="27"/>
        <v>; Heti 2 óra; később meghatározandó időig</v>
      </c>
      <c r="G59" t="str">
        <f t="shared" si="28"/>
        <v xml:space="preserve">0 </v>
      </c>
      <c r="H59">
        <f t="shared" si="29"/>
        <v>113</v>
      </c>
      <c r="I59">
        <f t="shared" si="30"/>
        <v>113</v>
      </c>
    </row>
    <row r="60" spans="1:9" x14ac:dyDescent="0.3">
      <c r="B60" t="s">
        <v>861</v>
      </c>
      <c r="C60">
        <f t="shared" si="19"/>
        <v>27</v>
      </c>
      <c r="D60" t="str">
        <f t="shared" si="26"/>
        <v>56.Olasz nyelv, haladóknak;</v>
      </c>
      <c r="E60">
        <f t="shared" si="31"/>
        <v>66</v>
      </c>
      <c r="F60" t="str">
        <f t="shared" si="27"/>
        <v>; Heti 2 óra; később meghatározandó időig</v>
      </c>
      <c r="G60" t="str">
        <f t="shared" si="28"/>
        <v xml:space="preserve">0 </v>
      </c>
      <c r="H60" t="str">
        <f t="shared" si="29"/>
        <v>ugyanott</v>
      </c>
      <c r="I60" t="str">
        <f t="shared" si="30"/>
        <v>ugyanott</v>
      </c>
    </row>
    <row r="61" spans="1:9" x14ac:dyDescent="0.3">
      <c r="B61" t="s">
        <v>862</v>
      </c>
      <c r="C61">
        <f t="shared" si="19"/>
        <v>70</v>
      </c>
      <c r="D61" t="str">
        <f t="shared" ref="D61" si="32">LEFT(B61,C61)</f>
        <v>57. Az olasz irodalomtörténetből: Petrarca élete és lyrai költeményei;</v>
      </c>
      <c r="E61">
        <f t="shared" ref="E61" si="33">IFERROR(SEARCH("ig.",B61),SEARCH("időben.",B61)+3)</f>
        <v>110</v>
      </c>
      <c r="F61" t="str">
        <f t="shared" ref="F61" si="34">CONCATENATE(MID(B61,C61,(E61-C61)),"ig")</f>
        <v>; Heti i óra ; később meghatározandó időig</v>
      </c>
      <c r="G61" t="str">
        <f t="shared" ref="G61" si="35">IFERROR(SEARCH("ugyanaz tanár",B61),"0 ")</f>
        <v xml:space="preserve">0 </v>
      </c>
      <c r="H61" t="str">
        <f t="shared" ref="H61" si="36">IFERROR(SEARCH($H$1,B61),"ugyanott")</f>
        <v>ugyanott</v>
      </c>
      <c r="I61" t="str">
        <f t="shared" ref="I61" si="37">IFERROR(SEARCH($H$1,B61),"ugyanott")</f>
        <v>ugyanott</v>
      </c>
    </row>
    <row r="62" spans="1:9" x14ac:dyDescent="0.3">
      <c r="B62" s="3" t="s">
        <v>896</v>
      </c>
    </row>
    <row r="63" spans="1:9" x14ac:dyDescent="0.3">
      <c r="A63" t="s">
        <v>834</v>
      </c>
    </row>
    <row r="64" spans="1:9" x14ac:dyDescent="0.3">
      <c r="B64" t="s">
        <v>863</v>
      </c>
      <c r="C64">
        <f t="shared" si="19"/>
        <v>19</v>
      </c>
      <c r="D64" t="str">
        <f t="shared" ref="D64:D67" si="38">LEFT(B64,C64)</f>
        <v>58.Szabadkézi rajz;</v>
      </c>
      <c r="E64">
        <f t="shared" ref="E64:E67" si="39">IFERROR(SEARCH("ig.",B64),SEARCH("időben.",B64)+3)</f>
        <v>54</v>
      </c>
      <c r="F64" t="str">
        <f t="shared" ref="F64:F67" si="40">CONCATENATE(MID(B64,C64,(E64-C64)),"ig")</f>
        <v>; Heti 2 óra; vasárnap d. e. 9 —11-ig</v>
      </c>
      <c r="G64" t="str">
        <f t="shared" ref="G64:G67" si="41">IFERROR(SEARCH("ugyanaz tanár",B64),"0 ")</f>
        <v xml:space="preserve">0 </v>
      </c>
      <c r="H64">
        <f t="shared" ref="H64:H67" si="42">IFERROR(SEARCH($H$1,B64),"ugyanott")</f>
        <v>93</v>
      </c>
      <c r="I64">
        <f t="shared" ref="I64:I67" si="43">IFERROR(SEARCH($H$1,B64),"ugyanott")</f>
        <v>93</v>
      </c>
    </row>
    <row r="65" spans="2:9" x14ac:dyDescent="0.3">
      <c r="B65" t="s">
        <v>864</v>
      </c>
      <c r="C65">
        <f t="shared" si="19"/>
        <v>25</v>
      </c>
      <c r="D65" t="str">
        <f t="shared" si="38"/>
        <v>59.Festészet. Hét. 2 óra;</v>
      </c>
      <c r="E65">
        <f t="shared" si="39"/>
        <v>52</v>
      </c>
      <c r="F65" t="str">
        <f t="shared" si="40"/>
        <v>; később meghatározandó időig</v>
      </c>
      <c r="G65" t="str">
        <f t="shared" si="41"/>
        <v xml:space="preserve">0 </v>
      </c>
      <c r="H65" t="str">
        <f t="shared" si="42"/>
        <v>ugyanott</v>
      </c>
      <c r="I65" t="str">
        <f t="shared" si="43"/>
        <v>ugyanott</v>
      </c>
    </row>
    <row r="66" spans="2:9" x14ac:dyDescent="0.3">
      <c r="B66" t="s">
        <v>865</v>
      </c>
      <c r="C66">
        <f t="shared" si="19"/>
        <v>37</v>
      </c>
      <c r="D66" t="str">
        <f t="shared" si="38"/>
        <v>60.Rajz, természet után. Hét. 1 óra ;</v>
      </c>
      <c r="E66">
        <f t="shared" si="39"/>
        <v>64</v>
      </c>
      <c r="F66" t="str">
        <f t="shared" si="40"/>
        <v>; később meghatározandó időig</v>
      </c>
      <c r="G66" t="str">
        <f t="shared" si="41"/>
        <v xml:space="preserve">0 </v>
      </c>
      <c r="H66" t="str">
        <f t="shared" si="42"/>
        <v>ugyanott</v>
      </c>
      <c r="I66" t="str">
        <f t="shared" si="43"/>
        <v>ugyanott</v>
      </c>
    </row>
    <row r="67" spans="2:9" x14ac:dyDescent="0.3">
      <c r="B67" t="s">
        <v>880</v>
      </c>
      <c r="C67">
        <f t="shared" si="19"/>
        <v>21</v>
      </c>
      <c r="D67" t="str">
        <f t="shared" si="38"/>
        <v>61.Tornázás és vívás;</v>
      </c>
      <c r="E67">
        <f t="shared" si="39"/>
        <v>48</v>
      </c>
      <c r="F67" t="str">
        <f t="shared" si="40"/>
        <v>; Később meghatározandó időig</v>
      </c>
      <c r="G67" t="str">
        <f t="shared" si="41"/>
        <v xml:space="preserve">0 </v>
      </c>
      <c r="H67">
        <f t="shared" si="42"/>
        <v>105</v>
      </c>
      <c r="I67">
        <f t="shared" si="43"/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Munka22"/>
  <dimension ref="A1:L71"/>
  <sheetViews>
    <sheetView topLeftCell="A58" zoomScale="85" zoomScaleNormal="85" workbookViewId="0">
      <selection activeCell="B8" sqref="B8"/>
    </sheetView>
  </sheetViews>
  <sheetFormatPr defaultRowHeight="15.6" x14ac:dyDescent="0.3"/>
  <cols>
    <col min="2" max="2" width="35.8984375" customWidth="1"/>
    <col min="4" max="4" width="18.8984375" customWidth="1"/>
    <col min="5" max="5" width="8.3984375" customWidth="1"/>
    <col min="9" max="9" width="11.1992187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827</v>
      </c>
      <c r="I1" s="32" t="s">
        <v>569</v>
      </c>
      <c r="J1" s="32" t="s">
        <v>69</v>
      </c>
      <c r="K1" s="32" t="s">
        <v>12</v>
      </c>
      <c r="L1" s="32" t="s">
        <v>568</v>
      </c>
    </row>
    <row r="2" spans="1:12" ht="105.75" customHeight="1" x14ac:dyDescent="0.3">
      <c r="A2" t="s">
        <v>537</v>
      </c>
      <c r="B2" s="28" t="s">
        <v>899</v>
      </c>
      <c r="C2">
        <f>IFERROR(IFERROR(SEARCH("C1",B2),SEARCH(";",B2)),SEARCH(";",B2))</f>
        <v>11</v>
      </c>
      <c r="D2" t="str">
        <f>LEFT(B2,C2)</f>
        <v>1.Lélektan;</v>
      </c>
      <c r="E2">
        <f>IFERROR(SEARCH("ig.",B2),SEARCH("időben.",B2)+3)</f>
        <v>68</v>
      </c>
      <c r="F2" t="str">
        <f>CONCATENATE(MID(B2,C2,(E2-C2)),"ig")</f>
        <v>; Heti 3 óra; kedden, szerdán, és csütörtökön d. u. 5- 6-ig</v>
      </c>
      <c r="G2" t="str">
        <f>IFERROR(SEARCH("ugyanaz tanár",B2),"0 ")</f>
        <v xml:space="preserve">0 </v>
      </c>
      <c r="H2">
        <f>IFERROR(SEARCH($H$1,B2),"ugyanott")</f>
        <v>111</v>
      </c>
      <c r="I2">
        <f>IFERROR(SEARCH($H$1,B2),"ugyanott")</f>
        <v>111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900</v>
      </c>
      <c r="C3">
        <f t="shared" ref="C3:C14" si="0">IFERROR(IFERROR(SEARCH("C1",B3),SEARCH(";",B3)),SEARCH(";",B3))</f>
        <v>33</v>
      </c>
      <c r="D3" t="str">
        <f t="shared" ref="D3:D15" si="1">LEFT(B3,C3)</f>
        <v>2. Az újkori philosophia Kantáta;</v>
      </c>
      <c r="E3">
        <f t="shared" ref="E3:E14" si="2">IFERROR(SEARCH("ig.",B3),SEARCH("időben.",B3)+3)</f>
        <v>110</v>
      </c>
      <c r="F3" t="str">
        <f>CONCATENATE(MID(B3,C3,(E3-C3)),"ig")</f>
        <v>; Heti 2 óra; hétfőn d. 11. 6—7-ig az I. tantereremben és szerdán d. 11. 4—5-ig</v>
      </c>
      <c r="H3" t="str">
        <f t="shared" ref="H3:H66" si="3">IFERROR(SEARCH($H$1,B3),"ugyanott")</f>
        <v>ugyanott</v>
      </c>
      <c r="I3" t="str">
        <f t="shared" ref="I3:I66" si="4">IFERROR(SEARCH($H$1,B3),"ugyanott")</f>
        <v>ugyanott</v>
      </c>
      <c r="J3" t="e">
        <f t="shared" ref="J3:J66" si="5">MID(B3,L3+6,H3-L3)</f>
        <v>#VALUE!</v>
      </c>
      <c r="K3" t="e">
        <f t="shared" ref="K3:K66" si="6">MID(B3,E3+3,L3-E3+3)</f>
        <v>#VALUE!</v>
      </c>
      <c r="L3" t="e">
        <f t="shared" ref="L3:L66" si="7">MID(C3,F3+3,M3-F3+3)</f>
        <v>#VALUE!</v>
      </c>
    </row>
    <row r="4" spans="1:12" x14ac:dyDescent="0.3">
      <c r="B4" t="s">
        <v>901</v>
      </c>
      <c r="C4">
        <f t="shared" si="0"/>
        <v>61</v>
      </c>
      <c r="D4" t="str">
        <f t="shared" si="1"/>
        <v>3.Philosophiai gyakorlatok. (A tanárképzői tagoknak ingyen.);</v>
      </c>
      <c r="E4">
        <f t="shared" si="2"/>
        <v>92</v>
      </c>
      <c r="F4" t="str">
        <f t="shared" ref="F4:F15" si="8">CONCATENATE(MID(B4,C4,(E4-C4)),"ig")</f>
        <v>; Heti 2 óra; hétfőn d. u. 4—6-ig</v>
      </c>
      <c r="H4">
        <f t="shared" si="3"/>
        <v>114</v>
      </c>
      <c r="I4">
        <f t="shared" si="4"/>
        <v>114</v>
      </c>
      <c r="J4" t="e">
        <f t="shared" si="5"/>
        <v>#VALUE!</v>
      </c>
      <c r="K4" t="e">
        <f t="shared" si="6"/>
        <v>#VALUE!</v>
      </c>
      <c r="L4" t="e">
        <f t="shared" si="7"/>
        <v>#VALUE!</v>
      </c>
    </row>
    <row r="5" spans="1:12" x14ac:dyDescent="0.3">
      <c r="B5" t="s">
        <v>902</v>
      </c>
      <c r="C5">
        <f t="shared" si="0"/>
        <v>39</v>
      </c>
      <c r="D5" t="str">
        <f t="shared" si="1"/>
        <v>4.A positiv philosophia s főképviselői;</v>
      </c>
      <c r="E5">
        <f t="shared" si="2"/>
        <v>73</v>
      </c>
      <c r="F5" t="str">
        <f t="shared" si="8"/>
        <v>; Heti 1 óra; pénteken d. u. 5— 6-ig</v>
      </c>
      <c r="H5">
        <f t="shared" si="3"/>
        <v>95</v>
      </c>
      <c r="I5">
        <f t="shared" si="4"/>
        <v>95</v>
      </c>
      <c r="J5" t="e">
        <f t="shared" si="5"/>
        <v>#VALUE!</v>
      </c>
      <c r="K5" t="e">
        <f t="shared" si="6"/>
        <v>#VALUE!</v>
      </c>
      <c r="L5" t="e">
        <f t="shared" si="7"/>
        <v>#VALUE!</v>
      </c>
    </row>
    <row r="6" spans="1:12" x14ac:dyDescent="0.3">
      <c r="B6" t="s">
        <v>903</v>
      </c>
      <c r="C6">
        <f t="shared" si="0"/>
        <v>12</v>
      </c>
      <c r="D6" t="str">
        <f t="shared" si="1"/>
        <v>5.Didaktika;</v>
      </c>
      <c r="E6">
        <f t="shared" si="2"/>
        <v>68</v>
      </c>
      <c r="F6" t="str">
        <f t="shared" si="8"/>
        <v>; Heti 3 óra; kedden, csütörtökön és pénteken d. u. 6—7-ig</v>
      </c>
      <c r="H6">
        <f t="shared" si="3"/>
        <v>116</v>
      </c>
      <c r="I6">
        <f t="shared" si="4"/>
        <v>116</v>
      </c>
      <c r="J6" t="e">
        <f t="shared" si="5"/>
        <v>#VALUE!</v>
      </c>
      <c r="K6" t="e">
        <f t="shared" si="6"/>
        <v>#VALUE!</v>
      </c>
      <c r="L6" t="e">
        <f t="shared" si="7"/>
        <v>#VALUE!</v>
      </c>
    </row>
    <row r="7" spans="1:12" x14ac:dyDescent="0.3">
      <c r="B7" t="s">
        <v>904</v>
      </c>
      <c r="C7">
        <f t="shared" si="0"/>
        <v>32</v>
      </c>
      <c r="D7" t="str">
        <f t="shared" si="1"/>
        <v>6.A tanárképzés ügye Ansiriában;</v>
      </c>
      <c r="E7">
        <f t="shared" si="2"/>
        <v>79</v>
      </c>
      <c r="F7" t="str">
        <f t="shared" si="8"/>
        <v>; Heti 2 óra; pénteken és szombaton d. e. 8--9-ig</v>
      </c>
      <c r="H7">
        <f t="shared" si="3"/>
        <v>101</v>
      </c>
      <c r="I7">
        <f t="shared" si="4"/>
        <v>101</v>
      </c>
      <c r="J7" t="e">
        <f t="shared" si="5"/>
        <v>#VALUE!</v>
      </c>
      <c r="K7" t="e">
        <f t="shared" si="6"/>
        <v>#VALUE!</v>
      </c>
      <c r="L7" t="e">
        <f t="shared" si="7"/>
        <v>#VALUE!</v>
      </c>
    </row>
    <row r="8" spans="1:12" x14ac:dyDescent="0.3">
      <c r="B8" t="s">
        <v>905</v>
      </c>
      <c r="C8">
        <f t="shared" si="0"/>
        <v>59</v>
      </c>
      <c r="D8" t="str">
        <f t="shared" si="1"/>
        <v>7.Paedagogiai seminarium. (A tanárképző tagjainak ingyen.);</v>
      </c>
      <c r="E8">
        <f t="shared" si="2"/>
        <v>93</v>
      </c>
      <c r="F8" t="str">
        <f t="shared" si="8"/>
        <v>; Heti 2 óra; szombaton d. u. 5—7-ig</v>
      </c>
      <c r="H8">
        <f t="shared" si="3"/>
        <v>115</v>
      </c>
      <c r="I8">
        <f t="shared" si="4"/>
        <v>115</v>
      </c>
      <c r="J8" t="e">
        <f t="shared" si="5"/>
        <v>#VALUE!</v>
      </c>
      <c r="K8" t="e">
        <f t="shared" si="6"/>
        <v>#VALUE!</v>
      </c>
      <c r="L8" t="e">
        <f t="shared" si="7"/>
        <v>#VALUE!</v>
      </c>
    </row>
    <row r="9" spans="1:12" x14ac:dyDescent="0.3">
      <c r="A9" t="s">
        <v>640</v>
      </c>
      <c r="H9" t="str">
        <f t="shared" si="3"/>
        <v>ugyanott</v>
      </c>
      <c r="I9" t="str">
        <f t="shared" si="4"/>
        <v>ugyanott</v>
      </c>
      <c r="J9" t="e">
        <f t="shared" si="5"/>
        <v>#VALUE!</v>
      </c>
      <c r="K9" t="e">
        <f t="shared" si="6"/>
        <v>#VALUE!</v>
      </c>
      <c r="L9" t="str">
        <f t="shared" si="7"/>
        <v/>
      </c>
    </row>
    <row r="10" spans="1:12" x14ac:dyDescent="0.3">
      <c r="B10" t="s">
        <v>906</v>
      </c>
      <c r="C10">
        <f t="shared" si="0"/>
        <v>43</v>
      </c>
      <c r="D10" t="str">
        <f t="shared" si="1"/>
        <v>8.Gróf Zrínyi Miklós pályája. Második fele;</v>
      </c>
      <c r="E10">
        <f t="shared" si="2"/>
        <v>92</v>
      </c>
      <c r="F10" t="str">
        <f t="shared" si="8"/>
        <v>; Heti 4 óra; csütörtökön és szombaton d. u. 3—5-ig</v>
      </c>
      <c r="H10">
        <f t="shared" si="3"/>
        <v>138</v>
      </c>
      <c r="I10">
        <f t="shared" si="4"/>
        <v>138</v>
      </c>
      <c r="J10" t="e">
        <f t="shared" si="5"/>
        <v>#VALUE!</v>
      </c>
      <c r="K10" t="e">
        <f t="shared" si="6"/>
        <v>#VALUE!</v>
      </c>
      <c r="L10" t="e">
        <f t="shared" si="7"/>
        <v>#VALUE!</v>
      </c>
    </row>
    <row r="11" spans="1:12" x14ac:dyDescent="0.3">
      <c r="B11" t="s">
        <v>907</v>
      </c>
      <c r="C11">
        <f t="shared" si="0"/>
        <v>140</v>
      </c>
      <c r="D11" t="str">
        <f t="shared" si="1"/>
        <v>9.Petőfi elbeszélő költeményei. (Irodalomtörténeti és széptani fejtegetésekkel.) A tanárképző intézet rendes és rendkívüli tagjainak ingyen;</v>
      </c>
      <c r="E11">
        <f t="shared" si="2"/>
        <v>172</v>
      </c>
      <c r="F11" t="str">
        <f t="shared" si="8"/>
        <v>; Heti 2 óra; pénteken d. u 3—5-ig</v>
      </c>
      <c r="H11">
        <f t="shared" si="3"/>
        <v>194</v>
      </c>
      <c r="I11">
        <f t="shared" si="4"/>
        <v>194</v>
      </c>
      <c r="J11" t="e">
        <f t="shared" si="5"/>
        <v>#VALUE!</v>
      </c>
      <c r="K11" t="e">
        <f t="shared" si="6"/>
        <v>#VALUE!</v>
      </c>
      <c r="L11" t="e">
        <f t="shared" si="7"/>
        <v>#VALUE!</v>
      </c>
    </row>
    <row r="12" spans="1:12" x14ac:dyDescent="0.3">
      <c r="B12" t="s">
        <v>908</v>
      </c>
      <c r="C12">
        <f t="shared" si="0"/>
        <v>45</v>
      </c>
      <c r="D12" t="str">
        <f t="shared" si="1"/>
        <v>10.Magyar összehasonlító hangtan (folytatás);</v>
      </c>
      <c r="E12">
        <f t="shared" si="2"/>
        <v>87</v>
      </c>
      <c r="F12" t="str">
        <f t="shared" si="8"/>
        <v>; Heti 2 óra; hétfőn és kedden d. u. 3 —4-ig</v>
      </c>
      <c r="H12">
        <f t="shared" si="3"/>
        <v>129</v>
      </c>
      <c r="I12">
        <f t="shared" si="4"/>
        <v>129</v>
      </c>
      <c r="J12" t="e">
        <f t="shared" si="5"/>
        <v>#VALUE!</v>
      </c>
      <c r="K12" t="e">
        <f t="shared" si="6"/>
        <v>#VALUE!</v>
      </c>
      <c r="L12" t="e">
        <f t="shared" si="7"/>
        <v>#VALUE!</v>
      </c>
    </row>
    <row r="13" spans="1:12" x14ac:dyDescent="0.3">
      <c r="B13" t="s">
        <v>909</v>
      </c>
      <c r="C13">
        <f t="shared" si="0"/>
        <v>39</v>
      </c>
      <c r="D13" t="str">
        <f t="shared" si="1"/>
        <v>11.Magyar nyelvtan rörid áttekintésben;</v>
      </c>
      <c r="E13">
        <f t="shared" si="2"/>
        <v>80</v>
      </c>
      <c r="F13" t="str">
        <f t="shared" si="8"/>
        <v>; Heti 2 óra; hétfőn és kedden d. u. 4—5-ig</v>
      </c>
      <c r="H13" t="str">
        <f t="shared" si="3"/>
        <v>ugyanott</v>
      </c>
      <c r="I13" t="str">
        <f t="shared" si="4"/>
        <v>ugyanott</v>
      </c>
      <c r="J13" t="e">
        <f t="shared" si="5"/>
        <v>#VALUE!</v>
      </c>
      <c r="K13" t="e">
        <f t="shared" si="6"/>
        <v>#VALUE!</v>
      </c>
      <c r="L13" t="e">
        <f t="shared" si="7"/>
        <v>#VALUE!</v>
      </c>
    </row>
    <row r="14" spans="1:12" x14ac:dyDescent="0.3">
      <c r="B14" t="s">
        <v>910</v>
      </c>
      <c r="C14">
        <f t="shared" si="0"/>
        <v>33</v>
      </c>
      <c r="D14" t="str">
        <f t="shared" si="1"/>
        <v>12. Vogul nyelvtan s olvasmányok;</v>
      </c>
      <c r="E14">
        <f t="shared" si="2"/>
        <v>65</v>
      </c>
      <c r="F14" t="str">
        <f t="shared" si="8"/>
        <v>; Heti 1 óra; szerdán d. u. 3—4-ig</v>
      </c>
      <c r="H14" t="str">
        <f t="shared" si="3"/>
        <v>ugyanott</v>
      </c>
      <c r="I14" t="str">
        <f t="shared" si="4"/>
        <v>ugyanott</v>
      </c>
      <c r="J14" t="e">
        <f t="shared" si="5"/>
        <v>#VALUE!</v>
      </c>
      <c r="K14" t="e">
        <f t="shared" si="6"/>
        <v>#VALUE!</v>
      </c>
      <c r="L14" t="e">
        <f t="shared" si="7"/>
        <v>#VALUE!</v>
      </c>
    </row>
    <row r="15" spans="1:12" x14ac:dyDescent="0.3">
      <c r="B15" t="s">
        <v>911</v>
      </c>
      <c r="C15">
        <f>IFERROR(IFERROR(SEARCH("C1",B15),SEARCH(";",B15)),SEARCH(";",B15))</f>
        <v>70</v>
      </c>
      <c r="D15" t="str">
        <f t="shared" si="1"/>
        <v>13. Nyelvészeti gyakorlatok. (A tanárképző intézet tagjainak ingyen.);</v>
      </c>
      <c r="E15">
        <f>IFERROR(SEARCH("ig.",B15),SEARCH("időben.",B15)+3)</f>
        <v>106</v>
      </c>
      <c r="F15" t="str">
        <f t="shared" si="8"/>
        <v>; Heti 2 óra; csütörtökön d. u. 5—7-ig</v>
      </c>
      <c r="H15">
        <f t="shared" si="3"/>
        <v>129</v>
      </c>
      <c r="I15">
        <f t="shared" si="4"/>
        <v>129</v>
      </c>
      <c r="J15" t="e">
        <f t="shared" si="5"/>
        <v>#VALUE!</v>
      </c>
      <c r="K15" t="e">
        <f t="shared" si="6"/>
        <v>#VALUE!</v>
      </c>
      <c r="L15" t="e">
        <f t="shared" si="7"/>
        <v>#VALUE!</v>
      </c>
    </row>
    <row r="16" spans="1:12" x14ac:dyDescent="0.3">
      <c r="B16" t="s">
        <v>912</v>
      </c>
      <c r="C16">
        <f t="shared" ref="C16:C70" si="9">IFERROR(IFERROR(SEARCH("C1",B16),SEARCH(";",B16)),SEARCH(";",B16))</f>
        <v>30</v>
      </c>
      <c r="D16" t="str">
        <f t="shared" ref="D16:D47" si="10">LEFT(B16,C16)</f>
        <v>14.Kabard nyelvtan folytatása;</v>
      </c>
      <c r="E16">
        <f t="shared" ref="E16:E45" si="11">IFERROR(SEARCH("ig.",B16),SEARCH("időben.",B16)+3)</f>
        <v>64</v>
      </c>
      <c r="F16" t="str">
        <f t="shared" ref="F16:F45" si="12">CONCATENATE(MID(B16,C16,(E16-C16)),"ig")</f>
        <v>; Heti 2 óra; kedden d. e. io— 12-ig</v>
      </c>
      <c r="H16">
        <f t="shared" si="3"/>
        <v>109</v>
      </c>
      <c r="I16">
        <f t="shared" si="4"/>
        <v>109</v>
      </c>
      <c r="J16" t="e">
        <f t="shared" si="5"/>
        <v>#VALUE!</v>
      </c>
      <c r="K16" t="e">
        <f t="shared" si="6"/>
        <v>#VALUE!</v>
      </c>
      <c r="L16" t="e">
        <f t="shared" si="7"/>
        <v>#VALUE!</v>
      </c>
    </row>
    <row r="17" spans="2:12" x14ac:dyDescent="0.3">
      <c r="B17" t="s">
        <v>913</v>
      </c>
      <c r="C17">
        <f t="shared" si="9"/>
        <v>18</v>
      </c>
      <c r="D17" t="str">
        <f t="shared" si="10"/>
        <v>15Kabard szövegek;</v>
      </c>
      <c r="E17">
        <f t="shared" si="11"/>
        <v>53</v>
      </c>
      <c r="F17" t="str">
        <f t="shared" si="12"/>
        <v>; Heti 1 óra; szerdán d. e. 9 — 1 óig</v>
      </c>
      <c r="H17" t="str">
        <f t="shared" si="3"/>
        <v>ugyanott</v>
      </c>
      <c r="I17" t="str">
        <f t="shared" si="4"/>
        <v>ugyanott</v>
      </c>
      <c r="J17" t="e">
        <f t="shared" si="5"/>
        <v>#VALUE!</v>
      </c>
      <c r="K17" t="e">
        <f t="shared" si="6"/>
        <v>#VALUE!</v>
      </c>
      <c r="L17" t="e">
        <f t="shared" si="7"/>
        <v>#VALUE!</v>
      </c>
    </row>
    <row r="18" spans="2:12" x14ac:dyDescent="0.3">
      <c r="B18" t="s">
        <v>914</v>
      </c>
      <c r="C18">
        <f t="shared" si="9"/>
        <v>29</v>
      </c>
      <c r="D18" t="str">
        <f t="shared" si="10"/>
        <v>16.Török nyelvtan folytatása;</v>
      </c>
      <c r="E18">
        <f t="shared" si="11"/>
        <v>66</v>
      </c>
      <c r="F18" t="str">
        <f t="shared" si="12"/>
        <v>; Heti 2 óra; szombaton d. e. 8 — 10-ig</v>
      </c>
      <c r="H18" t="str">
        <f t="shared" si="3"/>
        <v>ugyanott</v>
      </c>
      <c r="I18" t="str">
        <f t="shared" si="4"/>
        <v>ugyanott</v>
      </c>
      <c r="J18" t="e">
        <f t="shared" si="5"/>
        <v>#VALUE!</v>
      </c>
      <c r="K18" t="e">
        <f t="shared" si="6"/>
        <v>#VALUE!</v>
      </c>
      <c r="L18" t="e">
        <f t="shared" si="7"/>
        <v>#VALUE!</v>
      </c>
    </row>
    <row r="19" spans="2:12" x14ac:dyDescent="0.3">
      <c r="B19" t="s">
        <v>915</v>
      </c>
      <c r="C19">
        <f t="shared" si="9"/>
        <v>32</v>
      </c>
      <c r="D19" t="str">
        <f t="shared" si="10"/>
        <v>17.Lírai költészetünk \Jf2 után;</v>
      </c>
      <c r="E19">
        <f t="shared" si="11"/>
        <v>75</v>
      </c>
      <c r="F19" t="str">
        <f t="shared" si="12"/>
        <v>; Heti 2 óra; hétfőn és szerdán d. u. 2 —3-ig</v>
      </c>
      <c r="H19">
        <f t="shared" si="3"/>
        <v>116</v>
      </c>
      <c r="I19">
        <f t="shared" si="4"/>
        <v>116</v>
      </c>
      <c r="J19" t="e">
        <f t="shared" si="5"/>
        <v>#VALUE!</v>
      </c>
      <c r="K19" t="e">
        <f t="shared" si="6"/>
        <v>#VALUE!</v>
      </c>
      <c r="L19" t="e">
        <f t="shared" si="7"/>
        <v>#VALUE!</v>
      </c>
    </row>
    <row r="20" spans="2:12" x14ac:dyDescent="0.3">
      <c r="B20" t="s">
        <v>916</v>
      </c>
      <c r="C20">
        <f t="shared" si="9"/>
        <v>18</v>
      </c>
      <c r="D20" t="str">
        <f t="shared" si="10"/>
        <v>18. Latin hangtan;</v>
      </c>
      <c r="E20">
        <f t="shared" si="11"/>
        <v>65</v>
      </c>
      <c r="F20" t="str">
        <f t="shared" si="12"/>
        <v>; Heti 2 óra; hétfőn és csütörtökön d. e. 9—10-ig</v>
      </c>
      <c r="H20">
        <f t="shared" si="3"/>
        <v>110</v>
      </c>
      <c r="I20">
        <f t="shared" si="4"/>
        <v>110</v>
      </c>
      <c r="J20" t="e">
        <f t="shared" si="5"/>
        <v>#VALUE!</v>
      </c>
      <c r="K20" t="e">
        <f t="shared" si="6"/>
        <v>#VALUE!</v>
      </c>
      <c r="L20" t="e">
        <f t="shared" si="7"/>
        <v>#VALUE!</v>
      </c>
    </row>
    <row r="21" spans="2:12" x14ac:dyDescent="0.3">
      <c r="B21" t="s">
        <v>917</v>
      </c>
      <c r="C21">
        <f t="shared" si="9"/>
        <v>27</v>
      </c>
      <c r="D21" t="str">
        <f t="shared" si="10"/>
        <v>19.Görög-római metrika. II;</v>
      </c>
      <c r="E21">
        <f t="shared" si="11"/>
        <v>74</v>
      </c>
      <c r="F21" t="str">
        <f t="shared" si="12"/>
        <v>; Heti 2 óra; kedden és pénteken d. e. 9—10 óráig</v>
      </c>
      <c r="H21" t="str">
        <f t="shared" si="3"/>
        <v>ugyanott</v>
      </c>
      <c r="I21" t="str">
        <f t="shared" si="4"/>
        <v>ugyanott</v>
      </c>
      <c r="J21" t="e">
        <f t="shared" si="5"/>
        <v>#VALUE!</v>
      </c>
      <c r="K21" t="e">
        <f t="shared" si="6"/>
        <v>#VALUE!</v>
      </c>
      <c r="L21" t="e">
        <f t="shared" si="7"/>
        <v>#VALUE!</v>
      </c>
    </row>
    <row r="22" spans="2:12" x14ac:dyDescent="0.3">
      <c r="B22" t="s">
        <v>918</v>
      </c>
      <c r="C22">
        <f t="shared" si="9"/>
        <v>45</v>
      </c>
      <c r="D22" t="str">
        <f t="shared" si="10"/>
        <v>20.Tacitus Annalese I. könyvének értelmezése;</v>
      </c>
      <c r="E22">
        <f t="shared" si="11"/>
        <v>93</v>
      </c>
      <c r="F22" t="str">
        <f t="shared" si="12"/>
        <v>; Heti 2 óra; szerdán és szombatón d. e. 9 — 10-ig</v>
      </c>
      <c r="H22" t="str">
        <f t="shared" si="3"/>
        <v>ugyanott</v>
      </c>
      <c r="I22" t="str">
        <f t="shared" si="4"/>
        <v>ugyanott</v>
      </c>
      <c r="J22" t="e">
        <f t="shared" si="5"/>
        <v>#VALUE!</v>
      </c>
      <c r="K22" t="e">
        <f t="shared" si="6"/>
        <v>#VALUE!</v>
      </c>
      <c r="L22" t="e">
        <f t="shared" si="7"/>
        <v>#VALUE!</v>
      </c>
    </row>
    <row r="23" spans="2:12" x14ac:dyDescent="0.3">
      <c r="B23" t="s">
        <v>919</v>
      </c>
      <c r="C23">
        <f t="shared" si="9"/>
        <v>66</v>
      </c>
      <c r="D23" t="str">
        <f t="shared" si="10"/>
        <v>21. Sophocles Oedifus rexének értelmezése a tanárképző intézetben;</v>
      </c>
      <c r="E23">
        <f t="shared" si="11"/>
        <v>115</v>
      </c>
      <c r="F23" t="str">
        <f t="shared" si="12"/>
        <v>; Heti 2 óra; hétfőn és csütörtökön d. e. 10—1 i-ig</v>
      </c>
      <c r="H23" t="str">
        <f t="shared" si="3"/>
        <v>ugyanott</v>
      </c>
      <c r="I23" t="str">
        <f t="shared" si="4"/>
        <v>ugyanott</v>
      </c>
      <c r="J23" t="e">
        <f t="shared" si="5"/>
        <v>#VALUE!</v>
      </c>
      <c r="K23" t="e">
        <f t="shared" si="6"/>
        <v>#VALUE!</v>
      </c>
      <c r="L23" t="e">
        <f t="shared" si="7"/>
        <v>#VALUE!</v>
      </c>
    </row>
    <row r="24" spans="2:12" x14ac:dyDescent="0.3">
      <c r="B24" t="s">
        <v>920</v>
      </c>
      <c r="C24">
        <f t="shared" si="9"/>
        <v>17</v>
      </c>
      <c r="D24" t="str">
        <f t="shared" si="10"/>
        <v>22.Görög alaktan;</v>
      </c>
      <c r="E24">
        <f t="shared" si="11"/>
        <v>59</v>
      </c>
      <c r="F24" t="str">
        <f t="shared" si="12"/>
        <v>; Heti 3 óra; hétfőn és kedden d. e. ^8—9-ig</v>
      </c>
      <c r="H24">
        <f t="shared" si="3"/>
        <v>105</v>
      </c>
      <c r="I24">
        <f t="shared" si="4"/>
        <v>105</v>
      </c>
      <c r="J24" t="e">
        <f t="shared" si="5"/>
        <v>#VALUE!</v>
      </c>
      <c r="K24" t="e">
        <f t="shared" si="6"/>
        <v>#VALUE!</v>
      </c>
      <c r="L24" t="e">
        <f t="shared" si="7"/>
        <v>#VALUE!</v>
      </c>
    </row>
    <row r="25" spans="2:12" x14ac:dyDescent="0.3">
      <c r="B25" t="s">
        <v>921</v>
      </c>
      <c r="C25">
        <f t="shared" si="9"/>
        <v>14</v>
      </c>
      <c r="D25" t="str">
        <f t="shared" si="10"/>
        <v>23.Thukydides;</v>
      </c>
      <c r="E25">
        <f t="shared" si="11"/>
        <v>62</v>
      </c>
      <c r="F25" t="str">
        <f t="shared" si="12"/>
        <v>; Heti 2 óra; szerdán, és csütörtökön d. e. 8—9-ig</v>
      </c>
      <c r="H25" t="str">
        <f t="shared" si="3"/>
        <v>ugyanott</v>
      </c>
      <c r="I25" t="str">
        <f t="shared" si="4"/>
        <v>ugyanott</v>
      </c>
      <c r="J25" t="e">
        <f t="shared" si="5"/>
        <v>#VALUE!</v>
      </c>
      <c r="K25" t="e">
        <f t="shared" si="6"/>
        <v>#VALUE!</v>
      </c>
      <c r="L25" t="e">
        <f t="shared" si="7"/>
        <v>#VALUE!</v>
      </c>
    </row>
    <row r="26" spans="2:12" x14ac:dyDescent="0.3">
      <c r="B26" t="s">
        <v>922</v>
      </c>
      <c r="C26">
        <f t="shared" si="9"/>
        <v>32</v>
      </c>
      <c r="D26" t="str">
        <f t="shared" si="10"/>
        <v>24.A görög szobrászat története;</v>
      </c>
      <c r="E26">
        <f t="shared" si="11"/>
        <v>79</v>
      </c>
      <c r="F26" t="str">
        <f t="shared" si="12"/>
        <v>; Heti 2 óra; pénteken és szombaton d. e. 8 —9-ig</v>
      </c>
      <c r="H26" t="str">
        <f t="shared" si="3"/>
        <v>ugyanott</v>
      </c>
      <c r="I26" t="str">
        <f t="shared" si="4"/>
        <v>ugyanott</v>
      </c>
      <c r="J26" t="e">
        <f t="shared" si="5"/>
        <v>#VALUE!</v>
      </c>
      <c r="K26" t="e">
        <f t="shared" si="6"/>
        <v>#VALUE!</v>
      </c>
      <c r="L26" t="e">
        <f t="shared" si="7"/>
        <v>#VALUE!</v>
      </c>
    </row>
    <row r="27" spans="2:12" x14ac:dyDescent="0.3">
      <c r="B27" t="s">
        <v>923</v>
      </c>
      <c r="C27">
        <f t="shared" si="9"/>
        <v>64</v>
      </c>
      <c r="D27" t="str">
        <f t="shared" si="10"/>
        <v>25. Ovidius olvasása és görög stílusgyakorlatok a tanárképzőben;</v>
      </c>
      <c r="E27">
        <f t="shared" si="11"/>
        <v>100</v>
      </c>
      <c r="F27" t="str">
        <f t="shared" si="12"/>
        <v>; Heti 2 óra; szombaton d. e. 10—12-ig</v>
      </c>
      <c r="H27" t="str">
        <f t="shared" si="3"/>
        <v>ugyanott</v>
      </c>
      <c r="I27" t="str">
        <f t="shared" si="4"/>
        <v>ugyanott</v>
      </c>
      <c r="J27" t="e">
        <f t="shared" si="5"/>
        <v>#VALUE!</v>
      </c>
      <c r="K27" t="e">
        <f t="shared" si="6"/>
        <v>#VALUE!</v>
      </c>
      <c r="L27" t="e">
        <f t="shared" si="7"/>
        <v>#VALUE!</v>
      </c>
    </row>
    <row r="28" spans="2:12" x14ac:dyDescent="0.3">
      <c r="B28" t="s">
        <v>924</v>
      </c>
      <c r="C28">
        <f t="shared" si="9"/>
        <v>34</v>
      </c>
      <c r="D28" t="str">
        <f t="shared" si="10"/>
        <v>26.Művészettörténelmi gyakorlatok;</v>
      </c>
      <c r="E28">
        <f t="shared" si="11"/>
        <v>72</v>
      </c>
      <c r="F28" t="str">
        <f t="shared" si="12"/>
        <v>; Heti 2 óra; szombaton d. e. 10 — 12-ig</v>
      </c>
      <c r="H28" t="str">
        <f t="shared" si="3"/>
        <v>ugyanott</v>
      </c>
      <c r="I28" t="str">
        <f t="shared" si="4"/>
        <v>ugyanott</v>
      </c>
      <c r="J28" t="e">
        <f t="shared" si="5"/>
        <v>#VALUE!</v>
      </c>
      <c r="K28" t="e">
        <f t="shared" si="6"/>
        <v>#VALUE!</v>
      </c>
      <c r="L28" t="e">
        <f t="shared" si="7"/>
        <v>#VALUE!</v>
      </c>
    </row>
    <row r="29" spans="2:12" x14ac:dyDescent="0.3">
      <c r="B29" t="s">
        <v>963</v>
      </c>
      <c r="C29">
        <f t="shared" si="9"/>
        <v>157</v>
      </c>
      <c r="D29" t="str">
        <f t="shared" si="10"/>
        <v>27. Német philol. proseminariumi, illet, tanárkép, gyakorlatok: a) Ulfilas és gót gyakorlatok, (3) modern ujfn. gyakorlatok Faust I. és II. paralipomenástól;</v>
      </c>
      <c r="E29">
        <f t="shared" si="11"/>
        <v>200</v>
      </c>
      <c r="F29" t="str">
        <f t="shared" si="12"/>
        <v>; Heti 2 óra; hétfőn, és szerdán d. e. 5—8-ig</v>
      </c>
      <c r="H29">
        <f t="shared" si="3"/>
        <v>243</v>
      </c>
      <c r="I29">
        <f t="shared" si="4"/>
        <v>243</v>
      </c>
      <c r="J29" t="e">
        <f t="shared" si="5"/>
        <v>#VALUE!</v>
      </c>
      <c r="K29" t="e">
        <f t="shared" si="6"/>
        <v>#VALUE!</v>
      </c>
      <c r="L29" t="e">
        <f t="shared" si="7"/>
        <v>#VALUE!</v>
      </c>
    </row>
    <row r="30" spans="2:12" x14ac:dyDescent="0.3">
      <c r="B30" t="s">
        <v>925</v>
      </c>
      <c r="C30">
        <f t="shared" si="9"/>
        <v>62</v>
      </c>
      <c r="D30" t="str">
        <f t="shared" si="10"/>
        <v>28.A Goetheféle » Weltlitteratur« krit. fogalma és apológiája;</v>
      </c>
      <c r="E30">
        <f t="shared" si="11"/>
        <v>94</v>
      </c>
      <c r="F30" t="str">
        <f t="shared" si="12"/>
        <v>; Heti 1 óra; kedden, d. e. 7—8-ig</v>
      </c>
      <c r="H30">
        <f t="shared" si="3"/>
        <v>116</v>
      </c>
      <c r="I30">
        <f t="shared" si="4"/>
        <v>116</v>
      </c>
      <c r="J30" t="e">
        <f t="shared" si="5"/>
        <v>#VALUE!</v>
      </c>
      <c r="K30" t="e">
        <f t="shared" si="6"/>
        <v>#VALUE!</v>
      </c>
      <c r="L30" t="e">
        <f t="shared" si="7"/>
        <v>#VALUE!</v>
      </c>
    </row>
    <row r="31" spans="2:12" x14ac:dyDescent="0.3">
      <c r="B31" t="s">
        <v>926</v>
      </c>
      <c r="C31">
        <f t="shared" si="9"/>
        <v>141</v>
      </c>
      <c r="D31" t="str">
        <f t="shared" si="10"/>
        <v>29.Az actualis német irodalmi ipar s műipar (nevezet, a journa- lismus, a rajz, novella, regény és divat színmű gyári készítése s sokadalma);</v>
      </c>
      <c r="E31">
        <f t="shared" si="11"/>
        <v>204</v>
      </c>
      <c r="F31" t="str">
        <f t="shared" si="12"/>
        <v>; Heti 4 óra; hétfőn, kedden, szerdán és csütörtökön d. e. 8—9-ig</v>
      </c>
      <c r="H31" t="str">
        <f t="shared" si="3"/>
        <v>ugyanott</v>
      </c>
      <c r="I31" t="str">
        <f t="shared" si="4"/>
        <v>ugyanott</v>
      </c>
      <c r="J31" t="e">
        <f t="shared" si="5"/>
        <v>#VALUE!</v>
      </c>
      <c r="K31" t="e">
        <f t="shared" si="6"/>
        <v>#VALUE!</v>
      </c>
      <c r="L31" t="e">
        <f t="shared" si="7"/>
        <v>#VALUE!</v>
      </c>
    </row>
    <row r="32" spans="2:12" x14ac:dyDescent="0.3">
      <c r="B32" t="s">
        <v>927</v>
      </c>
      <c r="C32">
        <f t="shared" si="9"/>
        <v>44</v>
      </c>
      <c r="D32" t="str">
        <f t="shared" si="10"/>
        <v>30.A román irodalom története 1500 —xj8o-ig;</v>
      </c>
      <c r="E32">
        <f t="shared" si="11"/>
        <v>94</v>
      </c>
      <c r="F32" t="str">
        <f t="shared" si="12"/>
        <v>; Heti 3 óra; hétfőn, kedden és szerdán d. u. 3—4-ig</v>
      </c>
      <c r="H32">
        <f t="shared" si="3"/>
        <v>141</v>
      </c>
      <c r="I32">
        <f t="shared" si="4"/>
        <v>141</v>
      </c>
      <c r="J32" t="e">
        <f t="shared" si="5"/>
        <v>#VALUE!</v>
      </c>
      <c r="K32" t="e">
        <f t="shared" si="6"/>
        <v>#VALUE!</v>
      </c>
      <c r="L32" t="e">
        <f t="shared" si="7"/>
        <v>#VALUE!</v>
      </c>
    </row>
    <row r="33" spans="1:12" x14ac:dyDescent="0.3">
      <c r="B33" t="s">
        <v>928</v>
      </c>
      <c r="C33">
        <f t="shared" si="9"/>
        <v>26</v>
      </c>
      <c r="D33" t="str">
        <f t="shared" si="10"/>
        <v>31.A román nyelv hangtana;</v>
      </c>
      <c r="E33">
        <f t="shared" si="11"/>
        <v>76</v>
      </c>
      <c r="F33" t="str">
        <f t="shared" si="12"/>
        <v>; Heti 2 óra; csütörtökön és pénteken d. u. 2 — 3-ig</v>
      </c>
      <c r="H33">
        <f t="shared" si="3"/>
        <v>100</v>
      </c>
      <c r="I33">
        <f t="shared" si="4"/>
        <v>100</v>
      </c>
      <c r="J33" t="e">
        <f t="shared" si="5"/>
        <v>#VALUE!</v>
      </c>
      <c r="K33" t="e">
        <f t="shared" si="6"/>
        <v>#VALUE!</v>
      </c>
      <c r="L33" t="e">
        <f t="shared" si="7"/>
        <v>#VALUE!</v>
      </c>
    </row>
    <row r="34" spans="1:12" x14ac:dyDescent="0.3">
      <c r="B34" t="s">
        <v>929</v>
      </c>
      <c r="C34">
        <f t="shared" si="9"/>
        <v>39</v>
      </c>
      <c r="D34" t="str">
        <f t="shared" si="10"/>
        <v>32.A román szóképzés. (Tanárképzőben.);</v>
      </c>
      <c r="E34">
        <f t="shared" si="11"/>
        <v>73</v>
      </c>
      <c r="F34" t="str">
        <f t="shared" si="12"/>
        <v>; Heti 2 óra; szombaton d. u. 2—4-ig</v>
      </c>
      <c r="H34" t="str">
        <f t="shared" si="3"/>
        <v>ugyanott</v>
      </c>
      <c r="I34" t="str">
        <f t="shared" si="4"/>
        <v>ugyanott</v>
      </c>
      <c r="J34" t="e">
        <f t="shared" si="5"/>
        <v>#VALUE!</v>
      </c>
      <c r="K34" t="e">
        <f t="shared" si="6"/>
        <v>#VALUE!</v>
      </c>
      <c r="L34" t="e">
        <f t="shared" si="7"/>
        <v>#VALUE!</v>
      </c>
    </row>
    <row r="35" spans="1:12" x14ac:dyDescent="0.3">
      <c r="B35" t="s">
        <v>930</v>
      </c>
      <c r="C35">
        <f t="shared" si="9"/>
        <v>46</v>
      </c>
      <c r="D35" t="str">
        <f t="shared" si="10"/>
        <v>33.Franczia moralisták és szónokok.Heti 2 óra;</v>
      </c>
      <c r="E35">
        <f t="shared" si="11"/>
        <v>67</v>
      </c>
      <c r="F35" t="str">
        <f t="shared" si="12"/>
        <v>; kedden d. e. 10—12-ig</v>
      </c>
      <c r="H35">
        <f t="shared" si="3"/>
        <v>113</v>
      </c>
      <c r="I35">
        <f t="shared" si="4"/>
        <v>113</v>
      </c>
      <c r="J35" t="e">
        <f t="shared" si="5"/>
        <v>#VALUE!</v>
      </c>
      <c r="K35" t="e">
        <f t="shared" si="6"/>
        <v>#VALUE!</v>
      </c>
      <c r="L35" t="e">
        <f t="shared" si="7"/>
        <v>#VALUE!</v>
      </c>
    </row>
    <row r="36" spans="1:12" x14ac:dyDescent="0.3">
      <c r="B36" t="s">
        <v>931</v>
      </c>
      <c r="C36">
        <f t="shared" si="9"/>
        <v>50</v>
      </c>
      <c r="D36" t="str">
        <f t="shared" si="10"/>
        <v>34.A franczia regény fejlődése a XVIII. századtól;</v>
      </c>
      <c r="E36">
        <f t="shared" si="11"/>
        <v>82</v>
      </c>
      <c r="F36" t="str">
        <f t="shared" si="12"/>
        <v>; Heti 1 óra; hétfőn d. e. 9—10-ig</v>
      </c>
      <c r="H36" t="str">
        <f t="shared" si="3"/>
        <v>ugyanott</v>
      </c>
      <c r="I36" t="str">
        <f t="shared" si="4"/>
        <v>ugyanott</v>
      </c>
      <c r="J36" t="e">
        <f t="shared" si="5"/>
        <v>#VALUE!</v>
      </c>
      <c r="K36" t="e">
        <f t="shared" si="6"/>
        <v>#VALUE!</v>
      </c>
      <c r="L36" t="e">
        <f t="shared" si="7"/>
        <v>#VALUE!</v>
      </c>
    </row>
    <row r="37" spans="1:12" x14ac:dyDescent="0.3">
      <c r="B37" t="s">
        <v>932</v>
      </c>
      <c r="C37">
        <f t="shared" si="9"/>
        <v>151</v>
      </c>
      <c r="D37" t="str">
        <f t="shared" si="10"/>
        <v>35.Középkori krónikások szövegének magyarázata. (Franczia nyelven. G. Paris és Jeanroy »Extraits des chroniqueurs francais» czímü kézikönyve alapján.);</v>
      </c>
      <c r="E37">
        <f t="shared" si="11"/>
        <v>184</v>
      </c>
      <c r="F37" t="str">
        <f t="shared" si="12"/>
        <v>; Heti 2 óra; hétfőn d. e. 10—12-ig</v>
      </c>
      <c r="H37" t="str">
        <f t="shared" si="3"/>
        <v>ugyanott</v>
      </c>
      <c r="I37" t="str">
        <f t="shared" si="4"/>
        <v>ugyanott</v>
      </c>
      <c r="J37" t="e">
        <f t="shared" si="5"/>
        <v>#VALUE!</v>
      </c>
      <c r="K37" t="e">
        <f t="shared" si="6"/>
        <v>#VALUE!</v>
      </c>
      <c r="L37" t="e">
        <f t="shared" si="7"/>
        <v>#VALUE!</v>
      </c>
    </row>
    <row r="38" spans="1:12" x14ac:dyDescent="0.3">
      <c r="B38" t="s">
        <v>933</v>
      </c>
      <c r="C38">
        <f t="shared" si="9"/>
        <v>76</v>
      </c>
      <c r="D38" t="str">
        <f t="shared" si="10"/>
        <v>36. Történelmi hangtan. (Franczia nyelven. A tanárképzőben. Befejező rész.);</v>
      </c>
      <c r="E38">
        <f t="shared" si="11"/>
        <v>109</v>
      </c>
      <c r="F38" t="str">
        <f t="shared" si="12"/>
        <v>; Heti 1 óra; szerdán d. e. 10—n-ig</v>
      </c>
      <c r="H38" t="str">
        <f t="shared" si="3"/>
        <v>ugyanott</v>
      </c>
      <c r="I38" t="str">
        <f t="shared" si="4"/>
        <v>ugyanott</v>
      </c>
      <c r="J38" t="e">
        <f t="shared" si="5"/>
        <v>#VALUE!</v>
      </c>
      <c r="K38" t="e">
        <f t="shared" si="6"/>
        <v>#VALUE!</v>
      </c>
      <c r="L38" t="e">
        <f t="shared" si="7"/>
        <v>#VALUE!</v>
      </c>
    </row>
    <row r="39" spans="1:12" x14ac:dyDescent="0.3">
      <c r="B39" t="s">
        <v>934</v>
      </c>
      <c r="C39">
        <f t="shared" si="9"/>
        <v>126</v>
      </c>
      <c r="D39" t="str">
        <f t="shared" si="10"/>
        <v>37.Labruyére Caradi re s-jének stilbeli tárgyalása, különös tekintettel a XVII. század nyelvi sajátságaira. (A tanárképzőben);</v>
      </c>
      <c r="E39">
        <f t="shared" si="11"/>
        <v>161</v>
      </c>
      <c r="F39" t="str">
        <f t="shared" si="12"/>
        <v>; Heti 1 óra; szerdán d. e. n — 12-ig</v>
      </c>
      <c r="H39" t="str">
        <f t="shared" si="3"/>
        <v>ugyanott</v>
      </c>
      <c r="I39" t="str">
        <f t="shared" si="4"/>
        <v>ugyanott</v>
      </c>
      <c r="J39" t="e">
        <f t="shared" si="5"/>
        <v>#VALUE!</v>
      </c>
      <c r="K39" t="e">
        <f t="shared" si="6"/>
        <v>#VALUE!</v>
      </c>
      <c r="L39" t="e">
        <f t="shared" si="7"/>
        <v>#VALUE!</v>
      </c>
    </row>
    <row r="40" spans="1:12" x14ac:dyDescent="0.3">
      <c r="B40" t="s">
        <v>935</v>
      </c>
      <c r="C40">
        <f t="shared" si="9"/>
        <v>37</v>
      </c>
      <c r="D40" t="str">
        <f t="shared" si="10"/>
        <v>38. Válogatott zsoltárok magyarázata;</v>
      </c>
      <c r="E40">
        <f t="shared" si="11"/>
        <v>76</v>
      </c>
      <c r="F40" t="str">
        <f t="shared" si="12"/>
        <v>; Heti 2 óra; később meghatározandó időig</v>
      </c>
      <c r="H40">
        <f t="shared" si="3"/>
        <v>120</v>
      </c>
      <c r="I40">
        <f t="shared" si="4"/>
        <v>120</v>
      </c>
      <c r="J40" t="e">
        <f t="shared" si="5"/>
        <v>#VALUE!</v>
      </c>
      <c r="K40" t="e">
        <f t="shared" si="6"/>
        <v>#VALUE!</v>
      </c>
      <c r="L40" t="e">
        <f t="shared" si="7"/>
        <v>#VALUE!</v>
      </c>
    </row>
    <row r="41" spans="1:12" x14ac:dyDescent="0.3">
      <c r="B41" t="s">
        <v>936</v>
      </c>
      <c r="C41">
        <f t="shared" si="9"/>
        <v>85</v>
      </c>
      <c r="D41" t="str">
        <f t="shared" si="10"/>
        <v>39.A könyvnyomtatás története, főtekintettel a magyar könyvnyomtatásra. (Folytatás.);</v>
      </c>
      <c r="E41">
        <f t="shared" si="11"/>
        <v>125</v>
      </c>
      <c r="F41" t="str">
        <f t="shared" si="12"/>
        <v>; Heti 2 óra ; később meghatározandó időig</v>
      </c>
      <c r="H41">
        <f t="shared" si="3"/>
        <v>169</v>
      </c>
      <c r="I41">
        <f t="shared" si="4"/>
        <v>169</v>
      </c>
      <c r="J41" t="e">
        <f t="shared" si="5"/>
        <v>#VALUE!</v>
      </c>
      <c r="K41" t="e">
        <f t="shared" si="6"/>
        <v>#VALUE!</v>
      </c>
      <c r="L41" t="e">
        <f t="shared" si="7"/>
        <v>#VALUE!</v>
      </c>
    </row>
    <row r="42" spans="1:12" x14ac:dyDescent="0.3">
      <c r="A42" t="s">
        <v>897</v>
      </c>
      <c r="H42" t="str">
        <f t="shared" si="3"/>
        <v>ugyanott</v>
      </c>
      <c r="I42" t="str">
        <f t="shared" si="4"/>
        <v>ugyanott</v>
      </c>
      <c r="J42" t="e">
        <f t="shared" si="5"/>
        <v>#VALUE!</v>
      </c>
      <c r="K42" t="e">
        <f t="shared" si="6"/>
        <v>#VALUE!</v>
      </c>
      <c r="L42" t="str">
        <f t="shared" si="7"/>
        <v/>
      </c>
    </row>
    <row r="43" spans="1:12" x14ac:dyDescent="0.3">
      <c r="B43" t="s">
        <v>937</v>
      </c>
      <c r="C43">
        <f t="shared" si="9"/>
        <v>45</v>
      </c>
      <c r="D43" t="str">
        <f t="shared" si="10"/>
        <v>40.Magyarország története a XVIII. században;</v>
      </c>
      <c r="E43">
        <f t="shared" si="11"/>
        <v>111</v>
      </c>
      <c r="F43" t="str">
        <f t="shared" si="12"/>
        <v>; Heti 4 óra; hétfőn kedden, szerdán és csütörtökön d. e. 11 — 12-ig</v>
      </c>
      <c r="H43">
        <f t="shared" si="3"/>
        <v>158</v>
      </c>
      <c r="I43">
        <f t="shared" si="4"/>
        <v>158</v>
      </c>
      <c r="J43" t="e">
        <f t="shared" si="5"/>
        <v>#VALUE!</v>
      </c>
      <c r="K43" t="e">
        <f t="shared" si="6"/>
        <v>#VALUE!</v>
      </c>
      <c r="L43" t="e">
        <f t="shared" si="7"/>
        <v>#VALUE!</v>
      </c>
    </row>
    <row r="44" spans="1:12" x14ac:dyDescent="0.3">
      <c r="B44" t="s">
        <v>938</v>
      </c>
      <c r="C44">
        <f t="shared" si="9"/>
        <v>47</v>
      </c>
      <c r="D44" t="str">
        <f t="shared" si="10"/>
        <v>41.Oklevéltani gyakorlatok. (A tanárképzőben.);</v>
      </c>
      <c r="E44">
        <f t="shared" si="11"/>
        <v>83</v>
      </c>
      <c r="F44" t="str">
        <f t="shared" si="12"/>
        <v>; Heti 2 óra; pénteken d. e. 11 — i-ig</v>
      </c>
      <c r="H44" t="str">
        <f t="shared" si="3"/>
        <v>ugyanott</v>
      </c>
      <c r="I44" t="str">
        <f t="shared" si="4"/>
        <v>ugyanott</v>
      </c>
      <c r="J44" t="e">
        <f t="shared" si="5"/>
        <v>#VALUE!</v>
      </c>
      <c r="K44" t="e">
        <f t="shared" si="6"/>
        <v>#VALUE!</v>
      </c>
      <c r="L44" t="e">
        <f t="shared" si="7"/>
        <v>#VALUE!</v>
      </c>
    </row>
    <row r="45" spans="1:12" x14ac:dyDescent="0.3">
      <c r="B45" t="s">
        <v>962</v>
      </c>
      <c r="C45">
        <f t="shared" si="9"/>
        <v>92</v>
      </c>
      <c r="D45" t="str">
        <f t="shared" si="10"/>
        <v>42.Magyarország anyagi és szellemi műveltségének története 1848-tól napjainkig (Folytatás.);</v>
      </c>
      <c r="E45">
        <f t="shared" si="11"/>
        <v>133</v>
      </c>
      <c r="F45" t="str">
        <f t="shared" si="12"/>
        <v>; Heti 4 óra; hétfőn és kedden d. e. 7—9-ig</v>
      </c>
      <c r="H45">
        <f t="shared" si="3"/>
        <v>177</v>
      </c>
      <c r="I45">
        <f t="shared" si="4"/>
        <v>177</v>
      </c>
      <c r="J45" t="e">
        <f t="shared" si="5"/>
        <v>#VALUE!</v>
      </c>
      <c r="K45" t="e">
        <f t="shared" si="6"/>
        <v>#VALUE!</v>
      </c>
      <c r="L45" t="e">
        <f t="shared" si="7"/>
        <v>#VALUE!</v>
      </c>
    </row>
    <row r="46" spans="1:12" x14ac:dyDescent="0.3">
      <c r="B46" t="s">
        <v>960</v>
      </c>
      <c r="C46">
        <f t="shared" si="9"/>
        <v>94</v>
      </c>
      <c r="D46" t="str">
        <f t="shared" si="10"/>
        <v>43. Az erdélyi fejedelemség országyűlési emlékeinek culturtörténeti jelentősége. (Folytatás.);</v>
      </c>
      <c r="E46">
        <f t="shared" ref="E46:E47" si="13">IFERROR(SEARCH("ig.",B46),SEARCH("időben.",B46)+3)</f>
        <v>125</v>
      </c>
      <c r="F46" t="str">
        <f t="shared" ref="F46:F47" si="14">CONCATENATE(MID(B46,C46,(E46-C46)),"ig")</f>
        <v>; Heti 1 óra; hétfőn d. u. 2—3-ig</v>
      </c>
      <c r="H46" t="str">
        <f t="shared" si="3"/>
        <v>ugyanott</v>
      </c>
      <c r="I46" t="str">
        <f t="shared" si="4"/>
        <v>ugyanott</v>
      </c>
      <c r="J46" t="e">
        <f t="shared" si="5"/>
        <v>#VALUE!</v>
      </c>
      <c r="K46" t="e">
        <f t="shared" si="6"/>
        <v>#VALUE!</v>
      </c>
      <c r="L46" t="e">
        <f t="shared" si="7"/>
        <v>#VALUE!</v>
      </c>
    </row>
    <row r="47" spans="1:12" x14ac:dyDescent="0.3">
      <c r="B47" t="s">
        <v>939</v>
      </c>
      <c r="C47">
        <f t="shared" si="9"/>
        <v>100</v>
      </c>
      <c r="D47" t="str">
        <f t="shared" si="10"/>
        <v>44.A culhirtörlénelem elméleti és gyakorlati előadása a középiskola alsó osztályaiban. (Folytatás.);</v>
      </c>
      <c r="E47">
        <f t="shared" si="13"/>
        <v>133</v>
      </c>
      <c r="F47" t="str">
        <f t="shared" si="14"/>
        <v>; Heti 2 óra; szerdán d. e. 7— 9-ig</v>
      </c>
      <c r="H47" t="str">
        <f t="shared" si="3"/>
        <v>ugyanott</v>
      </c>
      <c r="I47" t="str">
        <f t="shared" si="4"/>
        <v>ugyanott</v>
      </c>
      <c r="J47" t="e">
        <f t="shared" si="5"/>
        <v>#VALUE!</v>
      </c>
      <c r="K47" t="e">
        <f t="shared" si="6"/>
        <v>#VALUE!</v>
      </c>
      <c r="L47" t="e">
        <f t="shared" si="7"/>
        <v>#VALUE!</v>
      </c>
    </row>
    <row r="48" spans="1:12" x14ac:dyDescent="0.3">
      <c r="B48" t="s">
        <v>940</v>
      </c>
      <c r="C48">
        <f t="shared" si="9"/>
        <v>38</v>
      </c>
      <c r="D48" t="str">
        <f t="shared" ref="D48:D62" si="15">LEFT(B48,C48)</f>
        <v>45.A görögök történelme. (Folytatás.);</v>
      </c>
      <c r="E48">
        <f t="shared" ref="E48:E62" si="16">IFERROR(SEARCH("ig.",B48),SEARCH("időben.",B48)+3)</f>
        <v>115</v>
      </c>
      <c r="F48" t="str">
        <f t="shared" ref="F48:F62" si="17">CONCATENATE(MID(B48,C48,(E48-C48)),"ig")</f>
        <v>; Heti 5 óra; hétfőn, kedden, szerdán, csütörtökön és pénteken d. e. 10 — it-ig</v>
      </c>
      <c r="H48">
        <f t="shared" si="3"/>
        <v>162</v>
      </c>
      <c r="I48">
        <f t="shared" si="4"/>
        <v>162</v>
      </c>
      <c r="J48" t="e">
        <f t="shared" si="5"/>
        <v>#VALUE!</v>
      </c>
      <c r="K48" t="e">
        <f t="shared" si="6"/>
        <v>#VALUE!</v>
      </c>
      <c r="L48" t="e">
        <f t="shared" si="7"/>
        <v>#VALUE!</v>
      </c>
    </row>
    <row r="49" spans="1:12" x14ac:dyDescent="0.3">
      <c r="B49" t="s">
        <v>941</v>
      </c>
      <c r="C49">
        <f t="shared" si="9"/>
        <v>53</v>
      </c>
      <c r="D49" t="str">
        <f t="shared" si="15"/>
        <v>46.Egyetemes történelmi gyakorlatok, a tanárképzőben;</v>
      </c>
      <c r="E49">
        <f t="shared" si="16"/>
        <v>87</v>
      </c>
      <c r="F49" t="str">
        <f t="shared" si="17"/>
        <v>; Heti 2 óra ; pénteken d. u. 3—5-ig</v>
      </c>
      <c r="H49" t="str">
        <f t="shared" si="3"/>
        <v>ugyanott</v>
      </c>
      <c r="I49" t="str">
        <f t="shared" si="4"/>
        <v>ugyanott</v>
      </c>
      <c r="J49" t="e">
        <f t="shared" si="5"/>
        <v>#VALUE!</v>
      </c>
      <c r="K49" t="e">
        <f t="shared" si="6"/>
        <v>#VALUE!</v>
      </c>
      <c r="L49" t="e">
        <f t="shared" si="7"/>
        <v>#VALUE!</v>
      </c>
    </row>
    <row r="50" spans="1:12" x14ac:dyDescent="0.3">
      <c r="B50" t="s">
        <v>942</v>
      </c>
      <c r="C50">
        <f t="shared" si="9"/>
        <v>42</v>
      </c>
      <c r="D50" t="str">
        <f t="shared" si="15"/>
        <v>47.A XIX. század történetének áttekintése;</v>
      </c>
      <c r="E50">
        <f t="shared" si="16"/>
        <v>107</v>
      </c>
      <c r="F50" t="str">
        <f t="shared" si="17"/>
        <v>; Heti 4 óra; hétfőn, kedden, szerdán és csütörtökön déli 12 — i-ig</v>
      </c>
      <c r="H50">
        <f t="shared" si="3"/>
        <v>151</v>
      </c>
      <c r="I50">
        <f t="shared" si="4"/>
        <v>151</v>
      </c>
      <c r="J50" t="e">
        <f t="shared" si="5"/>
        <v>#VALUE!</v>
      </c>
      <c r="K50" t="e">
        <f t="shared" si="6"/>
        <v>#VALUE!</v>
      </c>
      <c r="L50" t="e">
        <f t="shared" si="7"/>
        <v>#VALUE!</v>
      </c>
    </row>
    <row r="51" spans="1:12" x14ac:dyDescent="0.3">
      <c r="B51" t="s">
        <v>943</v>
      </c>
      <c r="C51">
        <f t="shared" si="9"/>
        <v>144</v>
      </c>
      <c r="D51" t="str">
        <f t="shared" si="15"/>
        <v>48.Történelmi gyakorlatok. (A múlt félédben kezdett, de az almanachban nem jelzett gyakorlatok folytatása a tanárképző intézet seminariumában.);</v>
      </c>
      <c r="E51">
        <f t="shared" si="16"/>
        <v>180</v>
      </c>
      <c r="F51" t="str">
        <f t="shared" si="17"/>
        <v>; Heti 2 óra; csütörtökön d. u. 3—5-ig</v>
      </c>
      <c r="H51" t="str">
        <f t="shared" si="3"/>
        <v>ugyanott</v>
      </c>
      <c r="I51" t="str">
        <f t="shared" si="4"/>
        <v>ugyanott</v>
      </c>
      <c r="J51" t="e">
        <f t="shared" si="5"/>
        <v>#VALUE!</v>
      </c>
      <c r="K51" t="e">
        <f t="shared" si="6"/>
        <v>#VALUE!</v>
      </c>
      <c r="L51" t="e">
        <f t="shared" si="7"/>
        <v>#VALUE!</v>
      </c>
    </row>
    <row r="52" spans="1:12" x14ac:dyDescent="0.3">
      <c r="B52" t="s">
        <v>944</v>
      </c>
      <c r="C52">
        <f t="shared" si="9"/>
        <v>35</v>
      </c>
      <c r="D52" t="str">
        <f t="shared" si="15"/>
        <v>49.Bevezetés a rótnai felírattanba;</v>
      </c>
      <c r="E52">
        <f t="shared" si="16"/>
        <v>107</v>
      </c>
      <c r="F52" t="str">
        <f t="shared" si="17"/>
        <v>; Heti 5 óra ; csütörtökön d. u. 2—3-ig, pénteken és szombaton d u. 2—4-ig</v>
      </c>
      <c r="H52">
        <f t="shared" si="3"/>
        <v>149</v>
      </c>
      <c r="I52">
        <f t="shared" si="4"/>
        <v>149</v>
      </c>
      <c r="J52" t="e">
        <f t="shared" si="5"/>
        <v>#VALUE!</v>
      </c>
      <c r="K52" t="e">
        <f t="shared" si="6"/>
        <v>#VALUE!</v>
      </c>
      <c r="L52" t="e">
        <f t="shared" si="7"/>
        <v>#VALUE!</v>
      </c>
    </row>
    <row r="53" spans="1:12" x14ac:dyDescent="0.3">
      <c r="B53" t="s">
        <v>945</v>
      </c>
      <c r="C53">
        <f t="shared" si="9"/>
        <v>21</v>
      </c>
      <c r="D53" t="str">
        <f t="shared" si="15"/>
        <v>50.Amerika földrajza;</v>
      </c>
      <c r="E53">
        <f t="shared" si="16"/>
        <v>95</v>
      </c>
      <c r="F53" t="str">
        <f t="shared" si="17"/>
        <v>; Heti 5 óra; hétfőn, kedden, szerdán, csütörtökön és pénteken d. e. 9—10-ig</v>
      </c>
      <c r="H53" t="str">
        <f t="shared" si="3"/>
        <v>ugyanott</v>
      </c>
      <c r="I53" t="str">
        <f t="shared" si="4"/>
        <v>ugyanott</v>
      </c>
      <c r="J53" t="e">
        <f t="shared" si="5"/>
        <v>#VALUE!</v>
      </c>
      <c r="K53" t="e">
        <f t="shared" si="6"/>
        <v>#VALUE!</v>
      </c>
      <c r="L53" t="e">
        <f t="shared" si="7"/>
        <v>#VALUE!</v>
      </c>
    </row>
    <row r="54" spans="1:12" x14ac:dyDescent="0.3">
      <c r="B54" t="s">
        <v>946</v>
      </c>
      <c r="C54">
        <f t="shared" si="9"/>
        <v>52</v>
      </c>
      <c r="D54" t="str">
        <f t="shared" si="15"/>
        <v>51. Földrajzi gyakorlatok Magyarország földrajzából;</v>
      </c>
      <c r="E54">
        <f t="shared" si="16"/>
        <v>95</v>
      </c>
      <c r="F54" t="str">
        <f t="shared" si="17"/>
        <v>; Heti 2 óra ; hétfőn és szerdán d. u. 2—3-ig</v>
      </c>
      <c r="H54" t="str">
        <f t="shared" si="3"/>
        <v>ugyanott</v>
      </c>
      <c r="I54" t="str">
        <f t="shared" si="4"/>
        <v>ugyanott</v>
      </c>
      <c r="J54" t="e">
        <f t="shared" si="5"/>
        <v>#VALUE!</v>
      </c>
      <c r="K54" t="e">
        <f t="shared" si="6"/>
        <v>#VALUE!</v>
      </c>
      <c r="L54" t="e">
        <f t="shared" si="7"/>
        <v>#VALUE!</v>
      </c>
    </row>
    <row r="55" spans="1:12" x14ac:dyDescent="0.3">
      <c r="B55" t="s">
        <v>947</v>
      </c>
      <c r="C55">
        <f t="shared" si="9"/>
        <v>28</v>
      </c>
      <c r="D55" t="str">
        <f t="shared" si="15"/>
        <v>52.Szakmabeli rajzgyakorlás;</v>
      </c>
      <c r="E55">
        <f t="shared" si="16"/>
        <v>65</v>
      </c>
      <c r="F55" t="str">
        <f t="shared" si="17"/>
        <v>; Heti 2 óra; szombaton d. e. 10— 12-ig</v>
      </c>
      <c r="H55" t="str">
        <f t="shared" si="3"/>
        <v>ugyanott</v>
      </c>
      <c r="I55" t="str">
        <f t="shared" si="4"/>
        <v>ugyanott</v>
      </c>
      <c r="J55" t="e">
        <f t="shared" si="5"/>
        <v>#VALUE!</v>
      </c>
      <c r="K55" t="e">
        <f t="shared" si="6"/>
        <v>#VALUE!</v>
      </c>
      <c r="L55" t="e">
        <f t="shared" si="7"/>
        <v>#VALUE!</v>
      </c>
    </row>
    <row r="56" spans="1:12" x14ac:dyDescent="0.3">
      <c r="B56" t="s">
        <v>948</v>
      </c>
      <c r="C56">
        <f t="shared" si="9"/>
        <v>39</v>
      </c>
      <c r="D56" t="str">
        <f t="shared" si="15"/>
        <v>53.Néprajzi szemelmények. (Folytatás.);</v>
      </c>
      <c r="E56">
        <f>IFERROR(SEARCH("ig.",B56),SEARCH("helyen.",B56)+3)</f>
        <v>88</v>
      </c>
      <c r="F56" t="str">
        <f t="shared" si="17"/>
        <v>; Heti 1 óra; később meghatározandó időben és helig</v>
      </c>
      <c r="H56" t="str">
        <f t="shared" si="3"/>
        <v>ugyanott</v>
      </c>
      <c r="I56" t="str">
        <f t="shared" si="4"/>
        <v>ugyanott</v>
      </c>
      <c r="J56" t="e">
        <f t="shared" si="5"/>
        <v>#VALUE!</v>
      </c>
      <c r="K56" t="e">
        <f t="shared" si="6"/>
        <v>#VALUE!</v>
      </c>
      <c r="L56" t="e">
        <f t="shared" si="7"/>
        <v>#VALUE!</v>
      </c>
    </row>
    <row r="57" spans="1:12" x14ac:dyDescent="0.3">
      <c r="B57" t="s">
        <v>949</v>
      </c>
      <c r="C57">
        <f t="shared" si="9"/>
        <v>30</v>
      </c>
      <c r="D57" t="str">
        <f t="shared" si="15"/>
        <v>54.A népköltésről (folytatás);</v>
      </c>
      <c r="E57">
        <f>IFERROR(SEARCH("ig.",B57),SEARCH("helyen.",B57)+3)</f>
        <v>79</v>
      </c>
      <c r="F57" t="str">
        <f t="shared" si="17"/>
        <v>; Heti 1 óra; később meghatározandó időben és helig</v>
      </c>
      <c r="H57" t="str">
        <f t="shared" si="3"/>
        <v>ugyanott</v>
      </c>
      <c r="I57" t="str">
        <f t="shared" si="4"/>
        <v>ugyanott</v>
      </c>
      <c r="J57" t="e">
        <f t="shared" si="5"/>
        <v>#VALUE!</v>
      </c>
      <c r="K57" t="e">
        <f t="shared" si="6"/>
        <v>#VALUE!</v>
      </c>
      <c r="L57" t="e">
        <f t="shared" si="7"/>
        <v>#VALUE!</v>
      </c>
    </row>
    <row r="58" spans="1:12" x14ac:dyDescent="0.3">
      <c r="A58" t="s">
        <v>898</v>
      </c>
      <c r="H58" t="str">
        <f t="shared" si="3"/>
        <v>ugyanott</v>
      </c>
      <c r="I58" t="str">
        <f t="shared" si="4"/>
        <v>ugyanott</v>
      </c>
      <c r="J58" t="e">
        <f t="shared" si="5"/>
        <v>#VALUE!</v>
      </c>
      <c r="K58" t="e">
        <f t="shared" si="6"/>
        <v>#VALUE!</v>
      </c>
      <c r="L58" t="str">
        <f t="shared" si="7"/>
        <v/>
      </c>
    </row>
    <row r="59" spans="1:12" x14ac:dyDescent="0.3">
      <c r="B59" t="s">
        <v>950</v>
      </c>
      <c r="C59">
        <f t="shared" si="9"/>
        <v>33</v>
      </c>
      <c r="D59" t="str">
        <f t="shared" si="15"/>
        <v>55. Angol nyelvtan. (Folytatás.);</v>
      </c>
      <c r="E59">
        <f t="shared" si="16"/>
        <v>72</v>
      </c>
      <c r="F59" t="str">
        <f t="shared" si="17"/>
        <v>; Heti 2 óra; később meghatározandó időig</v>
      </c>
      <c r="H59">
        <f t="shared" si="3"/>
        <v>112</v>
      </c>
      <c r="I59">
        <f t="shared" si="4"/>
        <v>112</v>
      </c>
      <c r="J59" t="e">
        <f t="shared" si="5"/>
        <v>#VALUE!</v>
      </c>
      <c r="K59" t="e">
        <f t="shared" si="6"/>
        <v>#VALUE!</v>
      </c>
      <c r="L59" t="e">
        <f t="shared" si="7"/>
        <v>#VALUE!</v>
      </c>
    </row>
    <row r="60" spans="1:12" x14ac:dyDescent="0.3">
      <c r="B60" t="s">
        <v>951</v>
      </c>
      <c r="C60">
        <f t="shared" si="9"/>
        <v>58</v>
      </c>
      <c r="D60" t="str">
        <f t="shared" si="15"/>
        <v>56. Shakspear Július Caesarjának fordítása és magyarázata;</v>
      </c>
      <c r="E60">
        <f t="shared" si="16"/>
        <v>97</v>
      </c>
      <c r="F60" t="str">
        <f t="shared" si="17"/>
        <v>; Heti 2 óra; később meghatározandó időig</v>
      </c>
      <c r="H60" t="str">
        <f t="shared" si="3"/>
        <v>ugyanott</v>
      </c>
      <c r="I60" t="str">
        <f t="shared" si="4"/>
        <v>ugyanott</v>
      </c>
      <c r="J60" t="e">
        <f t="shared" si="5"/>
        <v>#VALUE!</v>
      </c>
      <c r="K60" t="e">
        <f t="shared" si="6"/>
        <v>#VALUE!</v>
      </c>
      <c r="L60" t="e">
        <f t="shared" si="7"/>
        <v>#VALUE!</v>
      </c>
    </row>
    <row r="61" spans="1:12" x14ac:dyDescent="0.3">
      <c r="B61" t="s">
        <v>952</v>
      </c>
      <c r="C61">
        <f t="shared" si="9"/>
        <v>28</v>
      </c>
      <c r="D61" t="str">
        <f t="shared" si="15"/>
        <v>57. Társalgás angol nyelven;</v>
      </c>
      <c r="E61">
        <f t="shared" si="16"/>
        <v>68</v>
      </c>
      <c r="F61" t="str">
        <f t="shared" si="17"/>
        <v>; Heti 1 óra ; később meghatározandó időig</v>
      </c>
      <c r="H61" t="str">
        <f t="shared" si="3"/>
        <v>ugyanott</v>
      </c>
      <c r="I61" t="str">
        <f t="shared" si="4"/>
        <v>ugyanott</v>
      </c>
      <c r="J61" t="e">
        <f t="shared" si="5"/>
        <v>#VALUE!</v>
      </c>
      <c r="K61" t="e">
        <f t="shared" si="6"/>
        <v>#VALUE!</v>
      </c>
      <c r="L61" t="e">
        <f t="shared" si="7"/>
        <v>#VALUE!</v>
      </c>
    </row>
    <row r="62" spans="1:12" x14ac:dyDescent="0.3">
      <c r="B62" t="s">
        <v>953</v>
      </c>
      <c r="C62">
        <f t="shared" si="9"/>
        <v>79</v>
      </c>
      <c r="D62" t="str">
        <f t="shared" si="15"/>
        <v>58.Tranczia nyelv, kezdőknek. (Folytatás.) Nyelvtan, beszéd és írásgyakorlatok;</v>
      </c>
      <c r="E62">
        <f t="shared" si="16"/>
        <v>153</v>
      </c>
      <c r="F62" t="str">
        <f t="shared" si="17"/>
        <v>; Heti 3 óra; kedden és csütörtökön d. u. 5—6 ig és szombaton d. e. 9— 10-ig</v>
      </c>
      <c r="H62">
        <f t="shared" si="3"/>
        <v>190</v>
      </c>
      <c r="I62">
        <f t="shared" si="4"/>
        <v>190</v>
      </c>
      <c r="J62" t="e">
        <f t="shared" si="5"/>
        <v>#VALUE!</v>
      </c>
      <c r="K62" t="e">
        <f t="shared" si="6"/>
        <v>#VALUE!</v>
      </c>
      <c r="L62" t="e">
        <f t="shared" si="7"/>
        <v>#VALUE!</v>
      </c>
    </row>
    <row r="63" spans="1:12" x14ac:dyDescent="0.3">
      <c r="B63" t="s">
        <v>954</v>
      </c>
      <c r="C63">
        <f t="shared" si="9"/>
        <v>116</v>
      </c>
      <c r="D63" t="str">
        <f t="shared" ref="D63:D70" si="18">LEFT(B63,C63)</f>
        <v>58.Francsia nyelv, haladóknak. (Folytatás.) Nehezebb nyelvtani gyakorlatok. Gallicismus. Beszédgyakorlatok. Olvasás;</v>
      </c>
      <c r="E63">
        <f t="shared" ref="E63:E70" si="19">IFERROR(SEARCH("ig.",B63),SEARCH("időben.",B63)+3)</f>
        <v>177</v>
      </c>
      <c r="F63" t="str">
        <f t="shared" ref="F63:F70" si="20">CONCATENATE(MID(B63,C63,(E63-C63)),"ig")</f>
        <v>; Heti 2 óra ; szerdán d. u. 4—5-ig és csütörtökön d. e. 7—8-ig</v>
      </c>
      <c r="H63" t="str">
        <f t="shared" si="3"/>
        <v>ugyanott</v>
      </c>
      <c r="I63" t="str">
        <f t="shared" si="4"/>
        <v>ugyanott</v>
      </c>
      <c r="J63" t="e">
        <f t="shared" si="5"/>
        <v>#VALUE!</v>
      </c>
      <c r="K63" t="e">
        <f t="shared" si="6"/>
        <v>#VALUE!</v>
      </c>
      <c r="L63" t="e">
        <f t="shared" si="7"/>
        <v>#VALUE!</v>
      </c>
    </row>
    <row r="64" spans="1:12" x14ac:dyDescent="0.3">
      <c r="B64" t="s">
        <v>955</v>
      </c>
      <c r="C64">
        <f t="shared" si="9"/>
        <v>26</v>
      </c>
      <c r="D64" t="str">
        <f t="shared" si="18"/>
        <v>59.Olasz nyelv, kezdőknek;</v>
      </c>
      <c r="E64">
        <f t="shared" si="19"/>
        <v>65</v>
      </c>
      <c r="F64" t="str">
        <f t="shared" si="20"/>
        <v>; Heti 2 óra; később meghatározandó időig</v>
      </c>
      <c r="H64">
        <f t="shared" si="3"/>
        <v>113</v>
      </c>
      <c r="I64">
        <f t="shared" si="4"/>
        <v>113</v>
      </c>
      <c r="J64" t="e">
        <f t="shared" si="5"/>
        <v>#VALUE!</v>
      </c>
      <c r="K64" t="e">
        <f t="shared" si="6"/>
        <v>#VALUE!</v>
      </c>
      <c r="L64" t="e">
        <f t="shared" si="7"/>
        <v>#VALUE!</v>
      </c>
    </row>
    <row r="65" spans="1:12" x14ac:dyDescent="0.3">
      <c r="B65" t="s">
        <v>956</v>
      </c>
      <c r="C65">
        <f t="shared" si="9"/>
        <v>27</v>
      </c>
      <c r="D65" t="str">
        <f t="shared" si="18"/>
        <v>60.Olasz nyelv, haladóknak;</v>
      </c>
      <c r="E65">
        <f t="shared" si="19"/>
        <v>66</v>
      </c>
      <c r="F65" t="str">
        <f t="shared" si="20"/>
        <v>; Heti 2 óra; később meghatározandó időig</v>
      </c>
      <c r="H65" t="str">
        <f t="shared" si="3"/>
        <v>ugyanott</v>
      </c>
      <c r="I65" t="str">
        <f t="shared" si="4"/>
        <v>ugyanott</v>
      </c>
      <c r="J65" t="e">
        <f t="shared" si="5"/>
        <v>#VALUE!</v>
      </c>
      <c r="K65" t="e">
        <f t="shared" si="6"/>
        <v>#VALUE!</v>
      </c>
      <c r="L65" t="e">
        <f t="shared" si="7"/>
        <v>#VALUE!</v>
      </c>
    </row>
    <row r="66" spans="1:12" x14ac:dyDescent="0.3">
      <c r="B66" t="s">
        <v>957</v>
      </c>
      <c r="C66">
        <f t="shared" si="9"/>
        <v>52</v>
      </c>
      <c r="D66" t="str">
        <f t="shared" si="18"/>
        <v>61. Az olasz irodalomtörténetből: Edmondo De Amicis;</v>
      </c>
      <c r="E66">
        <f t="shared" si="19"/>
        <v>91</v>
      </c>
      <c r="F66" t="str">
        <f t="shared" si="20"/>
        <v>; Heti 1 óra; később meghatározandó időig</v>
      </c>
      <c r="H66" t="str">
        <f t="shared" si="3"/>
        <v>ugyanott</v>
      </c>
      <c r="I66" t="str">
        <f t="shared" si="4"/>
        <v>ugyanott</v>
      </c>
      <c r="J66" t="e">
        <f t="shared" si="5"/>
        <v>#VALUE!</v>
      </c>
      <c r="K66" t="e">
        <f t="shared" si="6"/>
        <v>#VALUE!</v>
      </c>
      <c r="L66" t="e">
        <f t="shared" si="7"/>
        <v>#VALUE!</v>
      </c>
    </row>
    <row r="67" spans="1:12" x14ac:dyDescent="0.3">
      <c r="A67" t="s">
        <v>770</v>
      </c>
      <c r="H67" t="str">
        <f t="shared" ref="H67:H71" si="21">IFERROR(SEARCH($H$1,B67),"ugyanott")</f>
        <v>ugyanott</v>
      </c>
      <c r="I67" t="str">
        <f t="shared" ref="I67:I71" si="22">IFERROR(SEARCH($H$1,B67),"ugyanott")</f>
        <v>ugyanott</v>
      </c>
      <c r="J67" t="e">
        <f t="shared" ref="J67:J71" si="23">MID(B67,L67+6,H67-L67)</f>
        <v>#VALUE!</v>
      </c>
      <c r="K67" t="e">
        <f t="shared" ref="K67:K71" si="24">MID(B67,E67+3,L67-E67+3)</f>
        <v>#VALUE!</v>
      </c>
      <c r="L67" t="str">
        <f t="shared" ref="L67:L71" si="25">MID(C67,F67+3,M67-F67+3)</f>
        <v/>
      </c>
    </row>
    <row r="68" spans="1:12" x14ac:dyDescent="0.3">
      <c r="B68" t="s">
        <v>958</v>
      </c>
      <c r="C68">
        <f t="shared" si="9"/>
        <v>25</v>
      </c>
      <c r="D68" t="str">
        <f t="shared" si="18"/>
        <v>62.Rajz, természet titán;</v>
      </c>
      <c r="E68">
        <f t="shared" si="19"/>
        <v>60</v>
      </c>
      <c r="F68" t="str">
        <f t="shared" si="20"/>
        <v>; Heti 2 óra; vasárnap d. e. 9 — n-ig</v>
      </c>
      <c r="H68">
        <f t="shared" si="21"/>
        <v>99</v>
      </c>
      <c r="I68">
        <f t="shared" si="22"/>
        <v>99</v>
      </c>
      <c r="J68" t="e">
        <f t="shared" si="23"/>
        <v>#VALUE!</v>
      </c>
      <c r="K68" t="e">
        <f t="shared" si="24"/>
        <v>#VALUE!</v>
      </c>
      <c r="L68" t="e">
        <f t="shared" si="25"/>
        <v>#VALUE!</v>
      </c>
    </row>
    <row r="69" spans="1:12" x14ac:dyDescent="0.3">
      <c r="B69" t="s">
        <v>959</v>
      </c>
      <c r="C69">
        <f t="shared" si="9"/>
        <v>23</v>
      </c>
      <c r="D69" t="str">
        <f t="shared" si="18"/>
        <v>63. Aquarell festészet;</v>
      </c>
      <c r="E69">
        <f t="shared" si="19"/>
        <v>62</v>
      </c>
      <c r="F69" t="str">
        <f t="shared" si="20"/>
        <v>; Heti 2 óra; később meghatározandó időig</v>
      </c>
      <c r="H69" t="str">
        <f t="shared" si="21"/>
        <v>ugyanott</v>
      </c>
      <c r="I69" t="str">
        <f t="shared" si="22"/>
        <v>ugyanott</v>
      </c>
      <c r="J69" t="e">
        <f t="shared" si="23"/>
        <v>#VALUE!</v>
      </c>
      <c r="K69" t="e">
        <f t="shared" si="24"/>
        <v>#VALUE!</v>
      </c>
      <c r="L69" t="e">
        <f t="shared" si="25"/>
        <v>#VALUE!</v>
      </c>
    </row>
    <row r="70" spans="1:12" x14ac:dyDescent="0.3">
      <c r="B70" t="s">
        <v>961</v>
      </c>
      <c r="C70">
        <f t="shared" si="9"/>
        <v>21</v>
      </c>
      <c r="D70" t="str">
        <f t="shared" si="18"/>
        <v>64.Tornázás és vívás;</v>
      </c>
      <c r="E70">
        <f t="shared" si="19"/>
        <v>48</v>
      </c>
      <c r="F70" t="str">
        <f t="shared" si="20"/>
        <v>; Később meghatározandó időig</v>
      </c>
      <c r="H70">
        <f t="shared" si="21"/>
        <v>105</v>
      </c>
      <c r="I70">
        <f t="shared" si="22"/>
        <v>105</v>
      </c>
      <c r="J70" t="e">
        <f t="shared" si="23"/>
        <v>#VALUE!</v>
      </c>
      <c r="K70" t="e">
        <f t="shared" si="24"/>
        <v>#VALUE!</v>
      </c>
      <c r="L70" t="e">
        <f t="shared" si="25"/>
        <v>#VALUE!</v>
      </c>
    </row>
    <row r="71" spans="1:12" x14ac:dyDescent="0.3">
      <c r="B71" s="3" t="s">
        <v>896</v>
      </c>
      <c r="H71" t="str">
        <f t="shared" si="21"/>
        <v>ugyanott</v>
      </c>
      <c r="I71" t="str">
        <f t="shared" si="22"/>
        <v>ugyanott</v>
      </c>
      <c r="J71" t="e">
        <f t="shared" si="23"/>
        <v>#VALUE!</v>
      </c>
      <c r="K71" t="e">
        <f t="shared" si="24"/>
        <v>#VALUE!</v>
      </c>
      <c r="L71" t="str">
        <f t="shared" si="25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Munka23"/>
  <dimension ref="A1:L70"/>
  <sheetViews>
    <sheetView topLeftCell="A52" zoomScale="80" zoomScaleNormal="80" workbookViewId="0">
      <selection activeCell="B10" sqref="B10"/>
    </sheetView>
  </sheetViews>
  <sheetFormatPr defaultRowHeight="15.6" x14ac:dyDescent="0.3"/>
  <cols>
    <col min="2" max="2" width="38" customWidth="1"/>
    <col min="3" max="3" width="7.3984375" customWidth="1"/>
    <col min="4" max="4" width="72.5" customWidth="1"/>
    <col min="6" max="6" width="58.398437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827</v>
      </c>
      <c r="I1" s="32" t="s">
        <v>569</v>
      </c>
      <c r="J1" s="32" t="s">
        <v>69</v>
      </c>
      <c r="K1" s="32" t="s">
        <v>12</v>
      </c>
      <c r="L1" s="32" t="s">
        <v>568</v>
      </c>
    </row>
    <row r="2" spans="1:12" ht="99" customHeight="1" x14ac:dyDescent="0.3">
      <c r="A2" t="s">
        <v>537</v>
      </c>
      <c r="B2" s="28" t="s">
        <v>1034</v>
      </c>
      <c r="C2">
        <f>IFERROR(IFERROR(SEARCH("C1",B2),SEARCH(";",B2)),SEARCH(";",B2))</f>
        <v>39</v>
      </c>
      <c r="D2" t="str">
        <f>LEFT(B2,C2)</f>
        <v>1.A philosophiai erkölcstan történelme;</v>
      </c>
      <c r="E2">
        <f>IFERROR(SEARCH("ig.",B2),SEARCH("időben.",B2)+3)</f>
        <v>115</v>
      </c>
      <c r="F2" t="str">
        <f>CONCATENATE(MID(B2,C2,(E2-C2)),"ig")</f>
        <v>; Heti 4 óra; hétfőn d. u. 6-7-ig és kedden, szerdán, csütörtökön d. u. 5—6-ig</v>
      </c>
      <c r="G2" t="str">
        <f>IFERROR(SEARCH("ugyanaz tanár",B2),"0 ")</f>
        <v xml:space="preserve">0 </v>
      </c>
      <c r="H2">
        <f>IFERROR(SEARCH($H$1,B2),"ugyanott")</f>
        <v>159</v>
      </c>
      <c r="I2">
        <f>IFERROR(SEARCH($H$1,B2),"ugyanott")</f>
        <v>159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1035</v>
      </c>
      <c r="C3">
        <f t="shared" ref="C3:C66" si="0">IFERROR(IFERROR(SEARCH("C1",B3),SEARCH(";",B3)),SEARCH(";",B3))</f>
        <v>32</v>
      </c>
      <c r="D3" t="str">
        <f t="shared" ref="D3:D13" si="1">LEFT(B3,C3)</f>
        <v>2.Az értékelés eredete és fajai;</v>
      </c>
      <c r="E3">
        <f t="shared" ref="E3:E14" si="2">IFERROR(SEARCH("ig.",B3),SEARCH("időben.",B3)+3)</f>
        <v>64</v>
      </c>
      <c r="F3" t="str">
        <f t="shared" ref="F3:F29" si="3">CONCATENATE(MID(B3,C3,(E3-C3)),"ig")</f>
        <v>; Heti 1 óra; szerdán d. u. 4—5-ig</v>
      </c>
      <c r="G3" t="str">
        <f t="shared" ref="G3:G29" si="4">IFERROR(SEARCH("ugyanaz tanár",B3),"0 ")</f>
        <v xml:space="preserve">0 </v>
      </c>
      <c r="H3">
        <f t="shared" ref="H3:H29" si="5">IFERROR(SEARCH($H$1,B3),"ugyanott")</f>
        <v>86</v>
      </c>
      <c r="I3">
        <f t="shared" ref="I3:I29" si="6">IFERROR(SEARCH($H$1,B3),"ugyanott")</f>
        <v>86</v>
      </c>
    </row>
    <row r="4" spans="1:12" x14ac:dyDescent="0.3">
      <c r="B4" t="s">
        <v>1082</v>
      </c>
      <c r="C4">
        <f t="shared" si="0"/>
        <v>70</v>
      </c>
      <c r="D4" t="str">
        <f t="shared" si="1"/>
        <v>3.  Philosophiai gyakorlatok. (Ttanárképző intézeti tagoknak ingyen.);</v>
      </c>
      <c r="E4">
        <f t="shared" si="2"/>
        <v>101</v>
      </c>
      <c r="F4" t="str">
        <f t="shared" si="3"/>
        <v>; Heti 2 óra; hétfőn d. u. 4—6-ig</v>
      </c>
      <c r="G4" t="str">
        <f t="shared" si="4"/>
        <v xml:space="preserve">0 </v>
      </c>
      <c r="H4">
        <f t="shared" si="5"/>
        <v>123</v>
      </c>
      <c r="I4">
        <f t="shared" si="6"/>
        <v>123</v>
      </c>
    </row>
    <row r="5" spans="1:12" x14ac:dyDescent="0.3">
      <c r="B5" t="s">
        <v>1036</v>
      </c>
      <c r="C5">
        <f t="shared" si="0"/>
        <v>18</v>
      </c>
      <c r="D5" t="str">
        <f t="shared" si="1"/>
        <v>4.Neveléstörténet;</v>
      </c>
      <c r="E5">
        <f t="shared" si="2"/>
        <v>74</v>
      </c>
      <c r="F5" t="str">
        <f t="shared" si="3"/>
        <v>; Heti 3 óra; kedden, csütörtökön és pénteken d. u. 6—7-ig</v>
      </c>
      <c r="G5" t="str">
        <f t="shared" si="4"/>
        <v xml:space="preserve">0 </v>
      </c>
      <c r="H5">
        <f t="shared" si="5"/>
        <v>122</v>
      </c>
      <c r="I5">
        <f t="shared" si="6"/>
        <v>122</v>
      </c>
    </row>
    <row r="6" spans="1:12" x14ac:dyDescent="0.3">
      <c r="B6" t="s">
        <v>1037</v>
      </c>
      <c r="C6">
        <f t="shared" si="0"/>
        <v>38</v>
      </c>
      <c r="D6" t="str">
        <f t="shared" si="1"/>
        <v>5.Kant nevelési elméletének ahpjairól;</v>
      </c>
      <c r="E6">
        <f t="shared" si="2"/>
        <v>85</v>
      </c>
      <c r="F6" t="str">
        <f t="shared" si="3"/>
        <v>; Heti 2 óra; pénteken és szombaton d. e. 8 —9-ig</v>
      </c>
      <c r="G6" t="str">
        <f t="shared" si="4"/>
        <v xml:space="preserve">0 </v>
      </c>
      <c r="H6">
        <f t="shared" si="5"/>
        <v>107</v>
      </c>
      <c r="I6">
        <f t="shared" si="6"/>
        <v>107</v>
      </c>
    </row>
    <row r="7" spans="1:12" x14ac:dyDescent="0.3">
      <c r="B7" t="s">
        <v>1038</v>
      </c>
      <c r="C7">
        <f t="shared" si="0"/>
        <v>59</v>
      </c>
      <c r="D7" t="str">
        <f t="shared" si="1"/>
        <v>6.Paedagogiai seminarinm. (A tanárképző tagjainak ingyen.);</v>
      </c>
      <c r="E7">
        <f t="shared" si="2"/>
        <v>93</v>
      </c>
      <c r="F7" t="str">
        <f t="shared" si="3"/>
        <v>; Heti 2 óra; szombaton d. u. 5—7-ig</v>
      </c>
      <c r="G7" t="str">
        <f t="shared" si="4"/>
        <v xml:space="preserve">0 </v>
      </c>
      <c r="H7">
        <f t="shared" si="5"/>
        <v>115</v>
      </c>
      <c r="I7">
        <f t="shared" si="6"/>
        <v>115</v>
      </c>
    </row>
    <row r="8" spans="1:12" x14ac:dyDescent="0.3">
      <c r="A8" t="s">
        <v>706</v>
      </c>
    </row>
    <row r="9" spans="1:12" x14ac:dyDescent="0.3">
      <c r="B9" t="s">
        <v>1039</v>
      </c>
      <c r="C9">
        <f t="shared" si="0"/>
        <v>25</v>
      </c>
      <c r="D9" t="str">
        <f t="shared" si="1"/>
        <v>7.A nemzetietlen korszak;</v>
      </c>
      <c r="E9">
        <f t="shared" si="2"/>
        <v>74</v>
      </c>
      <c r="F9" t="str">
        <f t="shared" si="3"/>
        <v>; Heti 4 óra; csütörtökön és szombaton d. u. 3—5-ig</v>
      </c>
      <c r="G9" t="str">
        <f t="shared" si="4"/>
        <v xml:space="preserve">0 </v>
      </c>
      <c r="H9">
        <f t="shared" si="5"/>
        <v>120</v>
      </c>
      <c r="I9">
        <f t="shared" si="6"/>
        <v>120</v>
      </c>
    </row>
    <row r="10" spans="1:12" x14ac:dyDescent="0.3">
      <c r="B10" t="s">
        <v>1040</v>
      </c>
      <c r="C10">
        <f t="shared" si="0"/>
        <v>73</v>
      </c>
      <c r="D10" t="str">
        <f t="shared" si="1"/>
        <v>8.A magyar tragédia. (Irodalomtörténeti és aesthetikai fejtegetésekkel.);</v>
      </c>
      <c r="E10">
        <f t="shared" si="2"/>
        <v>107</v>
      </c>
      <c r="F10" t="str">
        <f t="shared" si="3"/>
        <v>; Heti 2 óra; pénteken cl. u. 3—5-ig</v>
      </c>
      <c r="G10" t="str">
        <f t="shared" si="4"/>
        <v xml:space="preserve">0 </v>
      </c>
      <c r="H10">
        <f t="shared" si="5"/>
        <v>129</v>
      </c>
      <c r="I10">
        <f t="shared" si="6"/>
        <v>129</v>
      </c>
    </row>
    <row r="11" spans="1:12" x14ac:dyDescent="0.3">
      <c r="B11" t="s">
        <v>1041</v>
      </c>
      <c r="C11">
        <f t="shared" si="0"/>
        <v>42</v>
      </c>
      <c r="D11" t="str">
        <f t="shared" si="1"/>
        <v>9.Magyar mondattan. I. Az egyszerű mondat;</v>
      </c>
      <c r="E11">
        <f t="shared" si="2"/>
        <v>93</v>
      </c>
      <c r="F11" t="str">
        <f t="shared" si="3"/>
        <v>; Heti 3 óra; hétfőn, kedden és szerdán d. u. 3 —4-ig</v>
      </c>
      <c r="G11" t="str">
        <f t="shared" si="4"/>
        <v xml:space="preserve">0 </v>
      </c>
      <c r="H11">
        <f t="shared" si="5"/>
        <v>139</v>
      </c>
      <c r="I11">
        <f t="shared" si="6"/>
        <v>139</v>
      </c>
    </row>
    <row r="12" spans="1:12" x14ac:dyDescent="0.3">
      <c r="B12" t="s">
        <v>1042</v>
      </c>
      <c r="C12">
        <f t="shared" si="0"/>
        <v>29</v>
      </c>
      <c r="D12" t="str">
        <f t="shared" si="1"/>
        <v>10.Finn nyelvtan (kezdőknek);</v>
      </c>
      <c r="E12">
        <f t="shared" si="2"/>
        <v>60</v>
      </c>
      <c r="F12" t="str">
        <f t="shared" si="3"/>
        <v>; Heti i óra; hétfőn d. u. 4—5-ig</v>
      </c>
      <c r="G12" t="str">
        <f t="shared" si="4"/>
        <v xml:space="preserve">0 </v>
      </c>
      <c r="H12" t="str">
        <f t="shared" si="5"/>
        <v>ugyanott</v>
      </c>
      <c r="I12" t="str">
        <f t="shared" si="6"/>
        <v>ugyanott</v>
      </c>
    </row>
    <row r="13" spans="1:12" x14ac:dyDescent="0.3">
      <c r="B13" t="s">
        <v>1083</v>
      </c>
      <c r="C13">
        <f t="shared" si="0"/>
        <v>48</v>
      </c>
      <c r="D13" t="str">
        <f t="shared" si="1"/>
        <v>11. Vogul és finn olvasmányok (csak haladóknak);</v>
      </c>
      <c r="E13">
        <f t="shared" si="2"/>
        <v>79</v>
      </c>
      <c r="F13" t="str">
        <f t="shared" si="3"/>
        <v>; Heti 1 óra; kedden d. u. 4—5-ig</v>
      </c>
      <c r="G13" t="str">
        <f t="shared" si="4"/>
        <v xml:space="preserve">0 </v>
      </c>
      <c r="H13" t="str">
        <f t="shared" si="5"/>
        <v>ugyanott</v>
      </c>
      <c r="I13" t="str">
        <f t="shared" si="6"/>
        <v>ugyanott</v>
      </c>
    </row>
    <row r="14" spans="1:12" x14ac:dyDescent="0.3">
      <c r="B14" t="s">
        <v>1043</v>
      </c>
      <c r="C14">
        <f t="shared" si="0"/>
        <v>82</v>
      </c>
      <c r="D14" t="str">
        <f t="shared" ref="D14:D29" si="7">LEFT(B14,C14)</f>
        <v>12.A magyar nyelvtani irodalom ismertetése és önálló dolgozatok (a tanárképzőben);</v>
      </c>
      <c r="E14">
        <f t="shared" si="2"/>
        <v>142</v>
      </c>
      <c r="F14" t="str">
        <f t="shared" si="3"/>
        <v>; Heti 2 óra; szerdán d. u. 4—5-ig és csütörtökön d. u. 6—7-ig</v>
      </c>
      <c r="G14" t="str">
        <f t="shared" si="4"/>
        <v xml:space="preserve">0 </v>
      </c>
      <c r="H14">
        <f t="shared" si="5"/>
        <v>163</v>
      </c>
      <c r="I14">
        <f t="shared" si="6"/>
        <v>163</v>
      </c>
    </row>
    <row r="15" spans="1:12" x14ac:dyDescent="0.3">
      <c r="B15" t="s">
        <v>1044</v>
      </c>
      <c r="C15">
        <f t="shared" si="0"/>
        <v>36</v>
      </c>
      <c r="D15" t="str">
        <f t="shared" si="7"/>
        <v>13. Kapard nyelvtan, kezdők számára;</v>
      </c>
      <c r="E15">
        <f t="shared" ref="E15:E29" si="8">IFERROR(SEARCH("ig.",B15),SEARCH("időben.",B15)+3)</f>
        <v>69</v>
      </c>
      <c r="F15" t="str">
        <f t="shared" si="3"/>
        <v>; Heti 2 óra; kedden d. e. io—12-ig</v>
      </c>
      <c r="G15" t="str">
        <f t="shared" si="4"/>
        <v xml:space="preserve">0 </v>
      </c>
      <c r="H15">
        <f t="shared" si="5"/>
        <v>113</v>
      </c>
      <c r="I15">
        <f t="shared" si="6"/>
        <v>113</v>
      </c>
    </row>
    <row r="16" spans="1:12" x14ac:dyDescent="0.3">
      <c r="B16" t="s">
        <v>1084</v>
      </c>
      <c r="C16">
        <f t="shared" si="0"/>
        <v>29</v>
      </c>
      <c r="D16" t="str">
        <f t="shared" si="7"/>
        <v>14   A kabard nyelv gyökigéi;</v>
      </c>
      <c r="E16">
        <f t="shared" si="8"/>
        <v>62</v>
      </c>
      <c r="F16" t="str">
        <f t="shared" si="3"/>
        <v>; Heti 1 óra; szerdán d. e 10—11 ig</v>
      </c>
      <c r="G16" t="str">
        <f t="shared" si="4"/>
        <v xml:space="preserve">0 </v>
      </c>
      <c r="H16" t="str">
        <f t="shared" si="5"/>
        <v>ugyanott</v>
      </c>
      <c r="I16" t="str">
        <f t="shared" si="6"/>
        <v>ugyanott</v>
      </c>
    </row>
    <row r="17" spans="2:9" x14ac:dyDescent="0.3">
      <c r="B17" t="s">
        <v>1045</v>
      </c>
      <c r="C17">
        <f t="shared" si="0"/>
        <v>34</v>
      </c>
      <c r="D17" t="str">
        <f t="shared" si="7"/>
        <v>15.Török nyelvtan, kezdők számára;</v>
      </c>
      <c r="E17">
        <f t="shared" si="8"/>
        <v>71</v>
      </c>
      <c r="F17" t="str">
        <f t="shared" si="3"/>
        <v>; Heti 2 óra; szombaton d. e.10 - 12-ig</v>
      </c>
      <c r="G17" t="str">
        <f t="shared" si="4"/>
        <v xml:space="preserve">0 </v>
      </c>
      <c r="H17" t="str">
        <f t="shared" si="5"/>
        <v>ugyanott</v>
      </c>
      <c r="I17" t="str">
        <f t="shared" si="6"/>
        <v>ugyanott</v>
      </c>
    </row>
    <row r="18" spans="2:9" x14ac:dyDescent="0.3">
      <c r="B18" t="s">
        <v>1046</v>
      </c>
      <c r="C18">
        <f t="shared" si="0"/>
        <v>28</v>
      </c>
      <c r="D18" t="str">
        <f t="shared" si="7"/>
        <v>16.Csokonai és Horváth Ádám;</v>
      </c>
      <c r="E18">
        <f t="shared" si="8"/>
        <v>71</v>
      </c>
      <c r="F18" t="str">
        <f t="shared" si="3"/>
        <v>; Heti 2 óra; hétfőn és szerdán d. u. 2 —3-ig</v>
      </c>
      <c r="G18" t="str">
        <f t="shared" si="4"/>
        <v xml:space="preserve">0 </v>
      </c>
      <c r="H18">
        <f t="shared" si="5"/>
        <v>112</v>
      </c>
      <c r="I18">
        <f t="shared" si="6"/>
        <v>112</v>
      </c>
    </row>
    <row r="19" spans="2:9" x14ac:dyDescent="0.3">
      <c r="B19" t="s">
        <v>1047</v>
      </c>
      <c r="C19">
        <f t="shared" si="0"/>
        <v>17</v>
      </c>
      <c r="D19" t="str">
        <f t="shared" si="7"/>
        <v>17.Latin alaktan;</v>
      </c>
      <c r="E19">
        <f t="shared" si="8"/>
        <v>68</v>
      </c>
      <c r="F19" t="str">
        <f t="shared" si="3"/>
        <v>; Heti 3 óra; hétfőn, kedden és szerdán d. e 9— 10-ig</v>
      </c>
      <c r="G19" t="str">
        <f t="shared" si="4"/>
        <v xml:space="preserve">0 </v>
      </c>
      <c r="H19">
        <f t="shared" si="5"/>
        <v>113</v>
      </c>
      <c r="I19">
        <f t="shared" si="6"/>
        <v>113</v>
      </c>
    </row>
    <row r="20" spans="2:9" x14ac:dyDescent="0.3">
      <c r="B20" t="s">
        <v>1048</v>
      </c>
      <c r="C20">
        <f t="shared" si="0"/>
        <v>52</v>
      </c>
      <c r="D20" t="str">
        <f t="shared" si="7"/>
        <v>18.Demosthencs harmadik Philippikájának értelmezése;</v>
      </c>
      <c r="E20">
        <f t="shared" si="8"/>
        <v>117</v>
      </c>
      <c r="F20" t="str">
        <f t="shared" si="3"/>
        <v>; Heti 3 óra ; csütörtökön, pénteken és szombaton d. e. 9 —10 óráig</v>
      </c>
      <c r="G20" t="str">
        <f t="shared" si="4"/>
        <v xml:space="preserve">0 </v>
      </c>
      <c r="H20" t="str">
        <f t="shared" si="5"/>
        <v>ugyanott</v>
      </c>
      <c r="I20" t="str">
        <f t="shared" si="6"/>
        <v>ugyanott</v>
      </c>
    </row>
    <row r="21" spans="2:9" x14ac:dyDescent="0.3">
      <c r="B21" t="s">
        <v>1085</v>
      </c>
      <c r="C21">
        <f t="shared" si="0"/>
        <v>55</v>
      </c>
      <c r="D21" t="str">
        <f t="shared" si="7"/>
        <v>19. Tcrentins Adelphijének értelmezése a tanárképzőben;</v>
      </c>
      <c r="E21">
        <f>IFERROR(SEARCH("ig.",B21),SEARCH("helyen.",B21)+3)</f>
        <v>104</v>
      </c>
      <c r="F21" t="str">
        <f t="shared" si="3"/>
        <v>; Heti 2 óra; később meghatározandó időben és helig</v>
      </c>
      <c r="G21" t="str">
        <f t="shared" si="4"/>
        <v xml:space="preserve">0 </v>
      </c>
      <c r="H21" t="str">
        <f t="shared" si="5"/>
        <v>ugyanott</v>
      </c>
      <c r="I21" t="str">
        <f t="shared" si="6"/>
        <v>ugyanott</v>
      </c>
    </row>
    <row r="22" spans="2:9" x14ac:dyDescent="0.3">
      <c r="B22" t="s">
        <v>1086</v>
      </c>
      <c r="C22">
        <f t="shared" si="0"/>
        <v>24</v>
      </c>
      <c r="D22" t="str">
        <f t="shared" si="7"/>
        <v>20. Pompeji ismertetése;</v>
      </c>
      <c r="E22">
        <f t="shared" si="8"/>
        <v>58</v>
      </c>
      <c r="F22" t="str">
        <f t="shared" si="3"/>
        <v>; Heti 1 óra; szombaton déli 12—i-ig</v>
      </c>
      <c r="G22" t="str">
        <f t="shared" si="4"/>
        <v xml:space="preserve">0 </v>
      </c>
      <c r="H22">
        <f t="shared" si="5"/>
        <v>80</v>
      </c>
      <c r="I22">
        <f t="shared" si="6"/>
        <v>80</v>
      </c>
    </row>
    <row r="23" spans="2:9" x14ac:dyDescent="0.3">
      <c r="B23" t="s">
        <v>1049</v>
      </c>
      <c r="C23">
        <f t="shared" si="0"/>
        <v>48</v>
      </c>
      <c r="D23" t="str">
        <f t="shared" si="7"/>
        <v>21.A görög alaktan befejezése s görög mondattan;</v>
      </c>
      <c r="E23">
        <f t="shared" si="8"/>
        <v>106</v>
      </c>
      <c r="F23" t="str">
        <f t="shared" si="3"/>
        <v>; Heti 4 óra; hétfőn, kedden és szerdán d. e. pontban 8—9-ig</v>
      </c>
      <c r="G23" t="str">
        <f t="shared" si="4"/>
        <v xml:space="preserve">0 </v>
      </c>
      <c r="H23">
        <f t="shared" si="5"/>
        <v>152</v>
      </c>
      <c r="I23">
        <f t="shared" si="6"/>
        <v>152</v>
      </c>
    </row>
    <row r="24" spans="2:9" x14ac:dyDescent="0.3">
      <c r="B24" t="s">
        <v>1050</v>
      </c>
      <c r="C24">
        <f t="shared" si="0"/>
        <v>40</v>
      </c>
      <c r="D24" t="str">
        <f t="shared" si="7"/>
        <v>22.Cicero beszéde: in Verrem, de Signis;</v>
      </c>
      <c r="E24">
        <f t="shared" si="8"/>
        <v>88</v>
      </c>
      <c r="F24" t="str">
        <f t="shared" si="3"/>
        <v>; Heti 2 óra; csütörtökön és pénteken d. e. 8—9-ig</v>
      </c>
      <c r="G24" t="str">
        <f t="shared" si="4"/>
        <v xml:space="preserve">0 </v>
      </c>
      <c r="H24">
        <f t="shared" si="5"/>
        <v>111</v>
      </c>
      <c r="I24">
        <f t="shared" si="6"/>
        <v>111</v>
      </c>
    </row>
    <row r="25" spans="2:9" x14ac:dyDescent="0.3">
      <c r="B25" t="s">
        <v>1097</v>
      </c>
      <c r="C25">
        <f t="shared" si="0"/>
        <v>75</v>
      </c>
      <c r="D25" t="str">
        <f t="shared" si="7"/>
        <v>23. Sophocles Antigonéjának tárgyalása s latinra fordítása a tanárképzőben;</v>
      </c>
      <c r="E25">
        <f t="shared" si="8"/>
        <v>110</v>
      </c>
      <c r="F25" t="str">
        <f t="shared" si="3"/>
        <v>; Heti 2 óra; pénteken d. e. 10—12-ig</v>
      </c>
      <c r="G25" t="str">
        <f t="shared" si="4"/>
        <v xml:space="preserve">0 </v>
      </c>
      <c r="H25" t="str">
        <f t="shared" si="5"/>
        <v>ugyanott</v>
      </c>
      <c r="I25" t="str">
        <f t="shared" si="6"/>
        <v>ugyanott</v>
      </c>
    </row>
    <row r="26" spans="2:9" x14ac:dyDescent="0.3">
      <c r="B26" t="s">
        <v>1087</v>
      </c>
      <c r="C26">
        <f t="shared" si="0"/>
        <v>90</v>
      </c>
      <c r="D26" t="str">
        <f t="shared" si="7"/>
        <v>24.  Művészettörténeti gyakorlatok a tanárképzőben: Akropolis Pausa- nias leírása alapján;</v>
      </c>
      <c r="E26">
        <f t="shared" si="8"/>
        <v>129</v>
      </c>
      <c r="F26" t="str">
        <f t="shared" si="3"/>
        <v>; Heti 2 óra;- szombaton d. e. 10 — 12-ig</v>
      </c>
      <c r="G26" t="str">
        <f t="shared" si="4"/>
        <v xml:space="preserve">0 </v>
      </c>
      <c r="H26" t="str">
        <f t="shared" si="5"/>
        <v>ugyanott</v>
      </c>
      <c r="I26" t="str">
        <f t="shared" si="6"/>
        <v>ugyanott</v>
      </c>
    </row>
    <row r="27" spans="2:9" x14ac:dyDescent="0.3">
      <c r="B27" t="s">
        <v>1051</v>
      </c>
      <c r="C27">
        <f t="shared" si="0"/>
        <v>40</v>
      </c>
      <c r="D27" t="str">
        <f t="shared" si="7"/>
        <v>25.A német irodalom kritikai történelme;</v>
      </c>
      <c r="E27">
        <f t="shared" si="8"/>
        <v>92</v>
      </c>
      <c r="F27" t="str">
        <f t="shared" si="3"/>
        <v>; Heti 3 óra ; hétfőn, kedden és szerdán d. e. 8 -9-ig</v>
      </c>
      <c r="G27" t="str">
        <f t="shared" si="4"/>
        <v xml:space="preserve">0 </v>
      </c>
      <c r="H27">
        <f t="shared" si="5"/>
        <v>135</v>
      </c>
      <c r="I27">
        <f t="shared" si="6"/>
        <v>135</v>
      </c>
    </row>
    <row r="28" spans="2:9" x14ac:dyDescent="0.3">
      <c r="B28" t="s">
        <v>1052</v>
      </c>
      <c r="C28">
        <f t="shared" si="0"/>
        <v>89</v>
      </c>
      <c r="D28" t="str">
        <f t="shared" si="7"/>
        <v>26.Ulfilas és got nyelvgyakorlatok (a seminariumban). (Tanárképez- dei tagoknak ingyen.);</v>
      </c>
      <c r="E28">
        <f t="shared" si="8"/>
        <v>120</v>
      </c>
      <c r="F28" t="str">
        <f t="shared" si="3"/>
        <v>; Heti 1 óra; hétfőn d. e. 7—8-ig</v>
      </c>
      <c r="G28" t="str">
        <f t="shared" si="4"/>
        <v xml:space="preserve">0 </v>
      </c>
      <c r="H28" t="str">
        <f t="shared" si="5"/>
        <v>ugyanott</v>
      </c>
      <c r="I28" t="str">
        <f t="shared" si="6"/>
        <v>ugyanott</v>
      </c>
    </row>
    <row r="29" spans="2:9" x14ac:dyDescent="0.3">
      <c r="B29" t="s">
        <v>1053</v>
      </c>
      <c r="C29">
        <f t="shared" si="0"/>
        <v>150</v>
      </c>
      <c r="D29" t="str">
        <f t="shared" si="7"/>
        <v>27.Modern grammatikai és stilistikaigyakorlatok: Negatív stilistika (a seminariumban). (Tanárképezdei tagoknak a questurán csak 2 órában számítandó.);</v>
      </c>
      <c r="E29">
        <f t="shared" si="8"/>
        <v>205</v>
      </c>
      <c r="F29" t="str">
        <f t="shared" si="3"/>
        <v>; Heti 3 óra; kedden, szerdán és csütörtökön d. e. 7—8-ig</v>
      </c>
      <c r="G29" t="str">
        <f t="shared" si="4"/>
        <v xml:space="preserve">0 </v>
      </c>
      <c r="H29" t="str">
        <f t="shared" si="5"/>
        <v>ugyanott</v>
      </c>
      <c r="I29" t="str">
        <f t="shared" si="6"/>
        <v>ugyanott</v>
      </c>
    </row>
    <row r="30" spans="2:9" x14ac:dyDescent="0.3">
      <c r="B30" t="s">
        <v>1054</v>
      </c>
      <c r="C30">
        <f t="shared" si="0"/>
        <v>48</v>
      </c>
      <c r="D30" t="str">
        <f t="shared" ref="D30:D44" si="9">LEFT(B30,C30)</f>
        <v>28.A román irodalomtörténet a vallási unió után;</v>
      </c>
      <c r="E30">
        <f t="shared" ref="E30:E44" si="10">IFERROR(SEARCH("ig.",B30),SEARCH("időben.",B30)+3)</f>
        <v>89</v>
      </c>
      <c r="F30" t="str">
        <f t="shared" ref="F30:F44" si="11">CONCATENATE(MID(B30,C30,(E30-C30)),"ig")</f>
        <v>; Heti 2 óra; hétfőn és kedden d. u. 3—4-ig</v>
      </c>
      <c r="G30" t="str">
        <f t="shared" ref="G30:G44" si="12">IFERROR(SEARCH("ugyanaz tanár",B30),"0 ")</f>
        <v xml:space="preserve">0 </v>
      </c>
      <c r="H30">
        <f t="shared" ref="H30:H44" si="13">IFERROR(SEARCH($H$1,B30),"ugyanott")</f>
        <v>136</v>
      </c>
      <c r="I30">
        <f t="shared" ref="I30:I44" si="14">IFERROR(SEARCH($H$1,B30),"ugyanott")</f>
        <v>136</v>
      </c>
    </row>
    <row r="31" spans="2:9" x14ac:dyDescent="0.3">
      <c r="B31" t="s">
        <v>1055</v>
      </c>
      <c r="C31">
        <f t="shared" si="0"/>
        <v>26</v>
      </c>
      <c r="D31" t="str">
        <f t="shared" si="9"/>
        <v>29.A román nyelv alaktana;</v>
      </c>
      <c r="E31">
        <f t="shared" si="10"/>
        <v>74</v>
      </c>
      <c r="F31" t="str">
        <f t="shared" si="11"/>
        <v>; Heti 2 óra; szerdán és csütörtökön d. 11. 3—4-ig</v>
      </c>
      <c r="G31" t="str">
        <f t="shared" si="12"/>
        <v xml:space="preserve">0 </v>
      </c>
      <c r="H31" t="str">
        <f t="shared" si="13"/>
        <v>ugyanott</v>
      </c>
      <c r="I31" t="str">
        <f t="shared" si="14"/>
        <v>ugyanott</v>
      </c>
    </row>
    <row r="32" spans="2:9" x14ac:dyDescent="0.3">
      <c r="B32" t="s">
        <v>1056</v>
      </c>
      <c r="C32">
        <f t="shared" si="0"/>
        <v>79</v>
      </c>
      <c r="D32" t="str">
        <f t="shared" si="9"/>
        <v>30.A román nyelv eredetüsége alaktani alapon. (Tanárképezdei tagoknak ingyen.);</v>
      </c>
      <c r="E32">
        <f t="shared" si="10"/>
        <v>113</v>
      </c>
      <c r="F32" t="str">
        <f t="shared" si="11"/>
        <v>; Heti 2 óra; pénteken d. 11. 2—4-ig</v>
      </c>
      <c r="G32" t="str">
        <f t="shared" si="12"/>
        <v xml:space="preserve">0 </v>
      </c>
      <c r="H32">
        <f t="shared" si="13"/>
        <v>136</v>
      </c>
      <c r="I32">
        <f t="shared" si="14"/>
        <v>136</v>
      </c>
    </row>
    <row r="33" spans="1:9" x14ac:dyDescent="0.3">
      <c r="B33" t="s">
        <v>1057</v>
      </c>
      <c r="C33">
        <f t="shared" si="0"/>
        <v>21</v>
      </c>
      <c r="D33" t="str">
        <f t="shared" si="9"/>
        <v>31.Villon és elődjei;</v>
      </c>
      <c r="E33">
        <f t="shared" si="10"/>
        <v>80</v>
      </c>
      <c r="F33" t="str">
        <f t="shared" si="11"/>
        <v>; Heti 3 óra; kedden d. e. 10—12-ig és szerdán d. e. 10—11-ig</v>
      </c>
      <c r="G33" t="str">
        <f t="shared" si="12"/>
        <v xml:space="preserve">0 </v>
      </c>
      <c r="H33">
        <f t="shared" si="13"/>
        <v>126</v>
      </c>
      <c r="I33">
        <f t="shared" si="14"/>
        <v>126</v>
      </c>
    </row>
    <row r="34" spans="1:9" x14ac:dyDescent="0.3">
      <c r="B34" t="s">
        <v>1058</v>
      </c>
      <c r="C34">
        <f t="shared" si="0"/>
        <v>62</v>
      </c>
      <c r="D34" t="str">
        <f t="shared" si="9"/>
        <v>32.Középkori lyrikusok. (Szövegmagyarázat, franczia nyelven.);</v>
      </c>
      <c r="E34">
        <f t="shared" si="10"/>
        <v>96</v>
      </c>
      <c r="F34" t="str">
        <f t="shared" si="11"/>
        <v>; Heti 2 óra; hétfőn d. e. 9—1 1 -ig</v>
      </c>
      <c r="G34" t="str">
        <f t="shared" si="12"/>
        <v xml:space="preserve">0 </v>
      </c>
      <c r="H34" t="str">
        <f t="shared" si="13"/>
        <v>ugyanott</v>
      </c>
      <c r="I34" t="str">
        <f t="shared" si="14"/>
        <v>ugyanott</v>
      </c>
    </row>
    <row r="35" spans="1:9" x14ac:dyDescent="0.3">
      <c r="B35" t="s">
        <v>1096</v>
      </c>
      <c r="C35">
        <f t="shared" si="0"/>
        <v>86</v>
      </c>
      <c r="D35" t="str">
        <f t="shared" si="9"/>
        <v>33.  Igeidők használata a mai franczia nyelvben. (Franczia nyelven. A tanárképzőben.);</v>
      </c>
      <c r="E35">
        <f t="shared" si="10"/>
        <v>122</v>
      </c>
      <c r="F35" t="str">
        <f t="shared" si="11"/>
        <v>; Heti 1 óra; szerdán d. e. 11 — 12-ig</v>
      </c>
      <c r="G35" t="str">
        <f t="shared" si="12"/>
        <v xml:space="preserve">0 </v>
      </c>
      <c r="H35" t="str">
        <f t="shared" si="13"/>
        <v>ugyanott</v>
      </c>
      <c r="I35" t="str">
        <f t="shared" si="14"/>
        <v>ugyanott</v>
      </c>
    </row>
    <row r="36" spans="1:9" x14ac:dyDescent="0.3">
      <c r="B36" t="s">
        <v>1088</v>
      </c>
      <c r="C36">
        <f t="shared" si="0"/>
        <v>83</v>
      </c>
      <c r="D36" t="str">
        <f t="shared" si="9"/>
        <v>34. Corneille nyelvének eltérései a mai nyelvtől, a Cid alapján. (A tanárképzőben);</v>
      </c>
      <c r="E36">
        <f t="shared" si="10"/>
        <v>119</v>
      </c>
      <c r="F36" t="str">
        <f t="shared" si="11"/>
        <v>; Heti 1 óra; hétfőn d. e. 1 1 — 12-ig</v>
      </c>
      <c r="G36" t="str">
        <f t="shared" si="12"/>
        <v xml:space="preserve">0 </v>
      </c>
      <c r="H36" t="str">
        <f t="shared" si="13"/>
        <v>ugyanott</v>
      </c>
      <c r="I36" t="str">
        <f t="shared" si="14"/>
        <v>ugyanott</v>
      </c>
    </row>
    <row r="37" spans="1:9" x14ac:dyDescent="0.3">
      <c r="B37" t="s">
        <v>1059</v>
      </c>
      <c r="C37">
        <f t="shared" si="0"/>
        <v>18</v>
      </c>
      <c r="D37" t="str">
        <f t="shared" si="9"/>
        <v>35.Héber nyelvtan;</v>
      </c>
      <c r="E37">
        <f t="shared" si="10"/>
        <v>57</v>
      </c>
      <c r="F37" t="str">
        <f t="shared" si="11"/>
        <v>; Heti 2 óra; később meghatározandó időig</v>
      </c>
      <c r="G37" t="str">
        <f t="shared" si="12"/>
        <v xml:space="preserve">0 </v>
      </c>
      <c r="H37">
        <f t="shared" si="13"/>
        <v>102</v>
      </c>
      <c r="I37">
        <f t="shared" si="14"/>
        <v>102</v>
      </c>
    </row>
    <row r="38" spans="1:9" x14ac:dyDescent="0.3">
      <c r="B38" t="s">
        <v>1089</v>
      </c>
      <c r="C38">
        <f t="shared" si="0"/>
        <v>38</v>
      </c>
      <c r="D38" t="str">
        <f t="shared" si="9"/>
        <v>36. A középkori olasz lyrai költészet;</v>
      </c>
      <c r="E38">
        <f t="shared" si="10"/>
        <v>77</v>
      </c>
      <c r="F38" t="str">
        <f t="shared" si="11"/>
        <v>; Heti 2 óra; később meghatározandó időig</v>
      </c>
      <c r="G38" t="str">
        <f t="shared" si="12"/>
        <v xml:space="preserve">0 </v>
      </c>
      <c r="H38">
        <f t="shared" si="13"/>
        <v>124</v>
      </c>
      <c r="I38">
        <f t="shared" si="14"/>
        <v>124</v>
      </c>
    </row>
    <row r="39" spans="1:9" x14ac:dyDescent="0.3">
      <c r="B39" t="s">
        <v>1090</v>
      </c>
      <c r="C39">
        <f t="shared" si="0"/>
        <v>22</v>
      </c>
      <c r="D39" t="str">
        <f t="shared" si="9"/>
        <v>37. A könyv története;</v>
      </c>
      <c r="E39">
        <f t="shared" si="10"/>
        <v>62</v>
      </c>
      <c r="F39" t="str">
        <f t="shared" si="11"/>
        <v>; Heti 2 óra ; később meghatározandó időig</v>
      </c>
      <c r="G39" t="str">
        <f t="shared" si="12"/>
        <v xml:space="preserve">0 </v>
      </c>
      <c r="H39">
        <f t="shared" si="13"/>
        <v>106</v>
      </c>
      <c r="I39">
        <f t="shared" si="14"/>
        <v>106</v>
      </c>
    </row>
    <row r="40" spans="1:9" x14ac:dyDescent="0.3">
      <c r="A40" t="s">
        <v>768</v>
      </c>
    </row>
    <row r="41" spans="1:9" x14ac:dyDescent="0.3">
      <c r="B41" t="s">
        <v>1060</v>
      </c>
      <c r="C41">
        <f t="shared" si="0"/>
        <v>40</v>
      </c>
      <c r="D41" t="str">
        <f t="shared" si="9"/>
        <v>38.Magyarország története ijqo —rSjS-ig;</v>
      </c>
      <c r="E41">
        <f t="shared" si="10"/>
        <v>106</v>
      </c>
      <c r="F41" t="str">
        <f t="shared" si="11"/>
        <v>; Heti 4 óra; hétfőn kedden, szerdán és csütörtökön d. e. 11 — 12-ig</v>
      </c>
      <c r="G41" t="str">
        <f t="shared" si="12"/>
        <v xml:space="preserve">0 </v>
      </c>
      <c r="H41">
        <f t="shared" si="13"/>
        <v>153</v>
      </c>
      <c r="I41">
        <f t="shared" si="14"/>
        <v>153</v>
      </c>
    </row>
    <row r="42" spans="1:9" x14ac:dyDescent="0.3">
      <c r="B42" t="s">
        <v>1061</v>
      </c>
      <c r="C42">
        <f t="shared" si="0"/>
        <v>60</v>
      </c>
      <c r="D42" t="str">
        <f t="shared" si="9"/>
        <v>39.Történelmi kútfők a XVIII. században. (A tanárképzőben.);</v>
      </c>
      <c r="E42">
        <f t="shared" si="10"/>
        <v>96</v>
      </c>
      <c r="F42" t="str">
        <f t="shared" si="11"/>
        <v>; Heti 2 óra; szombaton d. e. 10—12-ig</v>
      </c>
      <c r="G42" t="str">
        <f t="shared" si="12"/>
        <v xml:space="preserve">0 </v>
      </c>
      <c r="H42" t="str">
        <f t="shared" si="13"/>
        <v>ugyanott</v>
      </c>
      <c r="I42" t="str">
        <f t="shared" si="14"/>
        <v>ugyanott</v>
      </c>
    </row>
    <row r="43" spans="1:9" x14ac:dyDescent="0.3">
      <c r="B43" t="s">
        <v>1062</v>
      </c>
      <c r="C43">
        <f t="shared" si="0"/>
        <v>153</v>
      </c>
      <c r="D43" t="str">
        <f t="shared" si="9"/>
        <v>40.Magyarország anyagi és szellemi műveltségének 88p— 1301-ig terjedő története, párhuzamitva az európai államok civilisatiójának hasonkorú történetével;</v>
      </c>
      <c r="E43">
        <f t="shared" si="10"/>
        <v>195</v>
      </c>
      <c r="F43" t="str">
        <f t="shared" si="11"/>
        <v>; Heti 4 óra; hétfőn és kedden d. e.6—  9-ig</v>
      </c>
      <c r="G43" t="str">
        <f t="shared" si="12"/>
        <v xml:space="preserve">0 </v>
      </c>
      <c r="H43">
        <f t="shared" si="13"/>
        <v>238</v>
      </c>
      <c r="I43">
        <f t="shared" si="14"/>
        <v>238</v>
      </c>
    </row>
    <row r="44" spans="1:9" x14ac:dyDescent="0.3">
      <c r="B44" t="s">
        <v>1063</v>
      </c>
      <c r="C44">
        <f t="shared" si="0"/>
        <v>43</v>
      </c>
      <c r="D44" t="str">
        <f t="shared" si="9"/>
        <v>41 ■ Az árpádkori művelődéstörténet kútfői;</v>
      </c>
      <c r="E44">
        <f t="shared" si="10"/>
        <v>77</v>
      </c>
      <c r="F44" t="str">
        <f t="shared" si="11"/>
        <v>; Heti 1 óra; szerdán d. e. 9— io-ig</v>
      </c>
      <c r="G44" t="str">
        <f t="shared" si="12"/>
        <v xml:space="preserve">0 </v>
      </c>
      <c r="H44">
        <f t="shared" si="13"/>
        <v>99</v>
      </c>
      <c r="I44">
        <f t="shared" si="14"/>
        <v>99</v>
      </c>
    </row>
    <row r="45" spans="1:9" x14ac:dyDescent="0.3">
      <c r="B45" t="s">
        <v>1064</v>
      </c>
      <c r="C45">
        <f t="shared" si="0"/>
        <v>107</v>
      </c>
      <c r="D45" t="str">
        <f t="shared" ref="D45:D60" si="15">LEFT(B45,C45)</f>
        <v>42.Az árpádkori művelődéstörténet egyes ágainak gyakorlati előadása a középiskola III. és IV. osztályaiban;</v>
      </c>
      <c r="E45">
        <f t="shared" ref="E45:E60" si="16">IFERROR(SEARCH("ig.",B45),SEARCH("időben.",B45)+3)</f>
        <v>139</v>
      </c>
      <c r="F45" t="str">
        <f t="shared" ref="F45:F60" si="17">CONCATENATE(MID(B45,C45,(E45-C45)),"ig")</f>
        <v>; Heti 2 óra; szerdán d. e. 7—9-ig</v>
      </c>
      <c r="G45" t="str">
        <f t="shared" ref="G45:G60" si="18">IFERROR(SEARCH("ugyanaz tanár",B45),"0 ")</f>
        <v xml:space="preserve">0 </v>
      </c>
      <c r="H45">
        <f t="shared" ref="H45:H60" si="19">IFERROR(SEARCH($H$1,B45),"ugyanott")</f>
        <v>160</v>
      </c>
      <c r="I45">
        <f t="shared" ref="I45:I60" si="20">IFERROR(SEARCH($H$1,B45),"ugyanott")</f>
        <v>160</v>
      </c>
    </row>
    <row r="46" spans="1:9" x14ac:dyDescent="0.3">
      <c r="B46" t="s">
        <v>1065</v>
      </c>
      <c r="C46">
        <f t="shared" si="0"/>
        <v>46</v>
      </c>
      <c r="D46" t="str">
        <f t="shared" si="15"/>
        <v>43.A rómaiak történelme a karthagói háborúkig;</v>
      </c>
      <c r="E46">
        <f t="shared" si="16"/>
        <v>100</v>
      </c>
      <c r="F46" t="str">
        <f t="shared" si="17"/>
        <v>; Heti 3 óra; hétfőn, kedden és szerdán d. e. 10 — 11 ig</v>
      </c>
      <c r="G46" t="str">
        <f t="shared" si="18"/>
        <v xml:space="preserve">0 </v>
      </c>
      <c r="H46">
        <f t="shared" si="19"/>
        <v>147</v>
      </c>
      <c r="I46">
        <f t="shared" si="20"/>
        <v>147</v>
      </c>
    </row>
    <row r="47" spans="1:9" x14ac:dyDescent="0.3">
      <c r="B47" t="s">
        <v>1091</v>
      </c>
      <c r="C47">
        <f t="shared" si="0"/>
        <v>53</v>
      </c>
      <c r="D47" t="str">
        <f t="shared" si="15"/>
        <v>44. A görögök történelme a peloponnesusi háború után;</v>
      </c>
      <c r="E47">
        <f t="shared" si="16"/>
        <v>102</v>
      </c>
      <c r="F47" t="str">
        <f t="shared" si="17"/>
        <v>; Heti 2 óra; csütörtökön és pénteken d. e. 10—tiig</v>
      </c>
      <c r="G47" t="str">
        <f t="shared" si="18"/>
        <v xml:space="preserve">0 </v>
      </c>
      <c r="H47" t="str">
        <f t="shared" si="19"/>
        <v>ugyanott</v>
      </c>
      <c r="I47" t="str">
        <f t="shared" si="20"/>
        <v>ugyanott</v>
      </c>
    </row>
    <row r="48" spans="1:9" x14ac:dyDescent="0.3">
      <c r="B48" t="s">
        <v>1066</v>
      </c>
      <c r="C48">
        <f t="shared" si="0"/>
        <v>53</v>
      </c>
      <c r="D48" t="str">
        <f t="shared" si="15"/>
        <v>45.Egyetemes történelmi gyakorlatok, a tanárképzőben;</v>
      </c>
      <c r="E48">
        <f t="shared" si="16"/>
        <v>88</v>
      </c>
      <c r="F48" t="str">
        <f t="shared" si="17"/>
        <v>; Heti 2 óra ; pénteken d. u. 3 —5-ig</v>
      </c>
      <c r="G48" t="str">
        <f t="shared" si="18"/>
        <v xml:space="preserve">0 </v>
      </c>
      <c r="H48" t="str">
        <f t="shared" si="19"/>
        <v>ugyanott</v>
      </c>
      <c r="I48" t="str">
        <f t="shared" si="20"/>
        <v>ugyanott</v>
      </c>
    </row>
    <row r="49" spans="1:9" x14ac:dyDescent="0.3">
      <c r="B49" t="s">
        <v>1067</v>
      </c>
      <c r="C49">
        <f t="shared" si="0"/>
        <v>27</v>
      </c>
      <c r="D49" t="str">
        <f t="shared" si="15"/>
        <v>46.A középkor második fele;</v>
      </c>
      <c r="E49">
        <f t="shared" si="16"/>
        <v>90</v>
      </c>
      <c r="F49" t="str">
        <f t="shared" si="17"/>
        <v>; Heti 4 óra; hétfőn, kedden, szerdán és csütörtökön déli 12—i-ig</v>
      </c>
      <c r="G49" t="str">
        <f t="shared" si="18"/>
        <v xml:space="preserve">0 </v>
      </c>
      <c r="H49">
        <f t="shared" si="19"/>
        <v>134</v>
      </c>
      <c r="I49">
        <f t="shared" si="20"/>
        <v>134</v>
      </c>
    </row>
    <row r="50" spans="1:9" x14ac:dyDescent="0.3">
      <c r="B50" t="s">
        <v>1068</v>
      </c>
      <c r="C50">
        <f t="shared" si="0"/>
        <v>25</v>
      </c>
      <c r="D50" t="str">
        <f t="shared" si="15"/>
        <v>47.Középkori tanulmányok;</v>
      </c>
      <c r="E50">
        <f t="shared" si="16"/>
        <v>58</v>
      </c>
      <c r="F50" t="str">
        <f t="shared" si="17"/>
        <v>; Heti 1 óra; pénteken déli 12—i-ig</v>
      </c>
      <c r="G50" t="str">
        <f t="shared" si="18"/>
        <v xml:space="preserve">0 </v>
      </c>
      <c r="H50" t="str">
        <f t="shared" si="19"/>
        <v>ugyanott</v>
      </c>
      <c r="I50" t="str">
        <f t="shared" si="20"/>
        <v>ugyanott</v>
      </c>
    </row>
    <row r="51" spans="1:9" x14ac:dyDescent="0.3">
      <c r="B51" t="s">
        <v>1092</v>
      </c>
      <c r="C51">
        <f t="shared" si="0"/>
        <v>65</v>
      </c>
      <c r="D51" t="str">
        <f t="shared" si="15"/>
        <v>48.   Történelmi gyakorlatok a tanárképző intézet seminariumában;</v>
      </c>
      <c r="E51">
        <f t="shared" si="16"/>
        <v>102</v>
      </c>
      <c r="F51" t="str">
        <f t="shared" si="17"/>
        <v>; Heti 2 óra; csütörtökön d. u. 3 —5-ig</v>
      </c>
      <c r="G51" t="str">
        <f t="shared" si="18"/>
        <v xml:space="preserve">0 </v>
      </c>
      <c r="H51" t="str">
        <f t="shared" si="19"/>
        <v>ugyanott</v>
      </c>
      <c r="I51" t="str">
        <f t="shared" si="20"/>
        <v>ugyanott</v>
      </c>
    </row>
    <row r="52" spans="1:9" x14ac:dyDescent="0.3">
      <c r="B52" t="s">
        <v>1069</v>
      </c>
      <c r="C52">
        <f t="shared" si="0"/>
        <v>37</v>
      </c>
      <c r="D52" t="str">
        <f t="shared" si="15"/>
        <v>49.A görög agyag mű vesség története;</v>
      </c>
      <c r="E52">
        <f t="shared" si="16"/>
        <v>109</v>
      </c>
      <c r="F52" t="str">
        <f t="shared" si="17"/>
        <v>; Heti 5 óra ; csütörtökön d. u. 2—3-ig, pénteken és szombaton d u. 2—4-ig</v>
      </c>
      <c r="G52" t="str">
        <f t="shared" si="18"/>
        <v xml:space="preserve">0 </v>
      </c>
      <c r="H52">
        <f t="shared" si="19"/>
        <v>151</v>
      </c>
      <c r="I52">
        <f t="shared" si="20"/>
        <v>151</v>
      </c>
    </row>
    <row r="53" spans="1:9" x14ac:dyDescent="0.3">
      <c r="B53" t="s">
        <v>1070</v>
      </c>
      <c r="C53">
        <f t="shared" si="0"/>
        <v>20</v>
      </c>
      <c r="D53" t="str">
        <f t="shared" si="15"/>
        <v>50.Afrika földrajza;</v>
      </c>
      <c r="E53">
        <f t="shared" si="16"/>
        <v>71</v>
      </c>
      <c r="F53" t="str">
        <f t="shared" si="17"/>
        <v>; Heti 3 óra; hétfőn, kedden és szerdán, d. e.9—10-ig</v>
      </c>
      <c r="G53" t="str">
        <f t="shared" si="18"/>
        <v xml:space="preserve">0 </v>
      </c>
      <c r="H53" t="str">
        <f t="shared" si="19"/>
        <v>ugyanott</v>
      </c>
      <c r="I53" t="str">
        <f t="shared" si="20"/>
        <v>ugyanott</v>
      </c>
    </row>
    <row r="54" spans="1:9" x14ac:dyDescent="0.3">
      <c r="B54" t="s">
        <v>1071</v>
      </c>
      <c r="C54">
        <f t="shared" si="0"/>
        <v>26</v>
      </c>
      <c r="D54" t="str">
        <f t="shared" si="15"/>
        <v>51.Mcnnyiségtani földrajz;</v>
      </c>
      <c r="E54">
        <f t="shared" si="16"/>
        <v>62</v>
      </c>
      <c r="F54" t="str">
        <f t="shared" si="17"/>
        <v>; Heti 2 óra; pénteken d. e. S — 10-ig</v>
      </c>
      <c r="G54" t="str">
        <f t="shared" si="18"/>
        <v xml:space="preserve">0 </v>
      </c>
      <c r="H54" t="str">
        <f t="shared" si="19"/>
        <v>ugyanott</v>
      </c>
      <c r="I54" t="str">
        <f t="shared" si="20"/>
        <v>ugyanott</v>
      </c>
    </row>
    <row r="55" spans="1:9" x14ac:dyDescent="0.3">
      <c r="B55" t="s">
        <v>1072</v>
      </c>
      <c r="C55">
        <f t="shared" si="0"/>
        <v>127</v>
      </c>
      <c r="D55" t="str">
        <f t="shared" si="15"/>
        <v>52.Tanárképzői földrajzi gyakorlatok a kihirdetett előadások köréből III. és IV. évesek számára. (Tanárkép, tagoknak ing) en.);</v>
      </c>
      <c r="E55">
        <f t="shared" si="16"/>
        <v>169</v>
      </c>
      <c r="F55" t="str">
        <f t="shared" si="17"/>
        <v>; Heti 2 óra; hétfőn és szerdán d. u. 2—3-ig</v>
      </c>
      <c r="G55" t="str">
        <f t="shared" si="18"/>
        <v xml:space="preserve">0 </v>
      </c>
      <c r="H55" t="str">
        <f t="shared" si="19"/>
        <v>ugyanott</v>
      </c>
      <c r="I55" t="str">
        <f t="shared" si="20"/>
        <v>ugyanott</v>
      </c>
    </row>
    <row r="56" spans="1:9" x14ac:dyDescent="0.3">
      <c r="B56" t="s">
        <v>1093</v>
      </c>
      <c r="C56">
        <f t="shared" si="0"/>
        <v>27</v>
      </c>
      <c r="D56" t="str">
        <f t="shared" si="15"/>
        <v>53.  Néprajzi szcmelményck;</v>
      </c>
      <c r="E56">
        <f>IFERROR(SEARCH("ig.",B56),SEARCH("helyen.",B56)+3)</f>
        <v>76</v>
      </c>
      <c r="F56" t="str">
        <f t="shared" si="17"/>
        <v>; Heti I óra; később meghatározandó időben és helig</v>
      </c>
      <c r="G56" t="str">
        <f t="shared" si="18"/>
        <v xml:space="preserve">0 </v>
      </c>
      <c r="H56" t="str">
        <f t="shared" si="19"/>
        <v>ugyanott</v>
      </c>
      <c r="I56" t="str">
        <f t="shared" si="20"/>
        <v>ugyanott</v>
      </c>
    </row>
    <row r="57" spans="1:9" x14ac:dyDescent="0.3">
      <c r="B57" t="s">
        <v>1094</v>
      </c>
      <c r="C57">
        <f t="shared" si="0"/>
        <v>34</v>
      </c>
      <c r="D57" t="str">
        <f t="shared" si="15"/>
        <v>54. Az erdélyi czigányok néprajza;</v>
      </c>
      <c r="E57">
        <f>IFERROR(SEARCH("ig.",B57),SEARCH("helyen.",B57)+3)</f>
        <v>84</v>
      </c>
      <c r="F57" t="str">
        <f t="shared" si="17"/>
        <v>; Heti 1 óra ; később meghatározandó időben és helig</v>
      </c>
      <c r="G57" t="str">
        <f t="shared" si="18"/>
        <v xml:space="preserve">0 </v>
      </c>
      <c r="H57" t="str">
        <f t="shared" si="19"/>
        <v>ugyanott</v>
      </c>
      <c r="I57" t="str">
        <f t="shared" si="20"/>
        <v>ugyanott</v>
      </c>
    </row>
    <row r="58" spans="1:9" x14ac:dyDescent="0.3">
      <c r="A58" t="s">
        <v>1033</v>
      </c>
    </row>
    <row r="59" spans="1:9" x14ac:dyDescent="0.3">
      <c r="B59" t="s">
        <v>1073</v>
      </c>
      <c r="C59">
        <f t="shared" si="0"/>
        <v>29</v>
      </c>
      <c r="D59" t="str">
        <f t="shared" si="15"/>
        <v>55.Angol nyelvtan, kezdőknek;</v>
      </c>
      <c r="E59">
        <f t="shared" si="16"/>
        <v>69</v>
      </c>
      <c r="F59" t="str">
        <f t="shared" si="17"/>
        <v>; Heti 2 óra ; később meghatározandó időig</v>
      </c>
      <c r="G59" t="str">
        <f t="shared" si="18"/>
        <v xml:space="preserve">0 </v>
      </c>
      <c r="H59">
        <f t="shared" si="19"/>
        <v>109</v>
      </c>
      <c r="I59">
        <f t="shared" si="20"/>
        <v>109</v>
      </c>
    </row>
    <row r="60" spans="1:9" x14ac:dyDescent="0.3">
      <c r="B60" t="s">
        <v>1074</v>
      </c>
      <c r="C60">
        <f t="shared" si="0"/>
        <v>45</v>
      </c>
      <c r="D60" t="str">
        <f t="shared" si="15"/>
        <v>56.Szemelvények az egyes angol írók műveiből;</v>
      </c>
      <c r="E60">
        <f t="shared" si="16"/>
        <v>84</v>
      </c>
      <c r="F60" t="str">
        <f t="shared" si="17"/>
        <v>; Heti 2 óra; később meghatározandó időig</v>
      </c>
      <c r="G60" t="str">
        <f t="shared" si="18"/>
        <v xml:space="preserve">0 </v>
      </c>
      <c r="H60" t="str">
        <f t="shared" si="19"/>
        <v>ugyanott</v>
      </c>
      <c r="I60" t="str">
        <f t="shared" si="20"/>
        <v>ugyanott</v>
      </c>
    </row>
    <row r="61" spans="1:9" x14ac:dyDescent="0.3">
      <c r="B61" t="s">
        <v>1075</v>
      </c>
      <c r="C61">
        <f t="shared" si="0"/>
        <v>49</v>
      </c>
      <c r="D61" t="str">
        <f t="shared" ref="D61:D69" si="21">LEFT(B61,C61)</f>
        <v>Társalgás angol nyelven s egy színdarab olvasása;</v>
      </c>
      <c r="E61">
        <f t="shared" ref="E61:E70" si="22">IFERROR(SEARCH("ig.",B61),SEARCH("időben.",B61)+3)</f>
        <v>89</v>
      </c>
      <c r="F61" t="str">
        <f t="shared" ref="F61:F69" si="23">CONCATENATE(MID(B61,C61,(E61-C61)),"ig")</f>
        <v>; Heti 1 óra ; később meghatározandó időig</v>
      </c>
      <c r="G61" t="str">
        <f t="shared" ref="G61:G70" si="24">IFERROR(SEARCH("ugyanaz tanár",B61),"0 ")</f>
        <v xml:space="preserve">0 </v>
      </c>
      <c r="H61" t="str">
        <f t="shared" ref="H61:H70" si="25">IFERROR(SEARCH($H$1,B61),"ugyanott")</f>
        <v>ugyanott</v>
      </c>
      <c r="I61" t="str">
        <f t="shared" ref="I61:I70" si="26">IFERROR(SEARCH($H$1,B61),"ugyanott")</f>
        <v>ugyanott</v>
      </c>
    </row>
    <row r="62" spans="1:9" x14ac:dyDescent="0.3">
      <c r="B62" t="s">
        <v>1076</v>
      </c>
      <c r="C62">
        <f t="shared" si="0"/>
        <v>58</v>
      </c>
      <c r="D62" t="str">
        <f t="shared" si="21"/>
        <v>58.Franczia nyelv, kezdőknek. Nyelvtan, beszédgyakorlatok;</v>
      </c>
      <c r="E62">
        <f>IFERROR(SEARCH("ig.",B62),SEARCH("helyen.",B62)+3)</f>
        <v>108</v>
      </c>
      <c r="F62" t="str">
        <f t="shared" si="23"/>
        <v>; Heti 3 óra ; később meghatározandó időben és helig</v>
      </c>
      <c r="G62" t="str">
        <f t="shared" si="24"/>
        <v xml:space="preserve">0 </v>
      </c>
      <c r="H62" t="str">
        <f t="shared" si="25"/>
        <v>ugyanott</v>
      </c>
      <c r="I62" t="str">
        <f t="shared" si="26"/>
        <v>ugyanott</v>
      </c>
    </row>
    <row r="63" spans="1:9" x14ac:dyDescent="0.3">
      <c r="B63" t="s">
        <v>1077</v>
      </c>
      <c r="C63">
        <f t="shared" si="0"/>
        <v>84</v>
      </c>
      <c r="D63" t="str">
        <f t="shared" si="21"/>
        <v>59.Franczia nyelv, haladóknak. Nehezebb nyelvtani gyakorlatok. Társalgás és olvasás;</v>
      </c>
      <c r="E63">
        <f>IFERROR(SEARCH("ig.",B63),SEARCH("helyen.",B63)+3)</f>
        <v>133</v>
      </c>
      <c r="F63" t="str">
        <f t="shared" si="23"/>
        <v>; Heti 2 óra; később meghatározandó időben és helig</v>
      </c>
      <c r="G63" t="str">
        <f t="shared" si="24"/>
        <v xml:space="preserve">0 </v>
      </c>
      <c r="H63" t="str">
        <f t="shared" si="25"/>
        <v>ugyanott</v>
      </c>
      <c r="I63" t="str">
        <f t="shared" si="26"/>
        <v>ugyanott</v>
      </c>
    </row>
    <row r="64" spans="1:9" x14ac:dyDescent="0.3">
      <c r="B64" t="s">
        <v>1078</v>
      </c>
      <c r="C64">
        <f t="shared" si="0"/>
        <v>26</v>
      </c>
      <c r="D64" t="str">
        <f t="shared" si="21"/>
        <v>60.Olasz nyelv, kezdőknek;</v>
      </c>
      <c r="E64">
        <f t="shared" si="22"/>
        <v>65</v>
      </c>
      <c r="F64" t="str">
        <f t="shared" si="23"/>
        <v>; Heti 2 óra; később meghatározandó időig</v>
      </c>
      <c r="G64" t="str">
        <f t="shared" si="24"/>
        <v xml:space="preserve">0 </v>
      </c>
      <c r="H64">
        <f t="shared" si="25"/>
        <v>130</v>
      </c>
      <c r="I64">
        <f t="shared" si="26"/>
        <v>130</v>
      </c>
    </row>
    <row r="65" spans="1:9" x14ac:dyDescent="0.3">
      <c r="B65" t="s">
        <v>1079</v>
      </c>
      <c r="C65">
        <f t="shared" si="0"/>
        <v>27</v>
      </c>
      <c r="D65" t="str">
        <f t="shared" si="21"/>
        <v>61.Olasz nyelv, haladóknak;</v>
      </c>
      <c r="E65">
        <f t="shared" si="22"/>
        <v>66</v>
      </c>
      <c r="F65" t="str">
        <f t="shared" si="23"/>
        <v>; Heti 2 óra; később meghatározandó időig</v>
      </c>
      <c r="G65" t="str">
        <f t="shared" si="24"/>
        <v xml:space="preserve">0 </v>
      </c>
      <c r="H65" t="str">
        <f t="shared" si="25"/>
        <v>ugyanott</v>
      </c>
      <c r="I65" t="str">
        <f t="shared" si="26"/>
        <v>ugyanott</v>
      </c>
    </row>
    <row r="66" spans="1:9" x14ac:dyDescent="0.3">
      <c r="B66" t="s">
        <v>1095</v>
      </c>
      <c r="C66">
        <f t="shared" si="0"/>
        <v>82</v>
      </c>
      <c r="D66" t="str">
        <f t="shared" si="21"/>
        <v>62.  Az olasz irodalomtörténet, (Alfieri halálának 100-ik évfordulója alkalmából);</v>
      </c>
      <c r="E66">
        <f t="shared" si="22"/>
        <v>121</v>
      </c>
      <c r="F66" t="str">
        <f t="shared" si="23"/>
        <v>; Heti 1 óra; később meghatározandó időig</v>
      </c>
      <c r="G66" t="str">
        <f t="shared" si="24"/>
        <v xml:space="preserve">0 </v>
      </c>
      <c r="H66" t="str">
        <f t="shared" si="25"/>
        <v>ugyanott</v>
      </c>
      <c r="I66" t="str">
        <f t="shared" si="26"/>
        <v>ugyanott</v>
      </c>
    </row>
    <row r="67" spans="1:9" x14ac:dyDescent="0.3">
      <c r="A67" t="s">
        <v>577</v>
      </c>
    </row>
    <row r="68" spans="1:9" x14ac:dyDescent="0.3">
      <c r="B68" t="s">
        <v>1080</v>
      </c>
      <c r="C68">
        <f t="shared" ref="C68:C70" si="27">IFERROR(IFERROR(SEARCH("C1",B68),SEARCH(";",B68)),SEARCH(";",B68))</f>
        <v>24</v>
      </c>
      <c r="D68" t="str">
        <f t="shared" si="21"/>
        <v>63.Rajz, természet után;</v>
      </c>
      <c r="E68">
        <f t="shared" si="22"/>
        <v>61</v>
      </c>
      <c r="F68" t="str">
        <f t="shared" si="23"/>
        <v>; Heti 2 óra; vasárnap d. e. 9 — 1 i-ig</v>
      </c>
      <c r="G68" t="str">
        <f t="shared" si="24"/>
        <v xml:space="preserve">0 </v>
      </c>
      <c r="H68">
        <f t="shared" si="25"/>
        <v>100</v>
      </c>
      <c r="I68">
        <f t="shared" si="26"/>
        <v>100</v>
      </c>
    </row>
    <row r="69" spans="1:9" x14ac:dyDescent="0.3">
      <c r="B69" t="s">
        <v>1081</v>
      </c>
      <c r="C69">
        <f t="shared" si="27"/>
        <v>13</v>
      </c>
      <c r="D69" t="str">
        <f t="shared" si="21"/>
        <v>64.Festészet;</v>
      </c>
      <c r="E69">
        <f t="shared" si="22"/>
        <v>52</v>
      </c>
      <c r="F69" t="str">
        <f t="shared" si="23"/>
        <v>; Heti 2 óra; később meghatározandó időig</v>
      </c>
      <c r="G69" t="str">
        <f t="shared" si="24"/>
        <v xml:space="preserve">0 </v>
      </c>
      <c r="H69" t="str">
        <f t="shared" si="25"/>
        <v>ugyanott</v>
      </c>
      <c r="I69" t="str">
        <f t="shared" si="26"/>
        <v>ugyanott</v>
      </c>
    </row>
    <row r="70" spans="1:9" x14ac:dyDescent="0.3">
      <c r="B70" t="s">
        <v>1098</v>
      </c>
      <c r="C70">
        <f t="shared" si="27"/>
        <v>21</v>
      </c>
      <c r="D70" t="str">
        <f t="shared" ref="D70" si="28">LEFT(B70,C70)</f>
        <v>65.Tornázás és vívás;</v>
      </c>
      <c r="E70">
        <f t="shared" si="22"/>
        <v>48</v>
      </c>
      <c r="F70" t="str">
        <f>CONCATENATE(MID(B70,C70,(E70-C70)),"ben")</f>
        <v>; Később meghatározandó időben</v>
      </c>
      <c r="G70" t="str">
        <f t="shared" si="24"/>
        <v xml:space="preserve">0 </v>
      </c>
      <c r="H70">
        <f t="shared" si="25"/>
        <v>105</v>
      </c>
      <c r="I70">
        <f t="shared" si="26"/>
        <v>105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Munka24">
    <tabColor rgb="FFFF0000"/>
  </sheetPr>
  <dimension ref="A1:L72"/>
  <sheetViews>
    <sheetView workbookViewId="0">
      <selection activeCell="B7" sqref="B7"/>
    </sheetView>
  </sheetViews>
  <sheetFormatPr defaultRowHeight="15.6" x14ac:dyDescent="0.3"/>
  <cols>
    <col min="2" max="2" width="30.59765625" customWidth="1"/>
    <col min="6" max="6" width="33.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827</v>
      </c>
      <c r="I1" s="32" t="s">
        <v>569</v>
      </c>
      <c r="J1" s="32" t="s">
        <v>69</v>
      </c>
      <c r="K1" s="32" t="s">
        <v>12</v>
      </c>
      <c r="L1" s="32" t="s">
        <v>568</v>
      </c>
    </row>
    <row r="2" spans="1:12" ht="105" customHeight="1" x14ac:dyDescent="0.3">
      <c r="A2" t="s">
        <v>537</v>
      </c>
      <c r="B2" s="28" t="s">
        <v>967</v>
      </c>
      <c r="C2">
        <f>IFERROR(IFERROR(SEARCH("C1",B2),SEARCH(";",B2)),SEARCH(";",B2))</f>
        <v>44</v>
      </c>
      <c r="D2" t="str">
        <f>LEFT(B2,C2)</f>
        <v>1.A philosophiai tudományok encyclopaediája;</v>
      </c>
      <c r="E2">
        <f>IFERROR(SEARCH("ig.",B2),SEARCH("időben.",B2)+3)</f>
        <v>99</v>
      </c>
      <c r="F2" t="str">
        <f>CONCATENATE(MID(B2,C2,(E2-C2)),"ig")</f>
        <v>; Heti 3 óra; kedden, szerdán és csütörtökön d. u. 5—6-ig</v>
      </c>
      <c r="G2" t="str">
        <f>IFERROR(SEARCH("ugyanaz tanár",B2),"0 ")</f>
        <v xml:space="preserve">0 </v>
      </c>
      <c r="H2">
        <f>IFERROR(SEARCH($H$1,B2),"ugyanott")</f>
        <v>141</v>
      </c>
      <c r="I2">
        <f>IFERROR(SEARCH($H$1,B2),"ugyanott")</f>
        <v>141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968</v>
      </c>
      <c r="C3">
        <f t="shared" ref="C3:C65" si="0">IFERROR(IFERROR(SEARCH("C1",B3),SEARCH(";",B3)),SEARCH(";",B3))</f>
        <v>46</v>
      </c>
      <c r="D3" t="str">
        <f t="shared" ref="D3:D20" si="1">LEFT(B3,C3)</f>
        <v>2.A philosophiai erkölcstan alapvető kérdései;</v>
      </c>
      <c r="E3">
        <f t="shared" ref="E3:E20" si="2">IFERROR(SEARCH("ig.",B3),SEARCH("időben.",B3)+3)</f>
        <v>101</v>
      </c>
      <c r="F3" t="str">
        <f t="shared" ref="F3:F20" si="3">CONCATENATE(MID(B3,C3,(E3-C3)),"ig")</f>
        <v>; Heti 2 óra; hétfőn d. u. 6—7-ig és szerdán d. u. 4—5-ig</v>
      </c>
      <c r="G3" t="str">
        <f t="shared" ref="G3:G20" si="4">IFERROR(SEARCH("ugyanaz tanár",B3),"0 ")</f>
        <v xml:space="preserve">0 </v>
      </c>
      <c r="H3">
        <f t="shared" ref="H3:H20" si="5">IFERROR(SEARCH($H$1,B3),"ugyanott")</f>
        <v>123</v>
      </c>
      <c r="I3">
        <f t="shared" ref="I3:I20" si="6">IFERROR(SEARCH($H$1,B3),"ugyanott")</f>
        <v>123</v>
      </c>
    </row>
    <row r="4" spans="1:12" x14ac:dyDescent="0.3">
      <c r="B4" t="s">
        <v>969</v>
      </c>
      <c r="C4">
        <f t="shared" si="0"/>
        <v>70</v>
      </c>
      <c r="D4" t="str">
        <f t="shared" si="1"/>
        <v>3.Kant Immánuel (Megemlékezés halála 100 évi fordulójának alkalmából);</v>
      </c>
      <c r="E4">
        <f t="shared" si="2"/>
        <v>103</v>
      </c>
      <c r="F4" t="str">
        <f t="shared" si="3"/>
        <v>; Heti 1 óra; pénteken d. u. 5—6-ig</v>
      </c>
      <c r="G4" t="str">
        <f t="shared" si="4"/>
        <v xml:space="preserve">0 </v>
      </c>
      <c r="H4" t="str">
        <f t="shared" si="5"/>
        <v>ugyanott</v>
      </c>
      <c r="I4" t="str">
        <f t="shared" si="6"/>
        <v>ugyanott</v>
      </c>
    </row>
    <row r="5" spans="1:12" x14ac:dyDescent="0.3">
      <c r="B5" t="s">
        <v>970</v>
      </c>
      <c r="C5">
        <f t="shared" si="0"/>
        <v>66</v>
      </c>
      <c r="D5" t="str">
        <f t="shared" si="1"/>
        <v>4.Philosophiai gyakorlatok. (Tanárképző intézeti tagoknak ingyen);</v>
      </c>
      <c r="E5">
        <f t="shared" si="2"/>
        <v>96</v>
      </c>
      <c r="F5" t="str">
        <f t="shared" si="3"/>
        <v>; Heti 2 óra; hétfőn d u. 4—6-ig</v>
      </c>
      <c r="G5" t="str">
        <f t="shared" si="4"/>
        <v xml:space="preserve">0 </v>
      </c>
      <c r="H5">
        <f t="shared" si="5"/>
        <v>122</v>
      </c>
      <c r="I5">
        <f t="shared" si="6"/>
        <v>122</v>
      </c>
    </row>
    <row r="6" spans="1:12" x14ac:dyDescent="0.3">
      <c r="B6" t="s">
        <v>971</v>
      </c>
      <c r="C6">
        <f t="shared" si="0"/>
        <v>20</v>
      </c>
      <c r="D6" t="str">
        <f t="shared" si="1"/>
        <v>5.Nevelés története;</v>
      </c>
      <c r="E6">
        <f t="shared" si="2"/>
        <v>76</v>
      </c>
      <c r="F6" t="str">
        <f t="shared" si="3"/>
        <v>; Heti 3 óra; kedden, csütörtökön és pénteken d. u. 6—7-ig</v>
      </c>
      <c r="G6" t="str">
        <f t="shared" si="4"/>
        <v xml:space="preserve">0 </v>
      </c>
      <c r="H6">
        <f t="shared" si="5"/>
        <v>125</v>
      </c>
      <c r="I6">
        <f t="shared" si="6"/>
        <v>125</v>
      </c>
    </row>
    <row r="7" spans="1:12" x14ac:dyDescent="0.3">
      <c r="B7" t="s">
        <v>972</v>
      </c>
      <c r="C7">
        <f t="shared" si="0"/>
        <v>60</v>
      </c>
      <c r="D7" t="str">
        <f t="shared" si="1"/>
        <v>6.Az 184.9. Organisationsenlwurf keletkezése és jelentősége;</v>
      </c>
      <c r="E7">
        <f t="shared" si="2"/>
        <v>107</v>
      </c>
      <c r="F7" t="str">
        <f t="shared" si="3"/>
        <v>; Heti 2 óra; pénteken és szombaton d. e. 8 —9-ig</v>
      </c>
      <c r="G7" t="str">
        <f t="shared" si="4"/>
        <v xml:space="preserve">0 </v>
      </c>
      <c r="H7" t="str">
        <f t="shared" si="5"/>
        <v>ugyanott</v>
      </c>
      <c r="I7" t="str">
        <f t="shared" si="6"/>
        <v>ugyanott</v>
      </c>
    </row>
    <row r="8" spans="1:12" x14ac:dyDescent="0.3">
      <c r="B8" t="s">
        <v>973</v>
      </c>
      <c r="C8">
        <f t="shared" si="0"/>
        <v>75</v>
      </c>
      <c r="D8" t="str">
        <f t="shared" si="1"/>
        <v>7.» Kant a főiskoláról.« Kant születésének századik évfordulója alkalmából;</v>
      </c>
      <c r="E8">
        <f t="shared" si="2"/>
        <v>114</v>
      </c>
      <c r="F8" t="str">
        <f t="shared" si="3"/>
        <v>; Heti 1 óra; később meghatározandó időig</v>
      </c>
      <c r="G8" t="str">
        <f t="shared" si="4"/>
        <v xml:space="preserve">0 </v>
      </c>
      <c r="H8" t="str">
        <f t="shared" si="5"/>
        <v>ugyanott</v>
      </c>
      <c r="I8" t="str">
        <f t="shared" si="6"/>
        <v>ugyanott</v>
      </c>
    </row>
    <row r="9" spans="1:12" x14ac:dyDescent="0.3">
      <c r="B9" t="s">
        <v>974</v>
      </c>
      <c r="C9">
        <f t="shared" si="0"/>
        <v>59</v>
      </c>
      <c r="D9" t="str">
        <f t="shared" si="1"/>
        <v>8.Paedagogiai seminarium. (A tanárképző tagjainak ingyen.);</v>
      </c>
      <c r="E9">
        <f t="shared" si="2"/>
        <v>93</v>
      </c>
      <c r="F9" t="str">
        <f t="shared" si="3"/>
        <v>; Heti 2 óra; szombaton d. u. 5—7-ig</v>
      </c>
      <c r="G9" t="str">
        <f t="shared" si="4"/>
        <v xml:space="preserve">0 </v>
      </c>
      <c r="H9" t="str">
        <f t="shared" si="5"/>
        <v>ugyanott</v>
      </c>
      <c r="I9" t="str">
        <f t="shared" si="6"/>
        <v>ugyanott</v>
      </c>
    </row>
    <row r="10" spans="1:12" x14ac:dyDescent="0.3">
      <c r="A10" t="s">
        <v>964</v>
      </c>
    </row>
    <row r="11" spans="1:12" x14ac:dyDescent="0.3">
      <c r="B11" t="s">
        <v>975</v>
      </c>
      <c r="C11">
        <f t="shared" si="0"/>
        <v>48</v>
      </c>
      <c r="D11" t="str">
        <f t="shared" si="1"/>
        <v>9- A megújhodás kora. I. A francziások iskolája;</v>
      </c>
      <c r="E11">
        <f t="shared" si="2"/>
        <v>97</v>
      </c>
      <c r="F11" t="str">
        <f t="shared" si="3"/>
        <v>; Heti 4 óra; csütörtökön és szombaton d. u. 3—5-ig</v>
      </c>
      <c r="G11" t="str">
        <f t="shared" si="4"/>
        <v xml:space="preserve">0 </v>
      </c>
      <c r="H11">
        <f t="shared" si="5"/>
        <v>143</v>
      </c>
      <c r="I11">
        <f t="shared" si="6"/>
        <v>143</v>
      </c>
    </row>
    <row r="12" spans="1:12" x14ac:dyDescent="0.3">
      <c r="B12" t="s">
        <v>976</v>
      </c>
      <c r="C12">
        <f t="shared" si="0"/>
        <v>136</v>
      </c>
      <c r="D12" t="str">
        <f t="shared" si="1"/>
        <v>10.Újabb epicánk kwálóbb termékei. (Irodalomtörténeti és széptant fejtegetésekkel. A tanárképző rendes és rendkívüli tagjainak ingyen.);</v>
      </c>
      <c r="E12">
        <f t="shared" si="2"/>
        <v>168</v>
      </c>
      <c r="F12" t="str">
        <f t="shared" si="3"/>
        <v>; Heti 2 óra; pénteken d. u 3—5-ig</v>
      </c>
      <c r="G12" t="str">
        <f t="shared" si="4"/>
        <v xml:space="preserve">0 </v>
      </c>
      <c r="H12">
        <f t="shared" si="5"/>
        <v>190</v>
      </c>
      <c r="I12">
        <f t="shared" si="6"/>
        <v>190</v>
      </c>
    </row>
    <row r="13" spans="1:12" x14ac:dyDescent="0.3">
      <c r="B13" t="s">
        <v>977</v>
      </c>
      <c r="C13">
        <f t="shared" si="0"/>
        <v>42</v>
      </c>
      <c r="D13" t="str">
        <f t="shared" si="1"/>
        <v>11. Finn-ugor nyelvészeti újabb kutatások;</v>
      </c>
      <c r="E13">
        <f t="shared" si="2"/>
        <v>92</v>
      </c>
      <c r="F13" t="str">
        <f t="shared" si="3"/>
        <v>; Heti 3 óra; hétfőn, kedden és szerdán d. u. 3—4-ig</v>
      </c>
      <c r="G13" t="str">
        <f t="shared" si="4"/>
        <v xml:space="preserve">0 </v>
      </c>
      <c r="H13">
        <f t="shared" si="5"/>
        <v>138</v>
      </c>
      <c r="I13">
        <f t="shared" si="6"/>
        <v>138</v>
      </c>
    </row>
    <row r="14" spans="1:12" x14ac:dyDescent="0.3">
      <c r="B14" t="s">
        <v>978</v>
      </c>
      <c r="C14">
        <f t="shared" si="0"/>
        <v>20</v>
      </c>
      <c r="D14" t="str">
        <f t="shared" si="1"/>
        <v>12.Mordvin nyelvtan;</v>
      </c>
      <c r="E14">
        <f t="shared" si="2"/>
        <v>61</v>
      </c>
      <c r="F14" t="str">
        <f t="shared" si="3"/>
        <v>; Heti 2 óra; hétfőn és kedden d. u. 4—5-ig</v>
      </c>
      <c r="G14" t="str">
        <f t="shared" si="4"/>
        <v xml:space="preserve">0 </v>
      </c>
      <c r="H14" t="str">
        <f t="shared" si="5"/>
        <v>ugyanott</v>
      </c>
      <c r="I14" t="str">
        <f t="shared" si="6"/>
        <v>ugyanott</v>
      </c>
    </row>
    <row r="15" spans="1:12" x14ac:dyDescent="0.3">
      <c r="B15" t="s">
        <v>979</v>
      </c>
      <c r="C15">
        <f t="shared" si="0"/>
        <v>81</v>
      </c>
      <c r="D15" t="str">
        <f t="shared" si="1"/>
        <v>13.Nyelvészeti gyakorlatok, különösen a magyar szótár-irodalom (a tanárképzőben);</v>
      </c>
      <c r="E15">
        <f t="shared" si="2"/>
        <v>141</v>
      </c>
      <c r="F15" t="str">
        <f t="shared" si="3"/>
        <v>; Heti 2 óra; szerdán d. u. 4—5-ig és csütörtökön d. u. 6—7-ig</v>
      </c>
      <c r="G15" t="str">
        <f t="shared" si="4"/>
        <v xml:space="preserve">0 </v>
      </c>
      <c r="H15">
        <f t="shared" si="5"/>
        <v>163</v>
      </c>
      <c r="I15">
        <f t="shared" si="6"/>
        <v>163</v>
      </c>
    </row>
    <row r="16" spans="1:12" x14ac:dyDescent="0.3">
      <c r="B16" t="s">
        <v>980</v>
      </c>
      <c r="C16">
        <f t="shared" si="0"/>
        <v>46</v>
      </c>
      <c r="D16" t="str">
        <f t="shared" si="1"/>
        <v>14.Rokon nyelvi olvasmányok (csak haladóknak);</v>
      </c>
      <c r="E16">
        <f t="shared" si="2"/>
        <v>85</v>
      </c>
      <c r="F16" t="str">
        <f t="shared" si="3"/>
        <v>; Heti l óra; később meghatározandó időig</v>
      </c>
      <c r="G16" t="str">
        <f t="shared" si="4"/>
        <v xml:space="preserve">0 </v>
      </c>
      <c r="H16" t="str">
        <f t="shared" si="5"/>
        <v>ugyanott</v>
      </c>
      <c r="I16" t="str">
        <f t="shared" si="6"/>
        <v>ugyanott</v>
      </c>
    </row>
    <row r="17" spans="2:9" x14ac:dyDescent="0.3">
      <c r="B17" t="s">
        <v>981</v>
      </c>
      <c r="C17">
        <f t="shared" si="0"/>
        <v>33</v>
      </c>
      <c r="D17" t="str">
        <f t="shared" si="1"/>
        <v>15. A kabard nyelvtan folytatása;</v>
      </c>
      <c r="E17">
        <f t="shared" si="2"/>
        <v>67</v>
      </c>
      <c r="F17" t="str">
        <f t="shared" si="3"/>
        <v>; Heti 2 óra; kedden d. e. 10— 12-ig</v>
      </c>
      <c r="G17" t="str">
        <f t="shared" si="4"/>
        <v xml:space="preserve">0 </v>
      </c>
      <c r="H17">
        <f t="shared" si="5"/>
        <v>111</v>
      </c>
      <c r="I17">
        <f t="shared" si="6"/>
        <v>111</v>
      </c>
    </row>
    <row r="18" spans="2:9" x14ac:dyDescent="0.3">
      <c r="B18" t="s">
        <v>982</v>
      </c>
      <c r="C18">
        <f t="shared" si="0"/>
        <v>32</v>
      </c>
      <c r="D18" t="str">
        <f t="shared" si="1"/>
        <v>16.A kabard gyökigék folytatása;</v>
      </c>
      <c r="E18">
        <f t="shared" si="2"/>
        <v>66</v>
      </c>
      <c r="F18" t="str">
        <f t="shared" si="3"/>
        <v>; Heti 1 óra; szerdán d. e. 10-11 ig</v>
      </c>
      <c r="G18" t="str">
        <f t="shared" si="4"/>
        <v xml:space="preserve">0 </v>
      </c>
      <c r="H18" t="str">
        <f t="shared" si="5"/>
        <v>ugyanott</v>
      </c>
      <c r="I18" t="str">
        <f t="shared" si="6"/>
        <v>ugyanott</v>
      </c>
    </row>
    <row r="19" spans="2:9" x14ac:dyDescent="0.3">
      <c r="B19" t="s">
        <v>1032</v>
      </c>
      <c r="C19">
        <f t="shared" si="0"/>
        <v>32</v>
      </c>
      <c r="D19" t="str">
        <f t="shared" si="1"/>
        <v>17- A török nyelvtan folytatása;</v>
      </c>
      <c r="E19">
        <f t="shared" si="2"/>
        <v>68</v>
      </c>
      <c r="F19" t="str">
        <f t="shared" si="3"/>
        <v>; Heti 2 óra; szombaton d. e. 10—12-ig</v>
      </c>
      <c r="G19" t="str">
        <f t="shared" si="4"/>
        <v xml:space="preserve">0 </v>
      </c>
      <c r="H19" t="str">
        <f t="shared" si="5"/>
        <v>ugyanott</v>
      </c>
      <c r="I19" t="str">
        <f t="shared" si="6"/>
        <v>ugyanott</v>
      </c>
    </row>
    <row r="20" spans="2:9" x14ac:dyDescent="0.3">
      <c r="B20" t="s">
        <v>983</v>
      </c>
      <c r="C20">
        <f t="shared" si="0"/>
        <v>20</v>
      </c>
      <c r="D20" t="str">
        <f t="shared" si="1"/>
        <v>18. Latin mondattan;</v>
      </c>
      <c r="E20">
        <f t="shared" si="2"/>
        <v>71</v>
      </c>
      <c r="F20" t="str">
        <f t="shared" si="3"/>
        <v>; Heti 3 óra; hétfőn, kedden és szerdán d. e. 9—10-ig</v>
      </c>
      <c r="G20" t="str">
        <f t="shared" si="4"/>
        <v xml:space="preserve">0 </v>
      </c>
      <c r="H20">
        <f t="shared" si="5"/>
        <v>116</v>
      </c>
      <c r="I20">
        <f t="shared" si="6"/>
        <v>116</v>
      </c>
    </row>
    <row r="21" spans="2:9" x14ac:dyDescent="0.3">
      <c r="B21" t="s">
        <v>984</v>
      </c>
      <c r="C21">
        <f t="shared" si="0"/>
        <v>45</v>
      </c>
      <c r="D21" t="str">
        <f t="shared" ref="D21:D35" si="7">LEFT(B21,C21)</f>
        <v>19. Horatius válogatott dalainak értelmezése;</v>
      </c>
      <c r="E21">
        <f t="shared" ref="E21:E35" si="8">IFERROR(SEARCH("ig.",B21),SEARCH("időben.",B21)+3)</f>
        <v>108</v>
      </c>
      <c r="F21" t="str">
        <f t="shared" ref="F21:F35" si="9">CONCATENATE(MID(B21,C21,(E21-C21)),"ig")</f>
        <v>; Heti 3 óra; csütörtökön, pénteken és szombaton d. e. 9—10 óráig</v>
      </c>
      <c r="G21" t="str">
        <f t="shared" ref="G21:G35" si="10">IFERROR(SEARCH("ugyanaz tanár",B21),"0 ")</f>
        <v xml:space="preserve">0 </v>
      </c>
      <c r="H21" t="str">
        <f t="shared" ref="H21:H35" si="11">IFERROR(SEARCH($H$1,B21),"ugyanott")</f>
        <v>ugyanott</v>
      </c>
      <c r="I21" t="str">
        <f t="shared" ref="I21:I35" si="12">IFERROR(SEARCH($H$1,B21),"ugyanott")</f>
        <v>ugyanott</v>
      </c>
    </row>
    <row r="22" spans="2:9" x14ac:dyDescent="0.3">
      <c r="B22" t="s">
        <v>985</v>
      </c>
      <c r="C22">
        <f t="shared" si="0"/>
        <v>52</v>
      </c>
      <c r="D22" t="str">
        <f t="shared" si="7"/>
        <v>20. Latin irály gyakorlatok a tanárképző intézetben;</v>
      </c>
      <c r="E22">
        <f>IFERROR(SEARCH("ig.",B22),SEARCH("helyen.",B22)+3)</f>
        <v>101</v>
      </c>
      <c r="F22" t="str">
        <f t="shared" si="9"/>
        <v>; Heti 2 óra; később meghatározandó időben és helig</v>
      </c>
      <c r="G22" t="str">
        <f t="shared" si="10"/>
        <v xml:space="preserve">0 </v>
      </c>
      <c r="H22" t="str">
        <f t="shared" si="11"/>
        <v>ugyanott</v>
      </c>
      <c r="I22" t="str">
        <f t="shared" si="12"/>
        <v>ugyanott</v>
      </c>
    </row>
    <row r="23" spans="2:9" x14ac:dyDescent="0.3">
      <c r="B23" t="s">
        <v>986</v>
      </c>
      <c r="C23">
        <f t="shared" si="0"/>
        <v>41</v>
      </c>
      <c r="D23" t="str">
        <f t="shared" si="7"/>
        <v>21.A classica philologia encyclopaediája;</v>
      </c>
      <c r="E23">
        <f t="shared" si="8"/>
        <v>93</v>
      </c>
      <c r="F23" t="str">
        <f t="shared" si="9"/>
        <v>; Heti 3 óra; hétfőn, kedden és szerdán d. e. 8 - 9-ig</v>
      </c>
      <c r="G23" t="str">
        <f t="shared" si="10"/>
        <v xml:space="preserve">0 </v>
      </c>
      <c r="H23">
        <f t="shared" si="11"/>
        <v>141</v>
      </c>
      <c r="I23">
        <f t="shared" si="12"/>
        <v>141</v>
      </c>
    </row>
    <row r="24" spans="2:9" x14ac:dyDescent="0.3">
      <c r="B24" t="s">
        <v>987</v>
      </c>
      <c r="C24">
        <f t="shared" si="0"/>
        <v>19</v>
      </c>
      <c r="D24" t="str">
        <f t="shared" si="7"/>
        <v>22.Hotneros Iliasa;</v>
      </c>
      <c r="E24">
        <f t="shared" si="8"/>
        <v>69</v>
      </c>
      <c r="F24" t="str">
        <f t="shared" si="9"/>
        <v>; Heti 2 óra; csütörtökön és pénteken d. e. S — 9-ig</v>
      </c>
      <c r="G24" t="str">
        <f t="shared" si="10"/>
        <v xml:space="preserve">0 </v>
      </c>
      <c r="H24">
        <f t="shared" si="11"/>
        <v>92</v>
      </c>
      <c r="I24">
        <f t="shared" si="12"/>
        <v>92</v>
      </c>
    </row>
    <row r="25" spans="2:9" x14ac:dyDescent="0.3">
      <c r="B25" t="s">
        <v>988</v>
      </c>
      <c r="C25">
        <f t="shared" si="0"/>
        <v>45</v>
      </c>
      <c r="D25" t="str">
        <f t="shared" si="7"/>
        <v>23. Gyakorlati bevezetés az új-görög nyelvbe;</v>
      </c>
      <c r="E25">
        <f t="shared" si="8"/>
        <v>85</v>
      </c>
      <c r="F25" t="str">
        <f t="shared" si="9"/>
        <v>; Heti 1 óra; csütörtökön d. e. 11 — 12-ig</v>
      </c>
      <c r="G25" t="str">
        <f t="shared" si="10"/>
        <v xml:space="preserve">0 </v>
      </c>
      <c r="H25">
        <f t="shared" si="11"/>
        <v>107</v>
      </c>
      <c r="I25">
        <f t="shared" si="12"/>
        <v>107</v>
      </c>
    </row>
    <row r="26" spans="2:9" x14ac:dyDescent="0.3">
      <c r="B26" t="s">
        <v>989</v>
      </c>
      <c r="C26">
        <f t="shared" si="0"/>
        <v>31</v>
      </c>
      <c r="D26" t="str">
        <f t="shared" si="7"/>
        <v>24.A görög szobrászat fénykora;</v>
      </c>
      <c r="E26">
        <f t="shared" si="8"/>
        <v>65</v>
      </c>
      <c r="F26" t="str">
        <f t="shared" si="9"/>
        <v>; Heti 2 óra; szombaton d. e. 7—9~ig</v>
      </c>
      <c r="G26" t="str">
        <f t="shared" si="10"/>
        <v xml:space="preserve">0 </v>
      </c>
      <c r="H26" t="str">
        <f t="shared" si="11"/>
        <v>ugyanott</v>
      </c>
      <c r="I26" t="str">
        <f t="shared" si="12"/>
        <v>ugyanott</v>
      </c>
    </row>
    <row r="27" spans="2:9" x14ac:dyDescent="0.3">
      <c r="B27" t="s">
        <v>990</v>
      </c>
      <c r="C27">
        <f t="shared" si="0"/>
        <v>48</v>
      </c>
      <c r="D27" t="str">
        <f t="shared" si="7"/>
        <v>25.Homeros, mint tanárképzői gyakorlatok tárgya;</v>
      </c>
      <c r="E27">
        <f t="shared" si="8"/>
        <v>86</v>
      </c>
      <c r="F27" t="str">
        <f t="shared" si="9"/>
        <v>; Heti 2 óra; pénteken d, e. 10—12 óráig</v>
      </c>
      <c r="G27" t="str">
        <f t="shared" si="10"/>
        <v xml:space="preserve">0 </v>
      </c>
      <c r="H27" t="str">
        <f t="shared" si="11"/>
        <v>ugyanott</v>
      </c>
      <c r="I27" t="str">
        <f t="shared" si="12"/>
        <v>ugyanott</v>
      </c>
    </row>
    <row r="28" spans="2:9" x14ac:dyDescent="0.3">
      <c r="B28" t="s">
        <v>991</v>
      </c>
      <c r="C28">
        <f t="shared" si="0"/>
        <v>67</v>
      </c>
      <c r="D28" t="str">
        <f t="shared" si="7"/>
        <v>26.Művészettörténeti gyakorlatok. (A tanárképző tagjainak ingyen.);</v>
      </c>
      <c r="E28">
        <f t="shared" si="8"/>
        <v>103</v>
      </c>
      <c r="F28" t="str">
        <f t="shared" si="9"/>
        <v>; Heti 2 óra; szombaton d. e. 10—12-ig</v>
      </c>
      <c r="G28" t="str">
        <f t="shared" si="10"/>
        <v xml:space="preserve">0 </v>
      </c>
      <c r="H28" t="str">
        <f t="shared" si="11"/>
        <v>ugyanott</v>
      </c>
      <c r="I28" t="str">
        <f t="shared" si="12"/>
        <v>ugyanott</v>
      </c>
    </row>
    <row r="29" spans="2:9" x14ac:dyDescent="0.3">
      <c r="B29" t="s">
        <v>992</v>
      </c>
      <c r="C29">
        <f t="shared" si="0"/>
        <v>93</v>
      </c>
      <c r="D29" t="str">
        <f t="shared" si="7"/>
        <v xml:space="preserve"> 27. Ulfilas olvasása és gót nyelvgyakorlatok (Proseminarium). (Tan. kép. tagoknak publice.);</v>
      </c>
      <c r="E29">
        <f t="shared" si="8"/>
        <v>124</v>
      </c>
      <c r="F29" t="str">
        <f t="shared" si="9"/>
        <v>; Heti 1 óra; hétfőn d. e. 7—8-ig</v>
      </c>
      <c r="G29" t="str">
        <f t="shared" si="10"/>
        <v xml:space="preserve">0 </v>
      </c>
      <c r="H29" t="str">
        <f t="shared" si="11"/>
        <v>ugyanott</v>
      </c>
      <c r="I29" t="str">
        <f t="shared" si="12"/>
        <v>ugyanott</v>
      </c>
    </row>
    <row r="30" spans="2:9" x14ac:dyDescent="0.3">
      <c r="B30" t="s">
        <v>993</v>
      </c>
      <c r="C30">
        <f t="shared" si="0"/>
        <v>109</v>
      </c>
      <c r="D30" t="str">
        <f t="shared" si="7"/>
        <v>28.Német irodalom kritikai történelme. (A hallgatóság szabad választására bízott korszak, illet, korszakok.);</v>
      </c>
      <c r="E30">
        <f t="shared" si="8"/>
        <v>152</v>
      </c>
      <c r="F30" t="str">
        <f t="shared" si="9"/>
        <v>; Heti 2 óra ; hétfőn és kedden d. e. 8 -9-ig</v>
      </c>
      <c r="G30" t="str">
        <f t="shared" si="10"/>
        <v xml:space="preserve">0 </v>
      </c>
      <c r="H30">
        <f t="shared" si="11"/>
        <v>173</v>
      </c>
      <c r="I30">
        <f t="shared" si="12"/>
        <v>173</v>
      </c>
    </row>
    <row r="31" spans="2:9" x14ac:dyDescent="0.3">
      <c r="B31" t="s">
        <v>994</v>
      </c>
      <c r="C31">
        <f t="shared" si="0"/>
        <v>117</v>
      </c>
      <c r="D31" t="str">
        <f t="shared" si="7"/>
        <v>29. Német irodalmi és aesthetikai terminológia (folyt., tekintettel az olasz és franczia hasonló műnyelvre.) publice;</v>
      </c>
      <c r="E31">
        <f t="shared" si="8"/>
        <v>153</v>
      </c>
      <c r="F31" t="str">
        <f t="shared" si="9"/>
        <v>; Heti 1 óra; csütörtökön d. e. 8—9-ig</v>
      </c>
      <c r="G31" t="str">
        <f t="shared" si="10"/>
        <v xml:space="preserve">0 </v>
      </c>
      <c r="H31" t="str">
        <f t="shared" si="11"/>
        <v>ugyanott</v>
      </c>
      <c r="I31" t="str">
        <f t="shared" si="12"/>
        <v>ugyanott</v>
      </c>
    </row>
    <row r="32" spans="2:9" x14ac:dyDescent="0.3">
      <c r="B32" t="s">
        <v>995</v>
      </c>
      <c r="C32">
        <f t="shared" si="0"/>
        <v>167</v>
      </c>
      <c r="D32" t="str">
        <f t="shared" si="7"/>
        <v>30. Faust I. és II., valamint parahpomena olvasása, kivált nyelv - aesthetikai és typologiai szempontból. (Tanárkép, tagoknak a quaestorán csak 2 órában számítandó.)';</v>
      </c>
      <c r="E32">
        <f t="shared" si="8"/>
        <v>222</v>
      </c>
      <c r="F32" t="str">
        <f t="shared" si="9"/>
        <v>; Heti 3 óra; kedden, szerdán és csütörtökön d. e. 7—8-ig</v>
      </c>
      <c r="G32" t="str">
        <f t="shared" si="10"/>
        <v xml:space="preserve">0 </v>
      </c>
      <c r="H32" t="str">
        <f t="shared" si="11"/>
        <v>ugyanott</v>
      </c>
      <c r="I32" t="str">
        <f t="shared" si="12"/>
        <v>ugyanott</v>
      </c>
    </row>
    <row r="33" spans="1:9" x14ac:dyDescent="0.3">
      <c r="B33" t="s">
        <v>996</v>
      </c>
      <c r="C33">
        <f t="shared" si="0"/>
        <v>55</v>
      </c>
      <c r="D33" t="str">
        <f t="shared" si="7"/>
        <v>31.A román nyelv és irodalom története a XVI. századig;</v>
      </c>
      <c r="E33">
        <f t="shared" si="8"/>
        <v>98</v>
      </c>
      <c r="F33" t="str">
        <f t="shared" si="9"/>
        <v>; Heti 2 óra; hétfőn és kedden d. u. 2 — 3-ig</v>
      </c>
      <c r="G33" t="str">
        <f t="shared" si="10"/>
        <v xml:space="preserve">0 </v>
      </c>
      <c r="H33">
        <f t="shared" si="11"/>
        <v>146</v>
      </c>
      <c r="I33">
        <f t="shared" si="12"/>
        <v>146</v>
      </c>
    </row>
    <row r="34" spans="1:9" x14ac:dyDescent="0.3">
      <c r="B34" t="s">
        <v>997</v>
      </c>
      <c r="C34">
        <f t="shared" si="0"/>
        <v>28</v>
      </c>
      <c r="D34" t="str">
        <f t="shared" si="7"/>
        <v>32.A román nyelv mondattana;</v>
      </c>
      <c r="E34">
        <f t="shared" si="8"/>
        <v>75</v>
      </c>
      <c r="F34" t="str">
        <f t="shared" si="9"/>
        <v>; Heti 2 óra; szerdán és csütörtökön d. u. 2—3-ig</v>
      </c>
      <c r="G34" t="str">
        <f t="shared" si="10"/>
        <v xml:space="preserve">0 </v>
      </c>
      <c r="H34" t="str">
        <f t="shared" si="11"/>
        <v>ugyanott</v>
      </c>
      <c r="I34" t="str">
        <f t="shared" si="12"/>
        <v>ugyanott</v>
      </c>
    </row>
    <row r="35" spans="1:9" x14ac:dyDescent="0.3">
      <c r="B35" t="s">
        <v>998</v>
      </c>
      <c r="C35">
        <f t="shared" si="0"/>
        <v>41</v>
      </c>
      <c r="D35" t="str">
        <f t="shared" si="7"/>
        <v>33.A román szóképzés. (A tanárképzőben.);</v>
      </c>
      <c r="E35">
        <f t="shared" si="8"/>
        <v>75</v>
      </c>
      <c r="F35" t="str">
        <f t="shared" si="9"/>
        <v>; Heti 2 óra; szombaton d. u. 2—4-ig</v>
      </c>
      <c r="G35" t="str">
        <f t="shared" si="10"/>
        <v xml:space="preserve">0 </v>
      </c>
      <c r="H35" t="str">
        <f t="shared" si="11"/>
        <v>ugyanott</v>
      </c>
      <c r="I35" t="str">
        <f t="shared" si="12"/>
        <v>ugyanott</v>
      </c>
    </row>
    <row r="36" spans="1:9" x14ac:dyDescent="0.3">
      <c r="B36" t="s">
        <v>999</v>
      </c>
      <c r="C36">
        <f t="shared" si="0"/>
        <v>50</v>
      </c>
      <c r="D36" t="str">
        <f t="shared" ref="D36:D41" si="13">LEFT(B36,C36)</f>
        <v>34-Ronsardtól Herediáig a franczia lyra fejlődése;</v>
      </c>
      <c r="E36">
        <f t="shared" ref="E36:E41" si="14">IFERROR(SEARCH("ig.",B36),SEARCH("időben.",B36)+3)</f>
        <v>94</v>
      </c>
      <c r="F36" t="str">
        <f t="shared" ref="F36:F41" si="15">CONCATENATE(MID(B36,C36,(E36-C36)),"ig")</f>
        <v>; Heti 4 óra; kedden és szerdán d. c. 10—12-ig</v>
      </c>
      <c r="G36" t="str">
        <f t="shared" ref="G36:G41" si="16">IFERROR(SEARCH("ugyanaz tanár",B36),"0 ")</f>
        <v xml:space="preserve">0 </v>
      </c>
      <c r="H36">
        <f t="shared" ref="H36:H41" si="17">IFERROR(SEARCH($H$1,B36),"ugyanott")</f>
        <v>140</v>
      </c>
      <c r="I36">
        <f t="shared" ref="I36:I41" si="18">IFERROR(SEARCH($H$1,B36),"ugyanott")</f>
        <v>140</v>
      </c>
    </row>
    <row r="37" spans="1:9" x14ac:dyDescent="0.3">
      <c r="B37" t="s">
        <v>1000</v>
      </c>
      <c r="C37">
        <f t="shared" si="0"/>
        <v>62</v>
      </c>
      <c r="D37" t="str">
        <f t="shared" si="13"/>
        <v>35-Középkori lyrikusok szövegmagyarázata. (Franczia nyelven.);</v>
      </c>
      <c r="E37">
        <f t="shared" si="14"/>
        <v>96</v>
      </c>
      <c r="F37" t="str">
        <f t="shared" si="15"/>
        <v>; Heti 1 óra; hétfőn d. e. 9 — 10-ig</v>
      </c>
      <c r="G37" t="str">
        <f t="shared" si="16"/>
        <v xml:space="preserve">0 </v>
      </c>
      <c r="H37" t="str">
        <f t="shared" si="17"/>
        <v>ugyanott</v>
      </c>
      <c r="I37" t="str">
        <f t="shared" si="18"/>
        <v>ugyanott</v>
      </c>
    </row>
    <row r="38" spans="1:9" x14ac:dyDescent="0.3">
      <c r="B38" t="s">
        <v>1001</v>
      </c>
      <c r="C38">
        <f t="shared" si="0"/>
        <v>109</v>
      </c>
      <c r="D38" t="str">
        <f t="shared" si="13"/>
        <v>36. " Corneille nyelvének eltérései a mai nyelvtől, a Cid alapján. (Folyt, és befejezés.) (A tanárképzőben.);</v>
      </c>
      <c r="E38">
        <f t="shared" si="14"/>
        <v>142</v>
      </c>
      <c r="F38" t="str">
        <f t="shared" si="15"/>
        <v>; Heti 2 óra; hétfőn d. e. 10—12-ig</v>
      </c>
      <c r="G38" t="str">
        <f t="shared" si="16"/>
        <v xml:space="preserve">0 </v>
      </c>
      <c r="H38" t="str">
        <f t="shared" si="17"/>
        <v>ugyanott</v>
      </c>
      <c r="I38" t="str">
        <f t="shared" si="18"/>
        <v>ugyanott</v>
      </c>
    </row>
    <row r="39" spans="1:9" x14ac:dyDescent="0.3">
      <c r="B39" t="s">
        <v>1002</v>
      </c>
      <c r="C39">
        <f t="shared" si="0"/>
        <v>88</v>
      </c>
      <c r="D39" t="str">
        <f t="shared" si="13"/>
        <v>37- A XVIil. sz. franczia irodalma, különös tekintettel a dráma és a regény fejlődésére;</v>
      </c>
      <c r="E39">
        <f t="shared" si="14"/>
        <v>122</v>
      </c>
      <c r="F39" t="str">
        <f t="shared" si="15"/>
        <v>; Heti 2 óra; szombaton d. u. 5—7-ig</v>
      </c>
      <c r="G39" t="str">
        <f t="shared" si="16"/>
        <v xml:space="preserve">0 </v>
      </c>
      <c r="H39">
        <f t="shared" si="17"/>
        <v>165</v>
      </c>
      <c r="I39">
        <f t="shared" si="18"/>
        <v>165</v>
      </c>
    </row>
    <row r="40" spans="1:9" x14ac:dyDescent="0.3">
      <c r="B40" t="s">
        <v>1003</v>
      </c>
      <c r="C40">
        <f t="shared" si="0"/>
        <v>20</v>
      </c>
      <c r="D40" t="str">
        <f t="shared" si="13"/>
        <v>38.  Héber nyelvtan;</v>
      </c>
      <c r="E40">
        <f t="shared" si="14"/>
        <v>59</v>
      </c>
      <c r="F40" t="str">
        <f t="shared" si="15"/>
        <v>; Heti 2 óra; később meghatározandó időig</v>
      </c>
      <c r="G40" t="str">
        <f t="shared" si="16"/>
        <v xml:space="preserve">0 </v>
      </c>
      <c r="H40">
        <f t="shared" si="17"/>
        <v>104</v>
      </c>
      <c r="I40">
        <f t="shared" si="18"/>
        <v>104</v>
      </c>
    </row>
    <row r="41" spans="1:9" x14ac:dyDescent="0.3">
      <c r="B41" t="s">
        <v>1004</v>
      </c>
      <c r="C41">
        <f t="shared" si="0"/>
        <v>22</v>
      </c>
      <c r="D41" t="str">
        <f t="shared" si="13"/>
        <v>39- A könyv története;</v>
      </c>
      <c r="E41">
        <f t="shared" si="14"/>
        <v>68</v>
      </c>
      <c r="F41" t="str">
        <f t="shared" si="15"/>
        <v>; Heti 2 óra; kedden és pénteken d. u. 2—3 óráig</v>
      </c>
      <c r="G41" t="str">
        <f t="shared" si="16"/>
        <v xml:space="preserve">0 </v>
      </c>
      <c r="H41">
        <f t="shared" si="17"/>
        <v>144</v>
      </c>
      <c r="I41">
        <f t="shared" si="18"/>
        <v>144</v>
      </c>
    </row>
    <row r="42" spans="1:9" x14ac:dyDescent="0.3">
      <c r="A42" t="s">
        <v>965</v>
      </c>
    </row>
    <row r="43" spans="1:9" x14ac:dyDescent="0.3">
      <c r="B43" t="s">
        <v>1005</v>
      </c>
      <c r="C43">
        <f t="shared" si="0"/>
        <v>29</v>
      </c>
      <c r="D43" t="str">
        <f t="shared" ref="D43:D49" si="19">LEFT(B43,C43)</f>
        <v>40. A vezérek kora története;</v>
      </c>
      <c r="E43">
        <f t="shared" ref="E43:E49" si="20">IFERROR(SEARCH("ig.",B43),SEARCH("időben.",B43)+3)</f>
        <v>96</v>
      </c>
      <c r="F43" t="str">
        <f t="shared" ref="F43:F49" si="21">CONCATENATE(MID(B43,C43,(E43-C43)),"ig")</f>
        <v>; Heti 4 óra; hétfőn, kedden, szerdán és csütörtökön d. e. 11 — 12-ig</v>
      </c>
      <c r="G43" t="str">
        <f t="shared" ref="G43:G49" si="22">IFERROR(SEARCH("ugyanaz tanár",B43),"0 ")</f>
        <v xml:space="preserve">0 </v>
      </c>
      <c r="H43">
        <f t="shared" ref="H43:H49" si="23">IFERROR(SEARCH($H$1,B43),"ugyanott")</f>
        <v>143</v>
      </c>
      <c r="I43">
        <f t="shared" ref="I43:I49" si="24">IFERROR(SEARCH($H$1,B43),"ugyanott")</f>
        <v>143</v>
      </c>
    </row>
    <row r="44" spans="1:9" x14ac:dyDescent="0.3">
      <c r="B44" t="s">
        <v>1006</v>
      </c>
      <c r="C44">
        <f t="shared" si="0"/>
        <v>55</v>
      </c>
      <c r="D44" t="str">
        <f t="shared" si="19"/>
        <v>41- A szabadságharcz története i8p.8j^p-ben (publicum);</v>
      </c>
      <c r="E44">
        <f t="shared" si="20"/>
        <v>93</v>
      </c>
      <c r="F44" t="str">
        <f t="shared" si="21"/>
        <v>; Heti 1 óra;, pénteken d. e. 11 — 12-ig</v>
      </c>
      <c r="G44" t="str">
        <f t="shared" si="22"/>
        <v xml:space="preserve">0 </v>
      </c>
      <c r="H44" t="str">
        <f t="shared" si="23"/>
        <v>ugyanott</v>
      </c>
      <c r="I44" t="str">
        <f t="shared" si="24"/>
        <v>ugyanott</v>
      </c>
    </row>
    <row r="45" spans="1:9" x14ac:dyDescent="0.3">
      <c r="B45" t="s">
        <v>1007</v>
      </c>
      <c r="C45">
        <f t="shared" si="0"/>
        <v>46</v>
      </c>
      <c r="D45" t="str">
        <f t="shared" si="19"/>
        <v>42. Oklevéltani gyakorlatok (a tanárképzőben);</v>
      </c>
      <c r="E45">
        <f t="shared" si="20"/>
        <v>82</v>
      </c>
      <c r="F45" t="str">
        <f t="shared" si="21"/>
        <v>; Heti 2 óra; szombaton d. e. 10—12-ig</v>
      </c>
      <c r="G45" t="str">
        <f t="shared" si="22"/>
        <v xml:space="preserve">0 </v>
      </c>
      <c r="H45" t="str">
        <f t="shared" si="23"/>
        <v>ugyanott</v>
      </c>
      <c r="I45" t="str">
        <f t="shared" si="24"/>
        <v>ugyanott</v>
      </c>
    </row>
    <row r="46" spans="1:9" x14ac:dyDescent="0.3">
      <c r="B46" t="s">
        <v>1031</v>
      </c>
      <c r="C46">
        <f t="shared" si="0"/>
        <v>166</v>
      </c>
      <c r="D46" t="str">
        <f t="shared" si="19"/>
        <v>43-Magyarország anyagi és szellemi műveltségének 88p—1301-ig terjedő története, párhuzamitva az európai államok civilisatiójá- nak hasonkorú történetével (folytatás);</v>
      </c>
      <c r="E46">
        <f t="shared" si="20"/>
        <v>207</v>
      </c>
      <c r="F46" t="str">
        <f t="shared" si="21"/>
        <v>; Heti 4 óra; hétfőn és kedden d. e. 7—9-ig</v>
      </c>
      <c r="G46" t="str">
        <f t="shared" si="22"/>
        <v xml:space="preserve">0 </v>
      </c>
      <c r="H46">
        <f t="shared" si="23"/>
        <v>250</v>
      </c>
      <c r="I46">
        <f t="shared" si="24"/>
        <v>250</v>
      </c>
    </row>
    <row r="47" spans="1:9" x14ac:dyDescent="0.3">
      <c r="B47" t="s">
        <v>1008</v>
      </c>
      <c r="C47">
        <f t="shared" si="0"/>
        <v>53</v>
      </c>
      <c r="D47" t="str">
        <f t="shared" si="19"/>
        <v>44-Az árpádkori művelődéstörténet kútfői (folytatás);</v>
      </c>
      <c r="E47">
        <f t="shared" si="20"/>
        <v>90</v>
      </c>
      <c r="F47" t="str">
        <f t="shared" si="21"/>
        <v>; Heti 1 óra ; csütörtökön d. e. 7—8-ig</v>
      </c>
      <c r="G47" t="str">
        <f t="shared" si="22"/>
        <v xml:space="preserve">0 </v>
      </c>
      <c r="H47" t="str">
        <f t="shared" si="23"/>
        <v>ugyanott</v>
      </c>
      <c r="I47" t="str">
        <f t="shared" si="24"/>
        <v>ugyanott</v>
      </c>
    </row>
    <row r="48" spans="1:9" x14ac:dyDescent="0.3">
      <c r="B48" t="s">
        <v>1009</v>
      </c>
      <c r="C48">
        <f t="shared" si="0"/>
        <v>119</v>
      </c>
      <c r="D48" t="str">
        <f t="shared" si="19"/>
        <v>45-Az árpádkori művelődéstörténet egyes ágainak gyakorlati előadása a középiskola III. és IV. osztályaiban (folytatás);</v>
      </c>
      <c r="E48">
        <f t="shared" si="20"/>
        <v>151</v>
      </c>
      <c r="F48" t="str">
        <f t="shared" si="21"/>
        <v>; Heti 2 éra; szerdán d. e. 7—9-ig</v>
      </c>
      <c r="G48" t="str">
        <f t="shared" si="22"/>
        <v xml:space="preserve">0 </v>
      </c>
      <c r="H48" t="str">
        <f t="shared" si="23"/>
        <v>ugyanott</v>
      </c>
      <c r="I48" t="str">
        <f t="shared" si="24"/>
        <v>ugyanott</v>
      </c>
    </row>
    <row r="49" spans="1:9" x14ac:dyDescent="0.3">
      <c r="B49" t="s">
        <v>1010</v>
      </c>
      <c r="C49">
        <f t="shared" si="0"/>
        <v>36</v>
      </c>
      <c r="D49" t="str">
        <f t="shared" si="19"/>
        <v>46.A rómaiak történelme (folytatás);</v>
      </c>
      <c r="E49">
        <f t="shared" si="20"/>
        <v>110</v>
      </c>
      <c r="F49" t="str">
        <f t="shared" si="21"/>
        <v>; Heti 5 óra; hétfőn, kedden szerdán csütörtökön és pénteken d. e. io— it-ig</v>
      </c>
      <c r="G49" t="str">
        <f t="shared" si="22"/>
        <v xml:space="preserve">0 </v>
      </c>
      <c r="H49">
        <f t="shared" si="23"/>
        <v>156</v>
      </c>
      <c r="I49">
        <f t="shared" si="24"/>
        <v>156</v>
      </c>
    </row>
    <row r="50" spans="1:9" x14ac:dyDescent="0.3">
      <c r="B50" t="s">
        <v>1011</v>
      </c>
      <c r="C50">
        <f t="shared" si="0"/>
        <v>53</v>
      </c>
      <c r="D50" t="str">
        <f t="shared" ref="D50:D64" si="25">LEFT(B50,C50)</f>
        <v>46.Egyetemes történelmi gyakorlatok, a tanárképzőben;</v>
      </c>
      <c r="E50">
        <f t="shared" ref="E50:E64" si="26">IFERROR(SEARCH("ig.",B50),SEARCH("időben.",B50)+3)</f>
        <v>89</v>
      </c>
      <c r="F50" t="str">
        <f t="shared" ref="F50:F64" si="27">CONCATENATE(MID(B50,C50,(E50-C50)),"ig")</f>
        <v>; Heti 2 óra ; pénteken d. u. 3 - 5-ig</v>
      </c>
      <c r="G50" t="str">
        <f t="shared" ref="G50:G64" si="28">IFERROR(SEARCH("ugyanaz tanár",B50),"0 ")</f>
        <v xml:space="preserve">0 </v>
      </c>
      <c r="H50" t="str">
        <f t="shared" ref="H50:H64" si="29">IFERROR(SEARCH($H$1,B50),"ugyanott")</f>
        <v>ugyanott</v>
      </c>
      <c r="I50" t="str">
        <f t="shared" ref="I50:I64" si="30">IFERROR(SEARCH($H$1,B50),"ugyanott")</f>
        <v>ugyanott</v>
      </c>
    </row>
    <row r="51" spans="1:9" x14ac:dyDescent="0.3">
      <c r="B51" t="s">
        <v>1012</v>
      </c>
      <c r="C51">
        <f t="shared" si="0"/>
        <v>47</v>
      </c>
      <c r="D51" t="str">
        <f t="shared" si="25"/>
        <v>47.A franczia forradalom története \"j8y -i/pj;</v>
      </c>
      <c r="E51">
        <f t="shared" si="26"/>
        <v>109</v>
      </c>
      <c r="F51" t="str">
        <f t="shared" si="27"/>
        <v>; Heti 4 óra; hétfőn, kedden szerdán és csütörtökön déli 12—i-ig</v>
      </c>
      <c r="G51" t="str">
        <f t="shared" si="28"/>
        <v xml:space="preserve">0 </v>
      </c>
      <c r="H51">
        <f t="shared" si="29"/>
        <v>152</v>
      </c>
      <c r="I51">
        <f t="shared" si="30"/>
        <v>152</v>
      </c>
    </row>
    <row r="52" spans="1:9" x14ac:dyDescent="0.3">
      <c r="B52" t="s">
        <v>1013</v>
      </c>
      <c r="C52">
        <f t="shared" si="0"/>
        <v>42</v>
      </c>
      <c r="D52" t="str">
        <f t="shared" si="25"/>
        <v>48.Történelmi gyakorlatok a tanárképzőben;</v>
      </c>
      <c r="E52">
        <f t="shared" si="26"/>
        <v>79</v>
      </c>
      <c r="F52" t="str">
        <f t="shared" si="27"/>
        <v>; Heti i ór 1; csütörtökön d. u. 3—4-ig</v>
      </c>
      <c r="G52" t="str">
        <f t="shared" si="28"/>
        <v xml:space="preserve">0 </v>
      </c>
      <c r="H52" t="str">
        <f t="shared" si="29"/>
        <v>ugyanott</v>
      </c>
      <c r="I52" t="str">
        <f t="shared" si="30"/>
        <v>ugyanott</v>
      </c>
    </row>
    <row r="53" spans="1:9" x14ac:dyDescent="0.3">
      <c r="B53" t="s">
        <v>1014</v>
      </c>
      <c r="C53">
        <f t="shared" si="0"/>
        <v>30</v>
      </c>
      <c r="D53" t="str">
        <f t="shared" si="25"/>
        <v>49.A jo éves háború története;</v>
      </c>
      <c r="E53">
        <f>IFERROR(SEARCH("ig.",B53),SEARCH("helyen.",B53)+3)</f>
        <v>79</v>
      </c>
      <c r="F53" t="str">
        <f t="shared" si="27"/>
        <v>; Heti 2 óra; később meghatározandó időben és helig</v>
      </c>
      <c r="G53" t="str">
        <f t="shared" si="28"/>
        <v xml:space="preserve">0 </v>
      </c>
      <c r="H53" t="str">
        <f t="shared" si="29"/>
        <v>ugyanott</v>
      </c>
      <c r="I53" t="str">
        <f t="shared" si="30"/>
        <v>ugyanott</v>
      </c>
    </row>
    <row r="54" spans="1:9" x14ac:dyDescent="0.3">
      <c r="B54" t="s">
        <v>1015</v>
      </c>
      <c r="C54">
        <f t="shared" si="0"/>
        <v>47</v>
      </c>
      <c r="D54" t="str">
        <f t="shared" si="25"/>
        <v>50.A görög agyagmüvesség története (folytatás);</v>
      </c>
      <c r="E54">
        <f t="shared" si="26"/>
        <v>120</v>
      </c>
      <c r="F54" t="str">
        <f t="shared" si="27"/>
        <v>; Heti 5 óra ; csütörtökön d. u. 2 -3-lg, pénteken és szombaton d u. 2—4-ig</v>
      </c>
      <c r="G54" t="str">
        <f t="shared" si="28"/>
        <v xml:space="preserve">0 </v>
      </c>
      <c r="H54">
        <f t="shared" si="29"/>
        <v>162</v>
      </c>
      <c r="I54">
        <f t="shared" si="30"/>
        <v>162</v>
      </c>
    </row>
    <row r="55" spans="1:9" x14ac:dyDescent="0.3">
      <c r="B55" t="s">
        <v>1016</v>
      </c>
      <c r="C55">
        <f t="shared" si="0"/>
        <v>26</v>
      </c>
      <c r="D55" t="str">
        <f t="shared" si="25"/>
        <v>51.Természettani földrajz;</v>
      </c>
      <c r="E55">
        <f t="shared" si="26"/>
        <v>76</v>
      </c>
      <c r="F55" t="str">
        <f t="shared" si="27"/>
        <v>; Heti 3 óra; hétfőn, kedden és szerdán d. e 9—10 ig</v>
      </c>
      <c r="G55" t="str">
        <f t="shared" si="28"/>
        <v xml:space="preserve">0 </v>
      </c>
      <c r="H55" t="str">
        <f t="shared" si="29"/>
        <v>ugyanott</v>
      </c>
      <c r="I55" t="str">
        <f t="shared" si="30"/>
        <v>ugyanott</v>
      </c>
    </row>
    <row r="56" spans="1:9" x14ac:dyDescent="0.3">
      <c r="B56" t="s">
        <v>1017</v>
      </c>
      <c r="C56">
        <f t="shared" si="0"/>
        <v>24</v>
      </c>
      <c r="D56" t="str">
        <f t="shared" si="25"/>
        <v>52.Ausztrália földrajza;</v>
      </c>
      <c r="E56">
        <f t="shared" si="26"/>
        <v>61</v>
      </c>
      <c r="F56" t="str">
        <f t="shared" si="27"/>
        <v>; Heti 2 óra; pénteken d. e. 8—10 óráig</v>
      </c>
      <c r="G56" t="str">
        <f t="shared" si="28"/>
        <v xml:space="preserve">0 </v>
      </c>
      <c r="H56" t="str">
        <f t="shared" si="29"/>
        <v>ugyanott</v>
      </c>
      <c r="I56" t="str">
        <f t="shared" si="30"/>
        <v>ugyanott</v>
      </c>
    </row>
    <row r="57" spans="1:9" x14ac:dyDescent="0.3">
      <c r="B57" t="s">
        <v>1030</v>
      </c>
      <c r="C57">
        <f t="shared" si="0"/>
        <v>97</v>
      </c>
      <c r="D57" t="str">
        <f t="shared" si="25"/>
        <v>53. Tanárképzői földrajzi gyakorlatok az előadások tárgyaiból III. és IV. éves hallgatók részére;</v>
      </c>
      <c r="E57">
        <f t="shared" si="26"/>
        <v>139</v>
      </c>
      <c r="F57" t="str">
        <f t="shared" si="27"/>
        <v>; Heti 2 óra; hétfőn és szerdán d. u. 2—3-ig</v>
      </c>
      <c r="G57" t="str">
        <f t="shared" si="28"/>
        <v xml:space="preserve">0 </v>
      </c>
      <c r="H57" t="str">
        <f t="shared" si="29"/>
        <v>ugyanott</v>
      </c>
      <c r="I57" t="str">
        <f t="shared" si="30"/>
        <v>ugyanott</v>
      </c>
    </row>
    <row r="58" spans="1:9" x14ac:dyDescent="0.3">
      <c r="B58" t="s">
        <v>1018</v>
      </c>
      <c r="C58">
        <f t="shared" si="0"/>
        <v>26</v>
      </c>
      <c r="D58" t="str">
        <f t="shared" si="25"/>
        <v>54. Néprajzi szemelmények;</v>
      </c>
      <c r="E58">
        <f t="shared" si="26"/>
        <v>61</v>
      </c>
      <c r="F58" t="str">
        <f t="shared" si="27"/>
        <v>; Heti 1 óra; szombaton d. e. 8 —9-ig</v>
      </c>
      <c r="G58" t="str">
        <f t="shared" si="28"/>
        <v xml:space="preserve">0 </v>
      </c>
      <c r="H58">
        <f t="shared" si="29"/>
        <v>106</v>
      </c>
      <c r="I58">
        <f t="shared" si="30"/>
        <v>106</v>
      </c>
    </row>
    <row r="59" spans="1:9" x14ac:dyDescent="0.3">
      <c r="B59" t="s">
        <v>1019</v>
      </c>
      <c r="C59">
        <f t="shared" si="0"/>
        <v>24</v>
      </c>
      <c r="D59" t="str">
        <f t="shared" si="25"/>
        <v>55.A czigányok néprajza;</v>
      </c>
      <c r="E59">
        <f t="shared" si="26"/>
        <v>58</v>
      </c>
      <c r="F59" t="str">
        <f t="shared" si="27"/>
        <v>; Heti 1 óra; szombaton d. e. 7—8-ig</v>
      </c>
      <c r="G59" t="str">
        <f t="shared" si="28"/>
        <v xml:space="preserve">0 </v>
      </c>
      <c r="H59" t="str">
        <f t="shared" si="29"/>
        <v>ugyanott</v>
      </c>
      <c r="I59" t="str">
        <f t="shared" si="30"/>
        <v>ugyanott</v>
      </c>
    </row>
    <row r="60" spans="1:9" x14ac:dyDescent="0.3">
      <c r="A60" t="s">
        <v>769</v>
      </c>
    </row>
    <row r="61" spans="1:9" x14ac:dyDescent="0.3">
      <c r="B61" t="s">
        <v>1020</v>
      </c>
      <c r="C61">
        <f t="shared" si="0"/>
        <v>31</v>
      </c>
      <c r="D61" t="str">
        <f t="shared" si="25"/>
        <v>56.Angol nyelvtan, (folytatás);</v>
      </c>
      <c r="E61">
        <f t="shared" si="26"/>
        <v>71</v>
      </c>
      <c r="F61" t="str">
        <f t="shared" si="27"/>
        <v>; Heti 2 óra ; később meghatározandó időig</v>
      </c>
      <c r="G61" t="str">
        <f t="shared" si="28"/>
        <v xml:space="preserve">0 </v>
      </c>
      <c r="H61">
        <f t="shared" si="29"/>
        <v>111</v>
      </c>
      <c r="I61">
        <f t="shared" si="30"/>
        <v>111</v>
      </c>
    </row>
    <row r="62" spans="1:9" x14ac:dyDescent="0.3">
      <c r="B62" t="s">
        <v>1021</v>
      </c>
      <c r="C62">
        <f t="shared" si="0"/>
        <v>63</v>
      </c>
      <c r="D62" t="str">
        <f t="shared" si="25"/>
        <v>57.Romeo és Júlia Shakspere darabjának olvasása és magyarázata;</v>
      </c>
      <c r="E62">
        <f t="shared" si="26"/>
        <v>102</v>
      </c>
      <c r="F62" t="str">
        <f t="shared" si="27"/>
        <v>; Heti 2 óra; később meghatározandó időig</v>
      </c>
      <c r="G62" t="str">
        <f t="shared" si="28"/>
        <v xml:space="preserve">0 </v>
      </c>
      <c r="H62" t="str">
        <f t="shared" si="29"/>
        <v>ugyanott</v>
      </c>
      <c r="I62" t="str">
        <f t="shared" si="30"/>
        <v>ugyanott</v>
      </c>
    </row>
    <row r="63" spans="1:9" x14ac:dyDescent="0.3">
      <c r="B63" t="s">
        <v>1022</v>
      </c>
      <c r="C63">
        <f t="shared" si="0"/>
        <v>24</v>
      </c>
      <c r="D63" t="str">
        <f t="shared" si="25"/>
        <v>58.English Conversation;</v>
      </c>
      <c r="E63">
        <f t="shared" si="26"/>
        <v>63</v>
      </c>
      <c r="F63" t="str">
        <f t="shared" si="27"/>
        <v>; Heti 1 óra; később meghatározandó időig</v>
      </c>
      <c r="G63" t="str">
        <f t="shared" si="28"/>
        <v xml:space="preserve">0 </v>
      </c>
      <c r="H63" t="str">
        <f t="shared" si="29"/>
        <v>ugyanott</v>
      </c>
      <c r="I63" t="str">
        <f t="shared" si="30"/>
        <v>ugyanott</v>
      </c>
    </row>
    <row r="64" spans="1:9" x14ac:dyDescent="0.3">
      <c r="B64" t="s">
        <v>1023</v>
      </c>
      <c r="C64">
        <f t="shared" si="0"/>
        <v>71</v>
      </c>
      <c r="D64" t="str">
        <f t="shared" si="25"/>
        <v>59.Franczia nyelv. I. csoport (folytatás). Nyelvtan, beszédgyakorlatok;</v>
      </c>
      <c r="E64">
        <f t="shared" si="26"/>
        <v>138</v>
      </c>
      <c r="F64" t="str">
        <f t="shared" si="27"/>
        <v>; Heti 3 óra ; hétfőn d. u. 6—7-ig, szerdán és szombaton d. u. 2—3-ig</v>
      </c>
      <c r="G64" t="str">
        <f t="shared" si="28"/>
        <v xml:space="preserve">0 </v>
      </c>
      <c r="H64">
        <f t="shared" si="29"/>
        <v>176</v>
      </c>
      <c r="I64">
        <f t="shared" si="30"/>
        <v>176</v>
      </c>
    </row>
    <row r="65" spans="1:9" x14ac:dyDescent="0.3">
      <c r="B65" t="s">
        <v>1024</v>
      </c>
      <c r="C65">
        <f t="shared" si="0"/>
        <v>96</v>
      </c>
      <c r="D65" t="str">
        <f t="shared" ref="D65:D71" si="31">LEFT(B65,C65)</f>
        <v>60.Franczia nyelv.II. csoport, haladóknak. Nehezebb nyelvtani gyakorlatok. Társalgás és olvasás;</v>
      </c>
      <c r="E65">
        <f t="shared" ref="E65:E71" si="32">IFERROR(SEARCH("ig.",B65),SEARCH("időben.",B65)+3)</f>
        <v>140</v>
      </c>
      <c r="F65" t="str">
        <f t="shared" ref="F65:F71" si="33">CONCATENATE(MID(B65,C65,(E65-C65)),"ig")</f>
        <v>; Heti 2 óra; hétfőn és szombaton d. u. 5—6-ig</v>
      </c>
      <c r="G65" t="str">
        <f t="shared" ref="G65:G71" si="34">IFERROR(SEARCH("ugyanaz tanár",B65),"0 ")</f>
        <v xml:space="preserve">0 </v>
      </c>
      <c r="H65" t="str">
        <f t="shared" ref="H65:H71" si="35">IFERROR(SEARCH($H$1,B65),"ugyanott")</f>
        <v>ugyanott</v>
      </c>
      <c r="I65" t="str">
        <f t="shared" ref="I65:I71" si="36">IFERROR(SEARCH($H$1,B65),"ugyanott")</f>
        <v>ugyanott</v>
      </c>
    </row>
    <row r="66" spans="1:9" x14ac:dyDescent="0.3">
      <c r="B66" t="s">
        <v>1025</v>
      </c>
      <c r="C66">
        <f t="shared" ref="C66:C71" si="37">IFERROR(IFERROR(SEARCH("C1",B66),SEARCH(";",B66)),SEARCH(";",B66))</f>
        <v>26</v>
      </c>
      <c r="D66" t="str">
        <f t="shared" si="31"/>
        <v>47.Olasz nyelv, kezdőknek;</v>
      </c>
      <c r="E66">
        <f t="shared" si="32"/>
        <v>65</v>
      </c>
      <c r="F66" t="str">
        <f t="shared" si="33"/>
        <v>; Heti 2 óra; később meghatározandó időig</v>
      </c>
      <c r="G66" t="str">
        <f t="shared" si="34"/>
        <v xml:space="preserve">0 </v>
      </c>
      <c r="H66">
        <f t="shared" si="35"/>
        <v>129</v>
      </c>
      <c r="I66">
        <f t="shared" si="36"/>
        <v>129</v>
      </c>
    </row>
    <row r="67" spans="1:9" x14ac:dyDescent="0.3">
      <c r="B67" t="s">
        <v>1026</v>
      </c>
      <c r="C67">
        <f t="shared" si="37"/>
        <v>27</v>
      </c>
      <c r="D67" t="str">
        <f t="shared" si="31"/>
        <v>48.Olasz nyelv, haladóknak;</v>
      </c>
      <c r="E67">
        <f t="shared" si="32"/>
        <v>66</v>
      </c>
      <c r="F67" t="str">
        <f t="shared" si="33"/>
        <v>; Heti 2 óra; később meghatározandó időig</v>
      </c>
      <c r="G67" t="str">
        <f t="shared" si="34"/>
        <v xml:space="preserve">0 </v>
      </c>
      <c r="H67" t="str">
        <f t="shared" si="35"/>
        <v>ugyanott</v>
      </c>
      <c r="I67" t="str">
        <f t="shared" si="36"/>
        <v>ugyanott</v>
      </c>
    </row>
    <row r="68" spans="1:9" x14ac:dyDescent="0.3">
      <c r="B68" t="s">
        <v>1027</v>
      </c>
      <c r="C68">
        <f t="shared" si="37"/>
        <v>54</v>
      </c>
      <c r="D68" t="str">
        <f t="shared" si="31"/>
        <v>49.Az olasz irodalomtörténetből'. A romantikus iskola;</v>
      </c>
      <c r="E68">
        <f t="shared" si="32"/>
        <v>93</v>
      </c>
      <c r="F68" t="str">
        <f t="shared" si="33"/>
        <v>; Heti 1 óra; később meghatározandó időig</v>
      </c>
      <c r="G68" t="str">
        <f t="shared" si="34"/>
        <v xml:space="preserve">0 </v>
      </c>
      <c r="H68" t="str">
        <f t="shared" si="35"/>
        <v>ugyanott</v>
      </c>
      <c r="I68" t="str">
        <f t="shared" si="36"/>
        <v>ugyanott</v>
      </c>
    </row>
    <row r="69" spans="1:9" x14ac:dyDescent="0.3">
      <c r="A69" t="s">
        <v>577</v>
      </c>
    </row>
    <row r="70" spans="1:9" x14ac:dyDescent="0.3">
      <c r="B70" t="s">
        <v>1028</v>
      </c>
      <c r="C70">
        <f t="shared" si="37"/>
        <v>42</v>
      </c>
      <c r="D70" t="str">
        <f t="shared" si="31"/>
        <v>50.Szabadkézi, rajz és aquarell festészet;</v>
      </c>
      <c r="E70">
        <f>IFERROR(SEARCH("ig.",B70),SEARCH("délelőtt.",B70)+3)</f>
        <v>75</v>
      </c>
      <c r="F70" t="str">
        <f t="shared" si="33"/>
        <v>; Heti 4 óra ; vasárnap egész délig</v>
      </c>
      <c r="G70" t="str">
        <f t="shared" si="34"/>
        <v xml:space="preserve">0 </v>
      </c>
      <c r="H70">
        <f t="shared" si="35"/>
        <v>116</v>
      </c>
      <c r="I70">
        <f t="shared" si="36"/>
        <v>116</v>
      </c>
    </row>
    <row r="71" spans="1:9" x14ac:dyDescent="0.3">
      <c r="B71" t="s">
        <v>1029</v>
      </c>
      <c r="C71">
        <f t="shared" si="37"/>
        <v>21</v>
      </c>
      <c r="D71" t="str">
        <f t="shared" si="31"/>
        <v>51.Tornázás és vívás;</v>
      </c>
      <c r="E71">
        <f t="shared" si="32"/>
        <v>48</v>
      </c>
      <c r="F71" t="str">
        <f t="shared" si="33"/>
        <v>; Később meghatározandó időig</v>
      </c>
      <c r="G71" t="str">
        <f t="shared" si="34"/>
        <v xml:space="preserve">0 </v>
      </c>
      <c r="H71">
        <f t="shared" si="35"/>
        <v>105</v>
      </c>
      <c r="I71">
        <f t="shared" si="36"/>
        <v>105</v>
      </c>
    </row>
    <row r="72" spans="1:9" x14ac:dyDescent="0.3">
      <c r="B72" s="3" t="s">
        <v>966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Munka25"/>
  <dimension ref="A1:N71"/>
  <sheetViews>
    <sheetView zoomScale="80" zoomScaleNormal="80" workbookViewId="0">
      <selection activeCell="C27" sqref="C27"/>
    </sheetView>
  </sheetViews>
  <sheetFormatPr defaultRowHeight="15.6" x14ac:dyDescent="0.3"/>
  <cols>
    <col min="2" max="2" width="9" customWidth="1"/>
    <col min="3" max="3" width="4.09765625" customWidth="1"/>
    <col min="4" max="4" width="31.59765625" customWidth="1"/>
    <col min="5" max="5" width="6" customWidth="1"/>
    <col min="6" max="6" width="31.69921875" customWidth="1"/>
    <col min="7" max="7" width="8.5" customWidth="1"/>
    <col min="8" max="8" width="25.19921875" customWidth="1"/>
  </cols>
  <sheetData>
    <row r="1" spans="1:14" x14ac:dyDescent="0.3">
      <c r="A1" s="3" t="s">
        <v>32</v>
      </c>
      <c r="B1" s="3"/>
      <c r="C1" s="3"/>
      <c r="D1" s="29"/>
      <c r="E1" s="30" t="s">
        <v>8</v>
      </c>
      <c r="F1" s="31" t="s">
        <v>10</v>
      </c>
      <c r="G1" s="30" t="s">
        <v>66</v>
      </c>
      <c r="H1" s="32" t="s">
        <v>11</v>
      </c>
      <c r="I1" s="32" t="s">
        <v>39</v>
      </c>
      <c r="J1" s="32" t="s">
        <v>827</v>
      </c>
      <c r="K1" s="32" t="s">
        <v>569</v>
      </c>
      <c r="L1" s="32" t="s">
        <v>69</v>
      </c>
      <c r="M1" s="32" t="s">
        <v>12</v>
      </c>
      <c r="N1" s="32" t="s">
        <v>568</v>
      </c>
    </row>
    <row r="2" spans="1:14" ht="90.75" customHeight="1" x14ac:dyDescent="0.3">
      <c r="A2" t="s">
        <v>537</v>
      </c>
      <c r="D2" s="28" t="s">
        <v>1143</v>
      </c>
      <c r="E2">
        <f>IFERROR(IFERROR(SEARCH("C1",D2),SEARCH(";",D2)),SEARCH(";",D2))</f>
        <v>9</v>
      </c>
      <c r="F2" t="str">
        <f>LEFT(D2,E2)</f>
        <v>1.Logika;</v>
      </c>
      <c r="G2">
        <f>IFERROR(SEARCH("ig.",D2),SEARCH("időben.",D2)+3)</f>
        <v>85</v>
      </c>
      <c r="H2" t="str">
        <f>CONCATENATE(MID(D2,E2,(G2-E2)),"ig")</f>
        <v>; Heti 4 óra; hétfőn d. u. 6-7-ig, kedden, szerdán és csütörtökön d. u. 5—6-ig</v>
      </c>
      <c r="I2" t="str">
        <f>IFERROR(SEARCH("ugyanaz tanár",D2),"0 ")</f>
        <v xml:space="preserve">0 </v>
      </c>
      <c r="J2">
        <f t="shared" ref="J2:J8" si="0">IFERROR(SEARCH($J$1,D2),"ugyanott")</f>
        <v>128</v>
      </c>
      <c r="K2">
        <f t="shared" ref="K2:K8" si="1">IFERROR(SEARCH($J$1,D2),"ugyanott")</f>
        <v>128</v>
      </c>
      <c r="L2" t="e">
        <f>MID(D2,N2+6,J2-N2)</f>
        <v>#VALUE!</v>
      </c>
      <c r="M2" t="e">
        <f>MID(D2,G2+3,N2-G2+3)</f>
        <v>#VALUE!</v>
      </c>
      <c r="N2" t="e">
        <f>MID(E2,H2+3,O2-H2+3)</f>
        <v>#VALUE!</v>
      </c>
    </row>
    <row r="3" spans="1:14" x14ac:dyDescent="0.3">
      <c r="D3" t="s">
        <v>1144</v>
      </c>
      <c r="E3">
        <f t="shared" ref="E3:E65" si="2">IFERROR(IFERROR(SEARCH("C1",D3),SEARCH(";",D3)),SEARCH(";",D3))</f>
        <v>21</v>
      </c>
      <c r="F3" t="str">
        <f t="shared" ref="F3:F11" si="3">LEFT(D3,E3)</f>
        <v>2.Hegel aesthetikája;</v>
      </c>
      <c r="G3">
        <f t="shared" ref="G3:G11" si="4">IFERROR(SEARCH("ig.",D3),SEARCH("időben.",D3)+3)</f>
        <v>53</v>
      </c>
      <c r="H3" t="str">
        <f t="shared" ref="H3:H11" si="5">CONCATENATE(MID(D3,E3,(G3-E3)),"ig")</f>
        <v>; Heti 1 óra; szerdán d. 11.4—5-ig</v>
      </c>
      <c r="I3" t="str">
        <f t="shared" ref="I3:I11" si="6">IFERROR(SEARCH("ugyanaz tanár",D3),"0 ")</f>
        <v xml:space="preserve">0 </v>
      </c>
      <c r="J3">
        <f t="shared" si="0"/>
        <v>75</v>
      </c>
      <c r="K3">
        <f t="shared" si="1"/>
        <v>75</v>
      </c>
      <c r="L3" t="e">
        <f t="shared" ref="L3:L11" si="7">MID(D3,N3+6,J3-N3)</f>
        <v>#VALUE!</v>
      </c>
      <c r="M3" t="e">
        <f t="shared" ref="M3:N3" si="8">MID(D3,G3+3,N3-G3+3)</f>
        <v>#VALUE!</v>
      </c>
      <c r="N3" t="e">
        <f t="shared" si="8"/>
        <v>#VALUE!</v>
      </c>
    </row>
    <row r="4" spans="1:14" x14ac:dyDescent="0.3">
      <c r="D4" t="s">
        <v>1145</v>
      </c>
      <c r="E4">
        <f t="shared" si="2"/>
        <v>57</v>
      </c>
      <c r="F4" t="str">
        <f t="shared" si="3"/>
        <v>3.Philosophiai gyakorlatok. (Tanárképző tagoknak ingyen);</v>
      </c>
      <c r="G4">
        <f t="shared" si="4"/>
        <v>89</v>
      </c>
      <c r="H4" t="str">
        <f t="shared" si="5"/>
        <v>; Heti 2 óra ; hétfőn d. u. 4—6-ig</v>
      </c>
      <c r="I4" t="str">
        <f t="shared" si="6"/>
        <v xml:space="preserve">0 </v>
      </c>
      <c r="J4" t="str">
        <f t="shared" si="0"/>
        <v>ugyanott</v>
      </c>
      <c r="K4" t="str">
        <f t="shared" si="1"/>
        <v>ugyanott</v>
      </c>
      <c r="L4" t="e">
        <f t="shared" si="7"/>
        <v>#VALUE!</v>
      </c>
      <c r="M4" t="e">
        <f t="shared" ref="M4:N4" si="9">MID(D4,G4+3,N4-G4+3)</f>
        <v>#VALUE!</v>
      </c>
      <c r="N4" t="e">
        <f t="shared" si="9"/>
        <v>#VALUE!</v>
      </c>
    </row>
    <row r="5" spans="1:14" x14ac:dyDescent="0.3">
      <c r="D5" t="s">
        <v>1146</v>
      </c>
      <c r="E5">
        <f t="shared" si="2"/>
        <v>13</v>
      </c>
      <c r="F5" t="str">
        <f t="shared" si="3"/>
        <v>4.Neveléstan;</v>
      </c>
      <c r="G5">
        <f t="shared" si="4"/>
        <v>69</v>
      </c>
      <c r="H5" t="str">
        <f t="shared" si="5"/>
        <v>; Heti 3 óra; kedden, csütörtökön és pénteken d. u. 5—7-ig</v>
      </c>
      <c r="I5" t="str">
        <f t="shared" si="6"/>
        <v xml:space="preserve">0 </v>
      </c>
      <c r="J5">
        <f t="shared" si="0"/>
        <v>117</v>
      </c>
      <c r="K5">
        <f t="shared" si="1"/>
        <v>117</v>
      </c>
      <c r="L5" t="e">
        <f t="shared" si="7"/>
        <v>#VALUE!</v>
      </c>
      <c r="M5" t="e">
        <f t="shared" ref="M5:N5" si="10">MID(D5,G5+3,N5-G5+3)</f>
        <v>#VALUE!</v>
      </c>
      <c r="N5" t="e">
        <f t="shared" si="10"/>
        <v>#VALUE!</v>
      </c>
    </row>
    <row r="6" spans="1:14" x14ac:dyDescent="0.3">
      <c r="D6" t="s">
        <v>1147</v>
      </c>
      <c r="E6">
        <f t="shared" si="2"/>
        <v>36</v>
      </c>
      <c r="F6" t="str">
        <f t="shared" si="3"/>
        <v>5.Exner és Bonitz mint paedagogusok;</v>
      </c>
      <c r="G6">
        <f t="shared" si="4"/>
        <v>82</v>
      </c>
      <c r="H6" t="str">
        <f t="shared" si="5"/>
        <v>; Heti 2 óra; pénteken és szombaton d. e. 8—9-ig</v>
      </c>
      <c r="I6" t="str">
        <f t="shared" si="6"/>
        <v xml:space="preserve">0 </v>
      </c>
      <c r="J6">
        <f t="shared" si="0"/>
        <v>104</v>
      </c>
      <c r="K6">
        <f t="shared" si="1"/>
        <v>104</v>
      </c>
      <c r="L6" t="e">
        <f t="shared" si="7"/>
        <v>#VALUE!</v>
      </c>
      <c r="M6" t="e">
        <f t="shared" ref="M6:N6" si="11">MID(D6,G6+3,N6-G6+3)</f>
        <v>#VALUE!</v>
      </c>
      <c r="N6" t="e">
        <f t="shared" si="11"/>
        <v>#VALUE!</v>
      </c>
    </row>
    <row r="7" spans="1:14" x14ac:dyDescent="0.3">
      <c r="D7" t="s">
        <v>1148</v>
      </c>
      <c r="E7">
        <f t="shared" si="2"/>
        <v>22</v>
      </c>
      <c r="F7" t="str">
        <f t="shared" si="3"/>
        <v>6. Kant a főiskoláról;</v>
      </c>
      <c r="G7">
        <f t="shared" si="4"/>
        <v>54</v>
      </c>
      <c r="H7" t="str">
        <f t="shared" si="5"/>
        <v>; Heti 1 óra; szerdán d. u. 6—7-ig</v>
      </c>
      <c r="I7" t="str">
        <f t="shared" si="6"/>
        <v xml:space="preserve">0 </v>
      </c>
      <c r="J7">
        <f t="shared" si="0"/>
        <v>76</v>
      </c>
      <c r="K7">
        <f t="shared" si="1"/>
        <v>76</v>
      </c>
      <c r="L7" t="e">
        <f t="shared" si="7"/>
        <v>#VALUE!</v>
      </c>
      <c r="M7" t="e">
        <f t="shared" ref="M7:N7" si="12">MID(D7,G7+3,N7-G7+3)</f>
        <v>#VALUE!</v>
      </c>
      <c r="N7" t="e">
        <f t="shared" si="12"/>
        <v>#VALUE!</v>
      </c>
    </row>
    <row r="8" spans="1:14" x14ac:dyDescent="0.3">
      <c r="D8" t="s">
        <v>1149</v>
      </c>
      <c r="E8">
        <f t="shared" si="2"/>
        <v>60</v>
      </c>
      <c r="F8" t="str">
        <f t="shared" si="3"/>
        <v>7.Paedagogiai gyakorlatok. (A tanárképző tagjainak ingyen.);</v>
      </c>
      <c r="G8">
        <f t="shared" si="4"/>
        <v>94</v>
      </c>
      <c r="H8" t="str">
        <f t="shared" si="5"/>
        <v>; Heti 2 óra; szombaton d. u. 5—7-ig</v>
      </c>
      <c r="I8" t="str">
        <f t="shared" si="6"/>
        <v xml:space="preserve">0 </v>
      </c>
      <c r="J8" t="str">
        <f t="shared" si="0"/>
        <v>ugyanott</v>
      </c>
      <c r="K8" t="str">
        <f t="shared" si="1"/>
        <v>ugyanott</v>
      </c>
      <c r="L8" t="e">
        <f t="shared" si="7"/>
        <v>#VALUE!</v>
      </c>
      <c r="M8" t="e">
        <f t="shared" ref="M8:N8" si="13">MID(D8,G8+3,N8-G8+3)</f>
        <v>#VALUE!</v>
      </c>
      <c r="N8" t="e">
        <f t="shared" si="13"/>
        <v>#VALUE!</v>
      </c>
    </row>
    <row r="9" spans="1:14" x14ac:dyDescent="0.3">
      <c r="A9" t="s">
        <v>640</v>
      </c>
    </row>
    <row r="10" spans="1:14" x14ac:dyDescent="0.3">
      <c r="D10" t="s">
        <v>1150</v>
      </c>
      <c r="E10">
        <f t="shared" si="2"/>
        <v>45</v>
      </c>
      <c r="F10" t="str">
        <f t="shared" si="3"/>
        <v>8.A megújhodás kora. II. A diákosok iskolája;</v>
      </c>
      <c r="G10">
        <f t="shared" si="4"/>
        <v>94</v>
      </c>
      <c r="H10" t="str">
        <f t="shared" si="5"/>
        <v>; Heti 4 óra; csütörtökön és szombaton d. u. 3—5-ig</v>
      </c>
      <c r="I10" t="str">
        <f t="shared" si="6"/>
        <v xml:space="preserve">0 </v>
      </c>
      <c r="J10">
        <f>IFERROR(SEARCH($J$1,D10),"ugyanott")</f>
        <v>140</v>
      </c>
      <c r="K10">
        <f>IFERROR(SEARCH($J$1,D10),"ugyanott")</f>
        <v>140</v>
      </c>
      <c r="L10" t="e">
        <f t="shared" si="7"/>
        <v>#VALUE!</v>
      </c>
      <c r="M10" t="e">
        <f t="shared" ref="M10:N10" si="14">MID(D10,G10+3,N10-G10+3)</f>
        <v>#VALUE!</v>
      </c>
      <c r="N10" t="e">
        <f t="shared" si="14"/>
        <v>#VALUE!</v>
      </c>
    </row>
    <row r="11" spans="1:14" x14ac:dyDescent="0.3">
      <c r="D11" t="s">
        <v>1151</v>
      </c>
      <c r="E11">
        <f t="shared" si="2"/>
        <v>124</v>
      </c>
      <c r="F11" t="str">
        <f t="shared" si="3"/>
        <v>9.Az ember Tragédiája. (Irodalomtörténeti és széptani fejtegetésekkel. A tanárképző rendes és rendkívüli tagjainak ingyen.);</v>
      </c>
      <c r="G11">
        <f t="shared" si="4"/>
        <v>156</v>
      </c>
      <c r="H11" t="str">
        <f t="shared" si="5"/>
        <v>; Heti 2 óra; pénteken d. u 3—5-ig</v>
      </c>
      <c r="I11" t="str">
        <f t="shared" si="6"/>
        <v xml:space="preserve">0 </v>
      </c>
      <c r="J11">
        <f>IFERROR(SEARCH($J$1,D11),"ugyanott")</f>
        <v>178</v>
      </c>
      <c r="K11">
        <f>IFERROR(SEARCH($J$1,D11),"ugyanott")</f>
        <v>178</v>
      </c>
      <c r="L11" t="e">
        <f t="shared" si="7"/>
        <v>#VALUE!</v>
      </c>
      <c r="M11" t="e">
        <f t="shared" ref="M11:N11" si="15">MID(D11,G11+3,N11-G11+3)</f>
        <v>#VALUE!</v>
      </c>
      <c r="N11" t="e">
        <f t="shared" si="15"/>
        <v>#VALUE!</v>
      </c>
    </row>
    <row r="12" spans="1:14" x14ac:dyDescent="0.3">
      <c r="D12" t="s">
        <v>1152</v>
      </c>
      <c r="E12">
        <f t="shared" si="2"/>
        <v>36</v>
      </c>
      <c r="F12" t="str">
        <f t="shared" ref="F12:F26" si="16">LEFT(D12,E12)</f>
        <v>10.Magyar összehasonlító alaktan II;</v>
      </c>
      <c r="G12">
        <f t="shared" ref="G12:G26" si="17">IFERROR(SEARCH("ig.",D12),SEARCH("időben.",D12)+3)</f>
        <v>78</v>
      </c>
      <c r="H12" t="str">
        <f t="shared" ref="H12:H26" si="18">CONCATENATE(MID(D12,E12,(G12-E12)),"ig")</f>
        <v>; Heti 2 óra; hétfőn és szerdán d. u. 3—4-ig</v>
      </c>
      <c r="I12" t="str">
        <f t="shared" ref="I12:I26" si="19">IFERROR(SEARCH("ugyanaz tanár",D12),"0 ")</f>
        <v xml:space="preserve">0 </v>
      </c>
      <c r="J12">
        <f t="shared" ref="J12:J26" si="20">IFERROR(SEARCH($J$1,D12),"ugyanott")</f>
        <v>123</v>
      </c>
      <c r="K12">
        <f t="shared" ref="K12:K26" si="21">IFERROR(SEARCH($J$1,D12),"ugyanott")</f>
        <v>123</v>
      </c>
      <c r="L12" t="e">
        <f t="shared" ref="L12:L26" si="22">MID(D12,N12+6,J12-N12)</f>
        <v>#VALUE!</v>
      </c>
      <c r="M12" t="e">
        <f t="shared" ref="M12:M26" si="23">MID(D12,G12+3,N12-G12+3)</f>
        <v>#VALUE!</v>
      </c>
      <c r="N12" t="e">
        <f t="shared" ref="N12:N26" si="24">MID(E12,H12+3,O12-H12+3)</f>
        <v>#VALUE!</v>
      </c>
    </row>
    <row r="13" spans="1:14" x14ac:dyDescent="0.3">
      <c r="D13" t="s">
        <v>1198</v>
      </c>
      <c r="E13">
        <f t="shared" si="2"/>
        <v>32</v>
      </c>
      <c r="F13" t="str">
        <f t="shared" si="16"/>
        <v>11. Finn nyelvtan s olvasmányok;</v>
      </c>
      <c r="G13">
        <f t="shared" si="17"/>
        <v>63</v>
      </c>
      <c r="H13" t="str">
        <f t="shared" si="18"/>
        <v>; Heti 2 óra; kedden d. u. 3—5-ig</v>
      </c>
      <c r="I13" t="str">
        <f t="shared" si="19"/>
        <v xml:space="preserve">0 </v>
      </c>
      <c r="J13">
        <f t="shared" si="20"/>
        <v>84</v>
      </c>
      <c r="K13">
        <f t="shared" si="21"/>
        <v>84</v>
      </c>
      <c r="L13" t="e">
        <f t="shared" si="22"/>
        <v>#VALUE!</v>
      </c>
      <c r="M13" t="e">
        <f t="shared" si="23"/>
        <v>#VALUE!</v>
      </c>
      <c r="N13" t="e">
        <f t="shared" si="24"/>
        <v>#VALUE!</v>
      </c>
    </row>
    <row r="14" spans="1:14" x14ac:dyDescent="0.3">
      <c r="D14" t="s">
        <v>1153</v>
      </c>
      <c r="E14">
        <f t="shared" si="2"/>
        <v>47</v>
      </c>
      <c r="F14" t="str">
        <f t="shared" si="16"/>
        <v>12.  Nyelvészeti gyakorlatok (a tanárképzőben);</v>
      </c>
      <c r="G14">
        <f t="shared" si="17"/>
        <v>84</v>
      </c>
      <c r="H14" t="str">
        <f t="shared" si="18"/>
        <v>; Heti 2 óra; csütörtökön d. e. 11—i-ig</v>
      </c>
      <c r="I14" t="str">
        <f t="shared" si="19"/>
        <v xml:space="preserve">0 </v>
      </c>
      <c r="J14" t="str">
        <f t="shared" si="20"/>
        <v>ugyanott</v>
      </c>
      <c r="K14" t="str">
        <f t="shared" si="21"/>
        <v>ugyanott</v>
      </c>
      <c r="L14" t="e">
        <f t="shared" si="22"/>
        <v>#VALUE!</v>
      </c>
      <c r="M14" t="e">
        <f t="shared" si="23"/>
        <v>#VALUE!</v>
      </c>
      <c r="N14" t="e">
        <f t="shared" si="24"/>
        <v>#VALUE!</v>
      </c>
    </row>
    <row r="15" spans="1:14" x14ac:dyDescent="0.3">
      <c r="D15" t="s">
        <v>1154</v>
      </c>
      <c r="E15">
        <f t="shared" si="2"/>
        <v>29</v>
      </c>
      <c r="F15" t="str">
        <f t="shared" si="16"/>
        <v>13. Kokon nyelvi olvasmányok;</v>
      </c>
      <c r="G15">
        <f t="shared" si="17"/>
        <v>60</v>
      </c>
      <c r="H15" t="str">
        <f t="shared" si="18"/>
        <v>; Heti 1 óra; hétfőn d. u. 4—5-ig</v>
      </c>
      <c r="I15" t="str">
        <f t="shared" si="19"/>
        <v xml:space="preserve">0 </v>
      </c>
      <c r="J15">
        <f t="shared" si="20"/>
        <v>81</v>
      </c>
      <c r="K15">
        <f t="shared" si="21"/>
        <v>81</v>
      </c>
      <c r="L15" t="e">
        <f t="shared" si="22"/>
        <v>#VALUE!</v>
      </c>
      <c r="M15" t="e">
        <f t="shared" si="23"/>
        <v>#VALUE!</v>
      </c>
      <c r="N15" t="e">
        <f t="shared" si="24"/>
        <v>#VALUE!</v>
      </c>
    </row>
    <row r="16" spans="1:14" x14ac:dyDescent="0.3">
      <c r="D16" t="s">
        <v>1155</v>
      </c>
      <c r="E16">
        <f t="shared" si="2"/>
        <v>57</v>
      </c>
      <c r="F16" t="str">
        <f t="shared" si="16"/>
        <v>14. Kabard nyelvtan, tekintettel a főbb turáni nyelvekre;</v>
      </c>
      <c r="G16">
        <f t="shared" si="17"/>
        <v>92</v>
      </c>
      <c r="H16" t="str">
        <f t="shared" si="18"/>
        <v>; Heti 2 óra; kedden d. e. 10 — 12-ig</v>
      </c>
      <c r="I16" t="str">
        <f t="shared" si="19"/>
        <v xml:space="preserve">0 </v>
      </c>
      <c r="J16">
        <f t="shared" si="20"/>
        <v>136</v>
      </c>
      <c r="K16">
        <f t="shared" si="21"/>
        <v>136</v>
      </c>
      <c r="L16" t="e">
        <f t="shared" si="22"/>
        <v>#VALUE!</v>
      </c>
      <c r="M16" t="e">
        <f t="shared" si="23"/>
        <v>#VALUE!</v>
      </c>
      <c r="N16" t="e">
        <f t="shared" si="24"/>
        <v>#VALUE!</v>
      </c>
    </row>
    <row r="17" spans="2:14" x14ac:dyDescent="0.3">
      <c r="D17" t="s">
        <v>1156</v>
      </c>
      <c r="E17">
        <f t="shared" si="2"/>
        <v>19</v>
      </c>
      <c r="F17" t="str">
        <f t="shared" si="16"/>
        <v>15. Török nyelvtan;</v>
      </c>
      <c r="G17">
        <f t="shared" si="17"/>
        <v>55</v>
      </c>
      <c r="H17" t="str">
        <f t="shared" si="18"/>
        <v>; Heti 2 óra; szombaton d. e 10 —12-ig</v>
      </c>
      <c r="I17" t="str">
        <f t="shared" si="19"/>
        <v xml:space="preserve">0 </v>
      </c>
      <c r="J17" t="str">
        <f t="shared" si="20"/>
        <v>ugyanott</v>
      </c>
      <c r="K17" t="str">
        <f t="shared" si="21"/>
        <v>ugyanott</v>
      </c>
      <c r="L17" t="e">
        <f t="shared" si="22"/>
        <v>#VALUE!</v>
      </c>
      <c r="M17" t="e">
        <f t="shared" si="23"/>
        <v>#VALUE!</v>
      </c>
      <c r="N17" t="e">
        <f t="shared" si="24"/>
        <v>#VALUE!</v>
      </c>
    </row>
    <row r="18" spans="2:14" x14ac:dyDescent="0.3">
      <c r="D18" t="s">
        <v>1157</v>
      </c>
      <c r="E18">
        <f t="shared" si="2"/>
        <v>26</v>
      </c>
      <c r="F18" t="str">
        <f t="shared" si="16"/>
        <v>16.  Török nyelvgyakorlat;</v>
      </c>
      <c r="G18">
        <f t="shared" si="17"/>
        <v>62</v>
      </c>
      <c r="H18" t="str">
        <f t="shared" si="18"/>
        <v>; Heti 1 óra; szerdán d. e. 11 - 12-ig</v>
      </c>
      <c r="I18" t="str">
        <f t="shared" si="19"/>
        <v xml:space="preserve">0 </v>
      </c>
      <c r="J18" t="str">
        <f t="shared" si="20"/>
        <v>ugyanott</v>
      </c>
      <c r="K18" t="str">
        <f t="shared" si="21"/>
        <v>ugyanott</v>
      </c>
      <c r="L18" t="e">
        <f t="shared" si="22"/>
        <v>#VALUE!</v>
      </c>
      <c r="M18" t="e">
        <f t="shared" si="23"/>
        <v>#VALUE!</v>
      </c>
      <c r="N18" t="e">
        <f t="shared" si="24"/>
        <v>#VALUE!</v>
      </c>
    </row>
    <row r="19" spans="2:14" x14ac:dyDescent="0.3">
      <c r="D19" t="s">
        <v>1158</v>
      </c>
      <c r="E19">
        <f t="shared" si="2"/>
        <v>33</v>
      </c>
      <c r="F19" t="str">
        <f t="shared" si="16"/>
        <v>17.A magyar népdal irodalmunkban;</v>
      </c>
      <c r="G19">
        <f t="shared" si="17"/>
        <v>75</v>
      </c>
      <c r="H19" t="str">
        <f t="shared" si="18"/>
        <v>; Heti 2 óra; hétfőn és szerdán d. u. 2—3-ig</v>
      </c>
      <c r="I19" t="str">
        <f t="shared" si="19"/>
        <v xml:space="preserve">0 </v>
      </c>
      <c r="J19">
        <f t="shared" si="20"/>
        <v>117</v>
      </c>
      <c r="K19">
        <f t="shared" si="21"/>
        <v>117</v>
      </c>
      <c r="L19" t="e">
        <f t="shared" si="22"/>
        <v>#VALUE!</v>
      </c>
      <c r="M19" t="e">
        <f t="shared" si="23"/>
        <v>#VALUE!</v>
      </c>
      <c r="N19" t="e">
        <f t="shared" si="24"/>
        <v>#VALUE!</v>
      </c>
    </row>
    <row r="20" spans="2:14" x14ac:dyDescent="0.3">
      <c r="D20" t="s">
        <v>1159</v>
      </c>
      <c r="E20">
        <f t="shared" si="2"/>
        <v>27</v>
      </c>
      <c r="F20" t="str">
        <f t="shared" si="16"/>
        <v>18. Görög-római mythologia;</v>
      </c>
      <c r="G20">
        <f t="shared" si="17"/>
        <v>94</v>
      </c>
      <c r="H20" t="str">
        <f t="shared" si="18"/>
        <v>; Heti 4 óra; hétfőn, szerdán, csütörtökön és szombaton d. e. 9—10-ig</v>
      </c>
      <c r="I20" t="str">
        <f t="shared" si="19"/>
        <v xml:space="preserve">0 </v>
      </c>
      <c r="J20">
        <f t="shared" si="20"/>
        <v>139</v>
      </c>
      <c r="K20">
        <f t="shared" si="21"/>
        <v>139</v>
      </c>
      <c r="L20" t="e">
        <f t="shared" si="22"/>
        <v>#VALUE!</v>
      </c>
      <c r="M20" t="e">
        <f t="shared" si="23"/>
        <v>#VALUE!</v>
      </c>
      <c r="N20" t="e">
        <f t="shared" si="24"/>
        <v>#VALUE!</v>
      </c>
    </row>
    <row r="21" spans="2:14" x14ac:dyDescent="0.3">
      <c r="D21" t="s">
        <v>1160</v>
      </c>
      <c r="E21">
        <f t="shared" si="2"/>
        <v>48</v>
      </c>
      <c r="F21" t="str">
        <f t="shared" si="16"/>
        <v>19.Demosthenespro corona beszédének értelmezése;</v>
      </c>
      <c r="G21">
        <f t="shared" si="17"/>
        <v>95</v>
      </c>
      <c r="H21" t="str">
        <f t="shared" si="18"/>
        <v>; Heti 2 óra; kedden és pénteken d. e. 9—10 óráig</v>
      </c>
      <c r="I21" t="str">
        <f t="shared" si="19"/>
        <v xml:space="preserve">0 </v>
      </c>
      <c r="J21" t="str">
        <f t="shared" si="20"/>
        <v>ugyanott</v>
      </c>
      <c r="K21" t="str">
        <f t="shared" si="21"/>
        <v>ugyanott</v>
      </c>
      <c r="L21" t="e">
        <f t="shared" si="22"/>
        <v>#VALUE!</v>
      </c>
      <c r="M21" t="e">
        <f t="shared" si="23"/>
        <v>#VALUE!</v>
      </c>
      <c r="N21" t="e">
        <f t="shared" si="24"/>
        <v>#VALUE!</v>
      </c>
    </row>
    <row r="22" spans="2:14" x14ac:dyDescent="0.3">
      <c r="D22" t="s">
        <v>1161</v>
      </c>
      <c r="E22">
        <f t="shared" si="2"/>
        <v>56</v>
      </c>
      <c r="F22" t="str">
        <f t="shared" si="16"/>
        <v>20.Plato Critojának értelmezése a tanárképző intézetben;</v>
      </c>
      <c r="G22">
        <f t="shared" si="17"/>
        <v>105</v>
      </c>
      <c r="H22" t="str">
        <f t="shared" si="18"/>
        <v>; Heti 2 óra; hétfőn és csütörtökön d. e. 10 —11-ig</v>
      </c>
      <c r="I22" t="str">
        <f t="shared" si="19"/>
        <v xml:space="preserve">0 </v>
      </c>
      <c r="J22">
        <f t="shared" si="20"/>
        <v>128</v>
      </c>
      <c r="K22">
        <f t="shared" si="21"/>
        <v>128</v>
      </c>
      <c r="L22" t="e">
        <f t="shared" si="22"/>
        <v>#VALUE!</v>
      </c>
      <c r="M22" t="e">
        <f t="shared" si="23"/>
        <v>#VALUE!</v>
      </c>
      <c r="N22" t="e">
        <f t="shared" si="24"/>
        <v>#VALUE!</v>
      </c>
    </row>
    <row r="23" spans="2:14" x14ac:dyDescent="0.3">
      <c r="D23" t="s">
        <v>1162</v>
      </c>
      <c r="E23">
        <f t="shared" si="2"/>
        <v>30</v>
      </c>
      <c r="F23" t="str">
        <f t="shared" si="16"/>
        <v>21.A római irodalom története;</v>
      </c>
      <c r="G23">
        <f t="shared" si="17"/>
        <v>80</v>
      </c>
      <c r="H23" t="str">
        <f t="shared" si="18"/>
        <v>; Heti 3 óra; hétfőn, kedden és szerdán d. e. 8-9-ig</v>
      </c>
      <c r="I23" t="str">
        <f t="shared" si="19"/>
        <v xml:space="preserve">0 </v>
      </c>
      <c r="J23">
        <f t="shared" si="20"/>
        <v>127</v>
      </c>
      <c r="K23">
        <f t="shared" si="21"/>
        <v>127</v>
      </c>
      <c r="L23" t="e">
        <f t="shared" si="22"/>
        <v>#VALUE!</v>
      </c>
      <c r="M23" t="e">
        <f t="shared" si="23"/>
        <v>#VALUE!</v>
      </c>
      <c r="N23" t="e">
        <f t="shared" si="24"/>
        <v>#VALUE!</v>
      </c>
    </row>
    <row r="24" spans="2:14" x14ac:dyDescent="0.3">
      <c r="D24" t="s">
        <v>1163</v>
      </c>
      <c r="E24">
        <f t="shared" si="2"/>
        <v>21</v>
      </c>
      <c r="F24" t="str">
        <f t="shared" si="16"/>
        <v>22.Vergilius Aeneise;</v>
      </c>
      <c r="G24">
        <f t="shared" si="17"/>
        <v>68</v>
      </c>
      <c r="H24" t="str">
        <f t="shared" si="18"/>
        <v>; Heti 2 óra; csütörtökön és pénteken d. c. 8—9ig</v>
      </c>
      <c r="I24" t="str">
        <f t="shared" si="19"/>
        <v xml:space="preserve">0 </v>
      </c>
      <c r="J24" t="str">
        <f t="shared" si="20"/>
        <v>ugyanott</v>
      </c>
      <c r="K24" t="str">
        <f t="shared" si="21"/>
        <v>ugyanott</v>
      </c>
      <c r="L24" t="e">
        <f t="shared" si="22"/>
        <v>#VALUE!</v>
      </c>
      <c r="M24" t="e">
        <f t="shared" si="23"/>
        <v>#VALUE!</v>
      </c>
      <c r="N24" t="e">
        <f t="shared" si="24"/>
        <v>#VALUE!</v>
      </c>
    </row>
    <row r="25" spans="2:14" x14ac:dyDescent="0.3">
      <c r="D25" t="s">
        <v>1164</v>
      </c>
      <c r="E25">
        <f t="shared" si="2"/>
        <v>71</v>
      </c>
      <c r="F25" t="str">
        <f t="shared" si="16"/>
        <v>23. Vergilius fíncolikája és latin stílusgyakorlatok (a tanárképzőben);</v>
      </c>
      <c r="G25">
        <f t="shared" si="17"/>
        <v>107</v>
      </c>
      <c r="H25" t="str">
        <f t="shared" si="18"/>
        <v>; Heti 2 óra; pénteken d. e. 10 —12-ig</v>
      </c>
      <c r="I25" t="str">
        <f t="shared" si="19"/>
        <v xml:space="preserve">0 </v>
      </c>
      <c r="J25">
        <f t="shared" si="20"/>
        <v>129</v>
      </c>
      <c r="K25">
        <f t="shared" si="21"/>
        <v>129</v>
      </c>
      <c r="L25" t="e">
        <f t="shared" si="22"/>
        <v>#VALUE!</v>
      </c>
      <c r="M25" t="e">
        <f t="shared" si="23"/>
        <v>#VALUE!</v>
      </c>
      <c r="N25" t="e">
        <f t="shared" si="24"/>
        <v>#VALUE!</v>
      </c>
    </row>
    <row r="26" spans="2:14" x14ac:dyDescent="0.3">
      <c r="D26" t="s">
        <v>1199</v>
      </c>
      <c r="E26">
        <f t="shared" si="2"/>
        <v>54</v>
      </c>
      <c r="F26" t="str">
        <f t="shared" si="16"/>
        <v>24. Művészettörténeti gyakorlatok. (A tanárképzőben.);</v>
      </c>
      <c r="G26">
        <f t="shared" si="17"/>
        <v>92</v>
      </c>
      <c r="H26" t="str">
        <f t="shared" si="18"/>
        <v>; Heti 2 óra; szombaton d. e, io—12-1-ig</v>
      </c>
      <c r="I26" t="str">
        <f t="shared" si="19"/>
        <v xml:space="preserve">0 </v>
      </c>
      <c r="J26" t="str">
        <f t="shared" si="20"/>
        <v>ugyanott</v>
      </c>
      <c r="K26" t="str">
        <f t="shared" si="21"/>
        <v>ugyanott</v>
      </c>
      <c r="L26" t="e">
        <f t="shared" si="22"/>
        <v>#VALUE!</v>
      </c>
      <c r="M26" t="e">
        <f t="shared" si="23"/>
        <v>#VALUE!</v>
      </c>
      <c r="N26" t="e">
        <f t="shared" si="24"/>
        <v>#VALUE!</v>
      </c>
    </row>
    <row r="27" spans="2:14" x14ac:dyDescent="0.3">
      <c r="B27">
        <v>25</v>
      </c>
      <c r="C27" t="s">
        <v>1099</v>
      </c>
      <c r="D27" t="s">
        <v>1165</v>
      </c>
      <c r="E27">
        <f t="shared" si="2"/>
        <v>111</v>
      </c>
      <c r="F27" t="str">
        <f t="shared" ref="F27:F70" si="25">LEFT(D27,E27)</f>
        <v>25. Ul/ilas olvas, és ford., got nyelvgyakorlatokkal, (a Prosemina- riumban). (Tanárképezdei tagoknak ingyen.);</v>
      </c>
      <c r="G27">
        <f t="shared" ref="G27:G70" si="26">IFERROR(SEARCH("ig.",D27),SEARCH("időben.",D27)+3)</f>
        <v>142</v>
      </c>
      <c r="H27" t="str">
        <f t="shared" ref="H27:H70" si="27">CONCATENATE(MID(D27,E27,(G27-E27)),"ig")</f>
        <v>; Heti 1 óra; hétfőn d. e. 7—8-ig</v>
      </c>
      <c r="I27" t="str">
        <f t="shared" ref="I27:I70" si="28">IFERROR(SEARCH("ugyanaz tanár",D27),"0 ")</f>
        <v xml:space="preserve">0 </v>
      </c>
      <c r="J27" t="str">
        <f t="shared" ref="J27:J70" si="29">IFERROR(SEARCH($J$1,D27),"ugyanott")</f>
        <v>ugyanott</v>
      </c>
      <c r="K27" t="str">
        <f t="shared" ref="K27:K70" si="30">IFERROR(SEARCH($J$1,D27),"ugyanott")</f>
        <v>ugyanott</v>
      </c>
      <c r="L27" t="e">
        <f t="shared" ref="L27:L70" si="31">MID(D27,N27+6,J27-N27)</f>
        <v>#VALUE!</v>
      </c>
      <c r="M27" t="e">
        <f t="shared" ref="M27:M70" si="32">MID(D27,G27+3,N27-G27+3)</f>
        <v>#VALUE!</v>
      </c>
      <c r="N27" t="e">
        <f t="shared" ref="N27:N70" si="33">MID(E27,H27+3,O27-H27+3)</f>
        <v>#VALUE!</v>
      </c>
    </row>
    <row r="28" spans="2:14" x14ac:dyDescent="0.3">
      <c r="B28">
        <v>26</v>
      </c>
      <c r="C28" t="s">
        <v>1100</v>
      </c>
      <c r="D28" t="s">
        <v>1166</v>
      </c>
      <c r="E28">
        <f t="shared" si="2"/>
        <v>144</v>
      </c>
      <c r="F28" t="str">
        <f t="shared" si="25"/>
        <v>26.Goethe Faust I. és II., valamint paralipomena, a figurismus (.Faust-typologia) szempontjából, a Prosemináriumban (Tanárkép, tagoknak ingyen);</v>
      </c>
      <c r="G28">
        <f t="shared" si="26"/>
        <v>179</v>
      </c>
      <c r="H28" t="str">
        <f t="shared" si="27"/>
        <v>; Heti 2 óra; csütörtökön d. e 7—9-ig</v>
      </c>
      <c r="I28" t="str">
        <f t="shared" si="28"/>
        <v xml:space="preserve">0 </v>
      </c>
      <c r="J28" t="str">
        <f t="shared" si="29"/>
        <v>ugyanott</v>
      </c>
      <c r="K28" t="str">
        <f t="shared" si="30"/>
        <v>ugyanott</v>
      </c>
      <c r="L28" t="e">
        <f t="shared" si="31"/>
        <v>#VALUE!</v>
      </c>
      <c r="M28" t="e">
        <f t="shared" si="32"/>
        <v>#VALUE!</v>
      </c>
      <c r="N28" t="e">
        <f t="shared" si="33"/>
        <v>#VALUE!</v>
      </c>
    </row>
    <row r="29" spans="2:14" x14ac:dyDescent="0.3">
      <c r="B29">
        <v>27</v>
      </c>
      <c r="C29" t="s">
        <v>1101</v>
      </c>
      <c r="D29" t="s">
        <v>1167</v>
      </c>
      <c r="E29">
        <f t="shared" si="2"/>
        <v>179</v>
      </c>
      <c r="F29" t="str">
        <f t="shared" si="25"/>
        <v>27.Német irodalom kritikai történelme, nyelvaesthetikai szemelvények és szemléltető példák (irod. ikonographia) kíséretében. (A hallgatóság szabad választására bízott korszakok.);</v>
      </c>
      <c r="G29">
        <f t="shared" si="26"/>
        <v>229</v>
      </c>
      <c r="H29" t="str">
        <f t="shared" si="27"/>
        <v>; Heti 3 óra; hétfőn, kedden és szerdán d. e. 8—9-ig</v>
      </c>
      <c r="I29" t="str">
        <f t="shared" si="28"/>
        <v xml:space="preserve">0 </v>
      </c>
      <c r="J29" t="str">
        <f t="shared" si="29"/>
        <v>ugyanott</v>
      </c>
      <c r="K29" t="str">
        <f t="shared" si="30"/>
        <v>ugyanott</v>
      </c>
      <c r="L29" t="e">
        <f t="shared" si="31"/>
        <v>#VALUE!</v>
      </c>
      <c r="M29" t="e">
        <f t="shared" si="32"/>
        <v>#VALUE!</v>
      </c>
      <c r="N29" t="e">
        <f t="shared" si="33"/>
        <v>#VALUE!</v>
      </c>
    </row>
    <row r="30" spans="2:14" x14ac:dyDescent="0.3">
      <c r="B30">
        <v>28</v>
      </c>
      <c r="C30" t="s">
        <v>1102</v>
      </c>
      <c r="D30" t="s">
        <v>1168</v>
      </c>
      <c r="E30">
        <f t="shared" si="2"/>
        <v>46</v>
      </c>
      <c r="F30" t="str">
        <f t="shared" si="25"/>
        <v>28.Müfordítástan elméletileg és gyakorlatilag;</v>
      </c>
      <c r="G30">
        <f t="shared" si="26"/>
        <v>389</v>
      </c>
      <c r="H30" t="str">
        <f t="shared" si="27"/>
        <v>; kivált nehezebb antik remekszövegek fordítgatásával a codexekből. (Eddából: Akv. és Am. álomjelenet s egyéb Atlidalok, Hásamál; Heljantból pestis LII, 4294 sq; Muspilli végn. Beovulf XLIII, 3157 sq. temet; Ofriz kosmogonia, Ajaneihsé- Sir Gitifeot ep. Aramne Libuj XI. 84 ctc.) Csak haladottabbaknak; Heti 2 óra; kedden és szerdán d. e. 7—8-ig</v>
      </c>
      <c r="I30" t="str">
        <f t="shared" si="28"/>
        <v xml:space="preserve">0 </v>
      </c>
      <c r="J30" t="str">
        <f t="shared" si="29"/>
        <v>ugyanott</v>
      </c>
      <c r="K30" t="str">
        <f t="shared" si="30"/>
        <v>ugyanott</v>
      </c>
      <c r="L30" t="e">
        <f t="shared" si="31"/>
        <v>#VALUE!</v>
      </c>
      <c r="M30" t="e">
        <f t="shared" si="32"/>
        <v>#VALUE!</v>
      </c>
      <c r="N30" t="e">
        <f t="shared" si="33"/>
        <v>#VALUE!</v>
      </c>
    </row>
    <row r="31" spans="2:14" x14ac:dyDescent="0.3">
      <c r="B31">
        <v>29</v>
      </c>
      <c r="C31" t="s">
        <v>1103</v>
      </c>
      <c r="D31" t="s">
        <v>1169</v>
      </c>
      <c r="E31">
        <f t="shared" si="2"/>
        <v>56</v>
      </c>
      <c r="F31" t="str">
        <f t="shared" si="25"/>
        <v>29.A román irodalom története a XVI. és XVII. században;</v>
      </c>
      <c r="G31">
        <f t="shared" si="26"/>
        <v>99</v>
      </c>
      <c r="H31" t="str">
        <f t="shared" si="27"/>
        <v>; Heti 2 óra; hétfőn és kedden d. u. 2 — 3-ig</v>
      </c>
      <c r="I31" t="str">
        <f t="shared" si="28"/>
        <v xml:space="preserve">0 </v>
      </c>
      <c r="J31" t="str">
        <f t="shared" si="29"/>
        <v>ugyanott</v>
      </c>
      <c r="K31" t="str">
        <f t="shared" si="30"/>
        <v>ugyanott</v>
      </c>
      <c r="L31" t="e">
        <f t="shared" si="31"/>
        <v>#VALUE!</v>
      </c>
      <c r="M31" t="e">
        <f t="shared" si="32"/>
        <v>#VALUE!</v>
      </c>
      <c r="N31" t="e">
        <f t="shared" si="33"/>
        <v>#VALUE!</v>
      </c>
    </row>
    <row r="32" spans="2:14" x14ac:dyDescent="0.3">
      <c r="B32">
        <v>30</v>
      </c>
      <c r="C32" t="s">
        <v>1108</v>
      </c>
      <c r="D32" t="s">
        <v>1170</v>
      </c>
      <c r="E32">
        <f t="shared" si="2"/>
        <v>26</v>
      </c>
      <c r="F32" t="str">
        <f t="shared" si="25"/>
        <v>30.A román nyelv alaktana;</v>
      </c>
      <c r="G32">
        <f t="shared" si="26"/>
        <v>73</v>
      </c>
      <c r="H32" t="str">
        <f t="shared" si="27"/>
        <v>; Heti 2 óra; szerdán és csütörtökön d. u. 2—3-ig</v>
      </c>
      <c r="I32" t="str">
        <f t="shared" si="28"/>
        <v xml:space="preserve">0 </v>
      </c>
      <c r="J32" t="str">
        <f t="shared" si="29"/>
        <v>ugyanott</v>
      </c>
      <c r="K32" t="str">
        <f t="shared" si="30"/>
        <v>ugyanott</v>
      </c>
      <c r="L32" t="e">
        <f t="shared" si="31"/>
        <v>#VALUE!</v>
      </c>
      <c r="M32" t="e">
        <f t="shared" si="32"/>
        <v>#VALUE!</v>
      </c>
      <c r="N32" t="e">
        <f t="shared" si="33"/>
        <v>#VALUE!</v>
      </c>
    </row>
    <row r="33" spans="1:14" x14ac:dyDescent="0.3">
      <c r="B33">
        <v>31</v>
      </c>
      <c r="C33" t="s">
        <v>1104</v>
      </c>
      <c r="D33" t="s">
        <v>1171</v>
      </c>
      <c r="E33">
        <f t="shared" si="2"/>
        <v>54</v>
      </c>
      <c r="F33" t="str">
        <f t="shared" si="25"/>
        <v>31. Eminescu és Cosbuc költészete. (A tanárképzőben.);</v>
      </c>
      <c r="G33">
        <f t="shared" si="26"/>
        <v>87</v>
      </c>
      <c r="H33" t="str">
        <f t="shared" si="27"/>
        <v>; Heti 2 óra; pénteken d. u. 2—4-ig</v>
      </c>
      <c r="I33" t="str">
        <f t="shared" si="28"/>
        <v xml:space="preserve">0 </v>
      </c>
      <c r="J33" t="str">
        <f t="shared" si="29"/>
        <v>ugyanott</v>
      </c>
      <c r="K33" t="str">
        <f t="shared" si="30"/>
        <v>ugyanott</v>
      </c>
      <c r="L33" t="e">
        <f t="shared" si="31"/>
        <v>#VALUE!</v>
      </c>
      <c r="M33" t="e">
        <f t="shared" si="32"/>
        <v>#VALUE!</v>
      </c>
      <c r="N33" t="e">
        <f t="shared" si="33"/>
        <v>#VALUE!</v>
      </c>
    </row>
    <row r="34" spans="1:14" x14ac:dyDescent="0.3">
      <c r="B34">
        <v>32</v>
      </c>
      <c r="C34" t="s">
        <v>1109</v>
      </c>
      <c r="D34" t="s">
        <v>1172</v>
      </c>
      <c r="E34">
        <f t="shared" si="2"/>
        <v>34</v>
      </c>
      <c r="F34" t="str">
        <f t="shared" si="25"/>
        <v>32.A franczia elbeszélő költészet;</v>
      </c>
      <c r="G34">
        <f t="shared" si="26"/>
        <v>78</v>
      </c>
      <c r="H34" t="str">
        <f t="shared" si="27"/>
        <v>; Heti 4 óra; kedden és szerdán d. e. 10—12-ig</v>
      </c>
      <c r="I34" t="str">
        <f t="shared" si="28"/>
        <v xml:space="preserve">0 </v>
      </c>
      <c r="J34" t="str">
        <f t="shared" si="29"/>
        <v>ugyanott</v>
      </c>
      <c r="K34" t="str">
        <f t="shared" si="30"/>
        <v>ugyanott</v>
      </c>
      <c r="L34" t="e">
        <f t="shared" si="31"/>
        <v>#VALUE!</v>
      </c>
      <c r="M34" t="e">
        <f t="shared" si="32"/>
        <v>#VALUE!</v>
      </c>
      <c r="N34" t="e">
        <f t="shared" si="33"/>
        <v>#VALUE!</v>
      </c>
    </row>
    <row r="35" spans="1:14" x14ac:dyDescent="0.3">
      <c r="B35">
        <v>33</v>
      </c>
      <c r="C35" t="s">
        <v>1110</v>
      </c>
      <c r="D35" t="s">
        <v>1173</v>
      </c>
      <c r="E35">
        <f t="shared" si="2"/>
        <v>59</v>
      </c>
      <c r="F35" t="str">
        <f t="shared" si="25"/>
        <v>33.A Roland-ének szövegének tárgyalása. (Franczia nyelven);</v>
      </c>
      <c r="G35">
        <f t="shared" si="26"/>
        <v>91</v>
      </c>
      <c r="H35" t="str">
        <f t="shared" si="27"/>
        <v>; Heti 1 óra; hétfőn d. e. 9—10-ig</v>
      </c>
      <c r="I35" t="str">
        <f t="shared" si="28"/>
        <v xml:space="preserve">0 </v>
      </c>
      <c r="J35" t="str">
        <f t="shared" si="29"/>
        <v>ugyanott</v>
      </c>
      <c r="K35" t="str">
        <f t="shared" si="30"/>
        <v>ugyanott</v>
      </c>
      <c r="L35" t="e">
        <f t="shared" si="31"/>
        <v>#VALUE!</v>
      </c>
      <c r="M35" t="e">
        <f t="shared" si="32"/>
        <v>#VALUE!</v>
      </c>
      <c r="N35" t="e">
        <f t="shared" si="33"/>
        <v>#VALUE!</v>
      </c>
    </row>
    <row r="36" spans="1:14" x14ac:dyDescent="0.3">
      <c r="B36">
        <v>34</v>
      </c>
      <c r="C36" t="s">
        <v>1105</v>
      </c>
      <c r="D36" t="s">
        <v>1174</v>
      </c>
      <c r="E36">
        <f t="shared" si="2"/>
        <v>82</v>
      </c>
      <c r="F36" t="str">
        <f t="shared" si="25"/>
        <v>34.Ittversio a franczia mondat szerkezetében (A tanárképzőben. Franczia nyelven.);</v>
      </c>
      <c r="G36">
        <f t="shared" si="26"/>
        <v>115</v>
      </c>
      <c r="H36" t="str">
        <f t="shared" si="27"/>
        <v>; Heti 2 óra; hétfőn d. e. 10—12-ig</v>
      </c>
      <c r="I36" t="str">
        <f t="shared" si="28"/>
        <v xml:space="preserve">0 </v>
      </c>
      <c r="J36" t="str">
        <f t="shared" si="29"/>
        <v>ugyanott</v>
      </c>
      <c r="K36" t="str">
        <f t="shared" si="30"/>
        <v>ugyanott</v>
      </c>
      <c r="L36" t="e">
        <f t="shared" si="31"/>
        <v>#VALUE!</v>
      </c>
      <c r="M36" t="e">
        <f t="shared" si="32"/>
        <v>#VALUE!</v>
      </c>
      <c r="N36" t="e">
        <f t="shared" si="33"/>
        <v>#VALUE!</v>
      </c>
    </row>
    <row r="37" spans="1:14" x14ac:dyDescent="0.3">
      <c r="B37">
        <v>35</v>
      </c>
      <c r="C37" t="s">
        <v>1106</v>
      </c>
      <c r="D37" t="s">
        <v>1175</v>
      </c>
      <c r="E37">
        <f t="shared" si="2"/>
        <v>20</v>
      </c>
      <c r="F37" t="str">
        <f t="shared" si="25"/>
        <v>35. Héber mondattan;</v>
      </c>
      <c r="G37">
        <f t="shared" si="26"/>
        <v>59</v>
      </c>
      <c r="H37" t="str">
        <f t="shared" si="27"/>
        <v>; Heti 2 óra; később meghatározandó időig</v>
      </c>
      <c r="I37" t="str">
        <f t="shared" si="28"/>
        <v xml:space="preserve">0 </v>
      </c>
      <c r="J37" t="str">
        <f t="shared" si="29"/>
        <v>ugyanott</v>
      </c>
      <c r="K37" t="str">
        <f t="shared" si="30"/>
        <v>ugyanott</v>
      </c>
      <c r="L37" t="e">
        <f t="shared" si="31"/>
        <v>#VALUE!</v>
      </c>
      <c r="M37" t="e">
        <f t="shared" si="32"/>
        <v>#VALUE!</v>
      </c>
      <c r="N37" t="e">
        <f t="shared" si="33"/>
        <v>#VALUE!</v>
      </c>
    </row>
    <row r="38" spans="1:14" x14ac:dyDescent="0.3">
      <c r="B38">
        <v>36</v>
      </c>
      <c r="C38" t="s">
        <v>1107</v>
      </c>
      <c r="D38" t="s">
        <v>1176</v>
      </c>
      <c r="E38">
        <f t="shared" si="2"/>
        <v>68</v>
      </c>
      <c r="F38" t="str">
        <f t="shared" si="25"/>
        <v>36.A középkori olasz irodalom történetből: Boccaccio élete és művei;</v>
      </c>
      <c r="G38">
        <f t="shared" si="26"/>
        <v>107</v>
      </c>
      <c r="H38" t="str">
        <f t="shared" si="27"/>
        <v>; Heti 2 óra; később meghatározandó időig</v>
      </c>
      <c r="I38" t="str">
        <f t="shared" si="28"/>
        <v xml:space="preserve">0 </v>
      </c>
      <c r="J38" t="str">
        <f t="shared" si="29"/>
        <v>ugyanott</v>
      </c>
      <c r="K38" t="str">
        <f t="shared" si="30"/>
        <v>ugyanott</v>
      </c>
      <c r="L38" t="e">
        <f t="shared" si="31"/>
        <v>#VALUE!</v>
      </c>
      <c r="M38" t="e">
        <f t="shared" si="32"/>
        <v>#VALUE!</v>
      </c>
      <c r="N38" t="e">
        <f t="shared" si="33"/>
        <v>#VALUE!</v>
      </c>
    </row>
    <row r="39" spans="1:14" x14ac:dyDescent="0.3">
      <c r="B39">
        <v>37</v>
      </c>
      <c r="C39" t="s">
        <v>1111</v>
      </c>
      <c r="D39" t="s">
        <v>1177</v>
      </c>
      <c r="E39">
        <f t="shared" si="2"/>
        <v>36</v>
      </c>
      <c r="F39" t="str">
        <f t="shared" si="25"/>
        <v>37.önyvtárak története és fejlődése;</v>
      </c>
      <c r="G39">
        <f t="shared" si="26"/>
        <v>82</v>
      </c>
      <c r="H39" t="str">
        <f t="shared" si="27"/>
        <v>; Heti 2 óra; kedden és pénteken d. u. 2—3 óráig</v>
      </c>
      <c r="I39" t="str">
        <f t="shared" si="28"/>
        <v xml:space="preserve">0 </v>
      </c>
      <c r="J39" t="str">
        <f t="shared" si="29"/>
        <v>ugyanott</v>
      </c>
      <c r="K39" t="str">
        <f t="shared" si="30"/>
        <v>ugyanott</v>
      </c>
      <c r="L39" t="e">
        <f t="shared" si="31"/>
        <v>#VALUE!</v>
      </c>
      <c r="M39" t="e">
        <f t="shared" si="32"/>
        <v>#VALUE!</v>
      </c>
      <c r="N39" t="e">
        <f t="shared" si="33"/>
        <v>#VALUE!</v>
      </c>
    </row>
    <row r="40" spans="1:14" x14ac:dyDescent="0.3">
      <c r="A40" t="s">
        <v>1112</v>
      </c>
    </row>
    <row r="41" spans="1:14" x14ac:dyDescent="0.3">
      <c r="B41">
        <v>38</v>
      </c>
      <c r="C41" t="s">
        <v>1113</v>
      </c>
      <c r="D41" t="s">
        <v>1178</v>
      </c>
      <c r="E41">
        <f t="shared" si="2"/>
        <v>45</v>
      </c>
      <c r="F41" t="str">
        <f t="shared" si="25"/>
        <v>38.Magyarország története az Árpádok korában;</v>
      </c>
      <c r="G41">
        <f t="shared" si="26"/>
        <v>112</v>
      </c>
      <c r="H41" t="str">
        <f t="shared" si="27"/>
        <v>; Heti 4 óra; hétfőn, kedden, szerdán és csütörtökön d. e. 11 — I2;ig</v>
      </c>
      <c r="I41" t="str">
        <f t="shared" si="28"/>
        <v xml:space="preserve">0 </v>
      </c>
      <c r="J41" t="str">
        <f t="shared" si="29"/>
        <v>ugyanott</v>
      </c>
      <c r="K41" t="str">
        <f t="shared" si="30"/>
        <v>ugyanott</v>
      </c>
      <c r="L41" t="e">
        <f t="shared" si="31"/>
        <v>#VALUE!</v>
      </c>
      <c r="M41" t="e">
        <f t="shared" si="32"/>
        <v>#VALUE!</v>
      </c>
      <c r="N41" t="e">
        <f t="shared" si="33"/>
        <v>#VALUE!</v>
      </c>
    </row>
    <row r="42" spans="1:14" x14ac:dyDescent="0.3">
      <c r="B42">
        <v>39</v>
      </c>
      <c r="C42" t="s">
        <v>1114</v>
      </c>
      <c r="D42" t="s">
        <v>1179</v>
      </c>
      <c r="E42">
        <f t="shared" si="2"/>
        <v>60</v>
      </c>
      <c r="F42" t="str">
        <f t="shared" si="25"/>
        <v>39. Történelmi kútfők az Árpádok korában, (a tanárképzőben);</v>
      </c>
      <c r="G42">
        <f t="shared" si="26"/>
        <v>96</v>
      </c>
      <c r="H42" t="str">
        <f t="shared" si="27"/>
        <v>; Heti 2 óra; szombaton d. e. 10—12 ig</v>
      </c>
      <c r="I42" t="str">
        <f t="shared" si="28"/>
        <v xml:space="preserve">0 </v>
      </c>
      <c r="J42" t="str">
        <f t="shared" si="29"/>
        <v>ugyanott</v>
      </c>
      <c r="K42" t="str">
        <f t="shared" si="30"/>
        <v>ugyanott</v>
      </c>
      <c r="L42" t="e">
        <f t="shared" si="31"/>
        <v>#VALUE!</v>
      </c>
      <c r="M42" t="e">
        <f t="shared" si="32"/>
        <v>#VALUE!</v>
      </c>
      <c r="N42" t="e">
        <f t="shared" si="33"/>
        <v>#VALUE!</v>
      </c>
    </row>
    <row r="43" spans="1:14" x14ac:dyDescent="0.3">
      <c r="B43">
        <v>40</v>
      </c>
      <c r="C43" t="s">
        <v>1124</v>
      </c>
      <c r="D43" t="s">
        <v>1200</v>
      </c>
      <c r="E43">
        <f t="shared" si="2"/>
        <v>152</v>
      </c>
      <c r="F43" t="str">
        <f t="shared" si="25"/>
        <v>40.Magyarország anyagi és szellemi műveltségének ipi—1526-ig terjedő története, párhuzamitva az európai államok civilisatiójának hasonkorú történetével;</v>
      </c>
      <c r="G43">
        <f t="shared" si="26"/>
        <v>193</v>
      </c>
      <c r="H43" t="str">
        <f t="shared" si="27"/>
        <v>; Heti 4 óra; hétfőn és kedden d. e. 5—Q_ig</v>
      </c>
      <c r="I43" t="str">
        <f t="shared" si="28"/>
        <v xml:space="preserve">0 </v>
      </c>
      <c r="J43" t="str">
        <f t="shared" si="29"/>
        <v>ugyanott</v>
      </c>
      <c r="K43" t="str">
        <f t="shared" si="30"/>
        <v>ugyanott</v>
      </c>
      <c r="L43" t="e">
        <f t="shared" si="31"/>
        <v>#VALUE!</v>
      </c>
      <c r="M43" t="e">
        <f t="shared" si="32"/>
        <v>#VALUE!</v>
      </c>
      <c r="N43" t="e">
        <f t="shared" si="33"/>
        <v>#VALUE!</v>
      </c>
    </row>
    <row r="44" spans="1:14" x14ac:dyDescent="0.3">
      <c r="B44">
        <v>41</v>
      </c>
      <c r="C44" t="s">
        <v>1115</v>
      </c>
      <c r="D44" t="s">
        <v>1180</v>
      </c>
      <c r="E44">
        <f t="shared" si="2"/>
        <v>82</v>
      </c>
      <c r="F44" t="str">
        <f t="shared" si="25"/>
        <v>41.A vegyes korszakokra vonatkozó nevezetesebb kútfők culturtörténeti jelentősége;</v>
      </c>
      <c r="G44">
        <f t="shared" si="26"/>
        <v>119</v>
      </c>
      <c r="H44" t="str">
        <f t="shared" si="27"/>
        <v>; Heti 1 óra ; csütörtökön d. e. 8—9-ig</v>
      </c>
      <c r="I44" t="str">
        <f t="shared" si="28"/>
        <v xml:space="preserve">0 </v>
      </c>
      <c r="J44" t="str">
        <f t="shared" si="29"/>
        <v>ugyanott</v>
      </c>
      <c r="K44" t="str">
        <f t="shared" si="30"/>
        <v>ugyanott</v>
      </c>
      <c r="L44" t="e">
        <f t="shared" si="31"/>
        <v>#VALUE!</v>
      </c>
      <c r="M44" t="e">
        <f t="shared" si="32"/>
        <v>#VALUE!</v>
      </c>
      <c r="N44" t="e">
        <f t="shared" si="33"/>
        <v>#VALUE!</v>
      </c>
    </row>
    <row r="45" spans="1:14" x14ac:dyDescent="0.3">
      <c r="B45">
        <v>42</v>
      </c>
      <c r="C45" t="s">
        <v>1116</v>
      </c>
      <c r="D45" t="s">
        <v>1181</v>
      </c>
      <c r="E45">
        <f t="shared" si="2"/>
        <v>99</v>
      </c>
      <c r="F45" t="str">
        <f t="shared" si="25"/>
        <v>42.A magyar művelődéstörténet egyes ágainak gyakorlati előadása a középiskola felsőbb osztályaiban;</v>
      </c>
      <c r="G45">
        <f t="shared" si="26"/>
        <v>131</v>
      </c>
      <c r="H45" t="str">
        <f t="shared" si="27"/>
        <v>; Heti 2 óra; szerdán d. e. 7—9-ig</v>
      </c>
      <c r="I45" t="str">
        <f t="shared" si="28"/>
        <v xml:space="preserve">0 </v>
      </c>
      <c r="J45" t="str">
        <f t="shared" si="29"/>
        <v>ugyanott</v>
      </c>
      <c r="K45" t="str">
        <f t="shared" si="30"/>
        <v>ugyanott</v>
      </c>
      <c r="L45" t="e">
        <f t="shared" si="31"/>
        <v>#VALUE!</v>
      </c>
      <c r="M45" t="e">
        <f t="shared" si="32"/>
        <v>#VALUE!</v>
      </c>
      <c r="N45" t="e">
        <f t="shared" si="33"/>
        <v>#VALUE!</v>
      </c>
    </row>
    <row r="46" spans="1:14" x14ac:dyDescent="0.3">
      <c r="B46">
        <v>43</v>
      </c>
      <c r="C46" t="s">
        <v>1117</v>
      </c>
      <c r="D46" t="s">
        <v>1182</v>
      </c>
      <c r="E46">
        <f t="shared" si="2"/>
        <v>29</v>
      </c>
      <c r="F46" t="str">
        <f t="shared" si="25"/>
        <v>43.A régi görögök történelme;</v>
      </c>
      <c r="G46">
        <f t="shared" si="26"/>
        <v>84</v>
      </c>
      <c r="H46" t="str">
        <f t="shared" si="27"/>
        <v>; Heti 3 óra; hétfőn, kedden és szerdán d. e. 10 — 11 -ig</v>
      </c>
      <c r="I46" t="str">
        <f t="shared" si="28"/>
        <v xml:space="preserve">0 </v>
      </c>
      <c r="J46" t="str">
        <f t="shared" si="29"/>
        <v>ugyanott</v>
      </c>
      <c r="K46" t="str">
        <f t="shared" si="30"/>
        <v>ugyanott</v>
      </c>
      <c r="L46" t="e">
        <f t="shared" si="31"/>
        <v>#VALUE!</v>
      </c>
      <c r="M46" t="e">
        <f t="shared" si="32"/>
        <v>#VALUE!</v>
      </c>
      <c r="N46" t="e">
        <f t="shared" si="33"/>
        <v>#VALUE!</v>
      </c>
    </row>
    <row r="47" spans="1:14" x14ac:dyDescent="0.3">
      <c r="B47">
        <v>44</v>
      </c>
      <c r="C47" t="s">
        <v>1118</v>
      </c>
      <c r="D47" t="s">
        <v>1183</v>
      </c>
      <c r="E47">
        <f t="shared" si="2"/>
        <v>43</v>
      </c>
      <c r="F47" t="str">
        <f t="shared" si="25"/>
        <v>44.A rómaiak történelme (a császárkorban.);</v>
      </c>
      <c r="G47">
        <f t="shared" si="26"/>
        <v>97</v>
      </c>
      <c r="H47" t="str">
        <f t="shared" si="27"/>
        <v>; Heti 2 óra; csütörtökön és pénteken d. e. 10— :i óráig</v>
      </c>
      <c r="I47" t="str">
        <f t="shared" si="28"/>
        <v xml:space="preserve">0 </v>
      </c>
      <c r="J47" t="str">
        <f t="shared" si="29"/>
        <v>ugyanott</v>
      </c>
      <c r="K47" t="str">
        <f t="shared" si="30"/>
        <v>ugyanott</v>
      </c>
      <c r="L47" t="e">
        <f t="shared" si="31"/>
        <v>#VALUE!</v>
      </c>
      <c r="M47" t="e">
        <f t="shared" si="32"/>
        <v>#VALUE!</v>
      </c>
      <c r="N47" t="e">
        <f t="shared" si="33"/>
        <v>#VALUE!</v>
      </c>
    </row>
    <row r="48" spans="1:14" x14ac:dyDescent="0.3">
      <c r="B48">
        <v>45</v>
      </c>
      <c r="C48" t="s">
        <v>1119</v>
      </c>
      <c r="D48" t="s">
        <v>1184</v>
      </c>
      <c r="E48">
        <f t="shared" si="2"/>
        <v>53</v>
      </c>
      <c r="F48" t="str">
        <f t="shared" si="25"/>
        <v>45.Egyetemes történelmi gyakorlatok, u tanárképzőben;</v>
      </c>
      <c r="G48">
        <f t="shared" si="26"/>
        <v>88</v>
      </c>
      <c r="H48" t="str">
        <f t="shared" si="27"/>
        <v>; Heti 2 óra; pénteken d. u. 3 — 5-ig</v>
      </c>
      <c r="I48" t="str">
        <f t="shared" si="28"/>
        <v xml:space="preserve">0 </v>
      </c>
      <c r="J48" t="str">
        <f t="shared" si="29"/>
        <v>ugyanott</v>
      </c>
      <c r="K48" t="str">
        <f t="shared" si="30"/>
        <v>ugyanott</v>
      </c>
      <c r="L48" t="e">
        <f t="shared" si="31"/>
        <v>#VALUE!</v>
      </c>
      <c r="M48" t="e">
        <f t="shared" si="32"/>
        <v>#VALUE!</v>
      </c>
      <c r="N48" t="e">
        <f t="shared" si="33"/>
        <v>#VALUE!</v>
      </c>
    </row>
    <row r="49" spans="1:14" x14ac:dyDescent="0.3">
      <c r="B49">
        <v>46</v>
      </c>
      <c r="C49" t="s">
        <v>1120</v>
      </c>
      <c r="D49" t="s">
        <v>1185</v>
      </c>
      <c r="E49">
        <f t="shared" si="2"/>
        <v>35</v>
      </c>
      <c r="F49" t="str">
        <f t="shared" si="25"/>
        <v>46.  Az éjkor rendszeres története;</v>
      </c>
      <c r="G49">
        <f t="shared" si="26"/>
        <v>99</v>
      </c>
      <c r="H49" t="str">
        <f t="shared" si="27"/>
        <v>; Heti 4 óra; hétfőn, kedden szerdán és csütörtökön déli 12— 1 -ig</v>
      </c>
      <c r="I49" t="str">
        <f t="shared" si="28"/>
        <v xml:space="preserve">0 </v>
      </c>
      <c r="J49" t="str">
        <f t="shared" si="29"/>
        <v>ugyanott</v>
      </c>
      <c r="K49" t="str">
        <f t="shared" si="30"/>
        <v>ugyanott</v>
      </c>
      <c r="L49" t="e">
        <f t="shared" si="31"/>
        <v>#VALUE!</v>
      </c>
      <c r="M49" t="e">
        <f t="shared" si="32"/>
        <v>#VALUE!</v>
      </c>
      <c r="N49" t="e">
        <f t="shared" si="33"/>
        <v>#VALUE!</v>
      </c>
    </row>
    <row r="50" spans="1:14" x14ac:dyDescent="0.3">
      <c r="B50">
        <v>47</v>
      </c>
      <c r="C50" t="s">
        <v>1121</v>
      </c>
      <c r="D50" t="s">
        <v>1186</v>
      </c>
      <c r="E50">
        <f t="shared" si="2"/>
        <v>51</v>
      </c>
      <c r="F50" t="str">
        <f t="shared" si="25"/>
        <v>47. Történelmi gyakorlatok a tanárképző intézetben;</v>
      </c>
      <c r="G50">
        <f t="shared" si="26"/>
        <v>87</v>
      </c>
      <c r="H50" t="str">
        <f t="shared" si="27"/>
        <v>; Heti 1 óra; csütörtökön d. u. 3—4-ig</v>
      </c>
      <c r="I50" t="str">
        <f t="shared" si="28"/>
        <v xml:space="preserve">0 </v>
      </c>
      <c r="J50" t="str">
        <f t="shared" si="29"/>
        <v>ugyanott</v>
      </c>
      <c r="K50" t="str">
        <f t="shared" si="30"/>
        <v>ugyanott</v>
      </c>
      <c r="L50" t="e">
        <f t="shared" si="31"/>
        <v>#VALUE!</v>
      </c>
      <c r="M50" t="e">
        <f t="shared" si="32"/>
        <v>#VALUE!</v>
      </c>
      <c r="N50" t="e">
        <f t="shared" si="33"/>
        <v>#VALUE!</v>
      </c>
    </row>
    <row r="51" spans="1:14" x14ac:dyDescent="0.3">
      <c r="B51">
        <v>48</v>
      </c>
      <c r="C51" t="s">
        <v>1122</v>
      </c>
      <c r="D51" t="s">
        <v>1187</v>
      </c>
      <c r="E51">
        <f t="shared" si="2"/>
        <v>48</v>
      </c>
      <c r="F51" t="str">
        <f t="shared" si="25"/>
        <v>48. Bevezetés az ó kori műrégiségek történetébe;</v>
      </c>
      <c r="G51">
        <f t="shared" si="26"/>
        <v>85</v>
      </c>
      <c r="H51" t="str">
        <f t="shared" si="27"/>
        <v>; Heti 1 óra ; csütörtökön d. u. 2—3-ig</v>
      </c>
      <c r="I51" t="str">
        <f t="shared" si="28"/>
        <v xml:space="preserve">0 </v>
      </c>
      <c r="J51" t="str">
        <f t="shared" si="29"/>
        <v>ugyanott</v>
      </c>
      <c r="K51" t="str">
        <f t="shared" si="30"/>
        <v>ugyanott</v>
      </c>
      <c r="L51" t="e">
        <f t="shared" si="31"/>
        <v>#VALUE!</v>
      </c>
      <c r="M51" t="e">
        <f t="shared" si="32"/>
        <v>#VALUE!</v>
      </c>
      <c r="N51" t="e">
        <f t="shared" si="33"/>
        <v>#VALUE!</v>
      </c>
    </row>
    <row r="52" spans="1:14" x14ac:dyDescent="0.3">
      <c r="B52">
        <v>49</v>
      </c>
      <c r="C52" t="s">
        <v>1123</v>
      </c>
      <c r="D52" t="s">
        <v>1188</v>
      </c>
      <c r="E52">
        <f t="shared" si="2"/>
        <v>29</v>
      </c>
      <c r="F52" t="str">
        <f t="shared" si="25"/>
        <v>49.Egyptom vallási régiségei;</v>
      </c>
      <c r="G52">
        <f t="shared" si="26"/>
        <v>74</v>
      </c>
      <c r="H52" t="str">
        <f t="shared" si="27"/>
        <v>; Heti 4 óra; pénteken és szombaton d. u. 2—4ig</v>
      </c>
      <c r="I52" t="str">
        <f t="shared" si="28"/>
        <v xml:space="preserve">0 </v>
      </c>
      <c r="J52" t="str">
        <f t="shared" si="29"/>
        <v>ugyanott</v>
      </c>
      <c r="K52" t="str">
        <f t="shared" si="30"/>
        <v>ugyanott</v>
      </c>
      <c r="L52" t="e">
        <f t="shared" si="31"/>
        <v>#VALUE!</v>
      </c>
      <c r="M52" t="e">
        <f t="shared" si="32"/>
        <v>#VALUE!</v>
      </c>
      <c r="N52" t="e">
        <f t="shared" si="33"/>
        <v>#VALUE!</v>
      </c>
    </row>
    <row r="53" spans="1:14" x14ac:dyDescent="0.3">
      <c r="B53">
        <v>50</v>
      </c>
      <c r="C53" t="s">
        <v>1137</v>
      </c>
      <c r="D53" t="s">
        <v>1189</v>
      </c>
      <c r="E53">
        <f t="shared" si="2"/>
        <v>32</v>
      </c>
      <c r="F53" t="str">
        <f t="shared" si="25"/>
        <v>50.Európa állatnainak földrajza;</v>
      </c>
      <c r="G53">
        <f t="shared" si="26"/>
        <v>106</v>
      </c>
      <c r="H53" t="str">
        <f t="shared" si="27"/>
        <v>; Heti 5 óra; hétfőn, kedden, szerdán d. e 9—10-ig és pénteken d. e. 8—10-ig</v>
      </c>
      <c r="I53" t="str">
        <f t="shared" si="28"/>
        <v xml:space="preserve">0 </v>
      </c>
      <c r="J53" t="str">
        <f t="shared" si="29"/>
        <v>ugyanott</v>
      </c>
      <c r="K53" t="str">
        <f t="shared" si="30"/>
        <v>ugyanott</v>
      </c>
      <c r="L53" t="e">
        <f t="shared" si="31"/>
        <v>#VALUE!</v>
      </c>
      <c r="M53" t="e">
        <f t="shared" si="32"/>
        <v>#VALUE!</v>
      </c>
      <c r="N53" t="e">
        <f t="shared" si="33"/>
        <v>#VALUE!</v>
      </c>
    </row>
    <row r="54" spans="1:14" x14ac:dyDescent="0.3">
      <c r="B54">
        <v>51</v>
      </c>
      <c r="C54" t="s">
        <v>1125</v>
      </c>
      <c r="D54" t="s">
        <v>1190</v>
      </c>
      <c r="E54">
        <f t="shared" si="2"/>
        <v>43</v>
      </c>
      <c r="F54" t="str">
        <f t="shared" si="25"/>
        <v>51.A földrajz történetének egyes fejezetei;</v>
      </c>
      <c r="G54">
        <f t="shared" si="26"/>
        <v>82</v>
      </c>
      <c r="H54" t="str">
        <f t="shared" si="27"/>
        <v>; Heti 1 óra; csütörtökön d. u. 2—3 óráig</v>
      </c>
      <c r="I54" t="str">
        <f t="shared" si="28"/>
        <v xml:space="preserve">0 </v>
      </c>
      <c r="J54" t="str">
        <f t="shared" si="29"/>
        <v>ugyanott</v>
      </c>
      <c r="K54" t="str">
        <f t="shared" si="30"/>
        <v>ugyanott</v>
      </c>
      <c r="L54" t="e">
        <f t="shared" si="31"/>
        <v>#VALUE!</v>
      </c>
      <c r="M54" t="e">
        <f t="shared" si="32"/>
        <v>#VALUE!</v>
      </c>
      <c r="N54" t="e">
        <f t="shared" si="33"/>
        <v>#VALUE!</v>
      </c>
    </row>
    <row r="55" spans="1:14" x14ac:dyDescent="0.3">
      <c r="B55">
        <v>52</v>
      </c>
      <c r="C55" t="s">
        <v>1138</v>
      </c>
      <c r="D55" t="s">
        <v>1191</v>
      </c>
      <c r="E55">
        <f t="shared" si="2"/>
        <v>54</v>
      </c>
      <c r="F55" t="str">
        <f t="shared" si="25"/>
        <v>52. Földrajzi gyakorlatok, III. és IV. évesek részére;</v>
      </c>
      <c r="G55">
        <f t="shared" si="26"/>
        <v>96</v>
      </c>
      <c r="H55" t="str">
        <f t="shared" si="27"/>
        <v>; Heti 2 óra; hétfőn és szerdán d. u. 2—3-ig</v>
      </c>
      <c r="I55" t="str">
        <f t="shared" si="28"/>
        <v xml:space="preserve">0 </v>
      </c>
      <c r="J55" t="str">
        <f t="shared" si="29"/>
        <v>ugyanott</v>
      </c>
      <c r="K55" t="str">
        <f t="shared" si="30"/>
        <v>ugyanott</v>
      </c>
      <c r="L55" t="e">
        <f t="shared" si="31"/>
        <v>#VALUE!</v>
      </c>
      <c r="M55" t="e">
        <f t="shared" si="32"/>
        <v>#VALUE!</v>
      </c>
      <c r="N55" t="e">
        <f t="shared" si="33"/>
        <v>#VALUE!</v>
      </c>
    </row>
    <row r="56" spans="1:14" x14ac:dyDescent="0.3">
      <c r="B56">
        <v>53</v>
      </c>
      <c r="C56" t="s">
        <v>1139</v>
      </c>
      <c r="D56" t="s">
        <v>1192</v>
      </c>
      <c r="E56">
        <f t="shared" si="2"/>
        <v>56</v>
      </c>
      <c r="F56" t="str">
        <f t="shared" si="25"/>
        <v>53.A hazai néprajzi tanulmányok eredményei és feladatai;</v>
      </c>
      <c r="G56">
        <f t="shared" si="26"/>
        <v>90</v>
      </c>
      <c r="H56" t="str">
        <f t="shared" si="27"/>
        <v>; Heti 1 óra; szombaton d. e. 7—8-ig</v>
      </c>
      <c r="I56" t="str">
        <f t="shared" si="28"/>
        <v xml:space="preserve">0 </v>
      </c>
      <c r="J56" t="str">
        <f t="shared" si="29"/>
        <v>ugyanott</v>
      </c>
      <c r="K56" t="str">
        <f t="shared" si="30"/>
        <v>ugyanott</v>
      </c>
      <c r="L56" t="e">
        <f t="shared" si="31"/>
        <v>#VALUE!</v>
      </c>
      <c r="M56" t="e">
        <f t="shared" si="32"/>
        <v>#VALUE!</v>
      </c>
      <c r="N56" t="e">
        <f t="shared" si="33"/>
        <v>#VALUE!</v>
      </c>
    </row>
    <row r="57" spans="1:14" x14ac:dyDescent="0.3">
      <c r="B57">
        <v>54</v>
      </c>
      <c r="C57" t="s">
        <v>1126</v>
      </c>
      <c r="D57" t="s">
        <v>1193</v>
      </c>
      <c r="E57">
        <f t="shared" si="2"/>
        <v>39</v>
      </c>
      <c r="F57" t="str">
        <f t="shared" si="25"/>
        <v>54. A czigányok néprajza. (Folytatás.);</v>
      </c>
      <c r="G57">
        <f t="shared" si="26"/>
        <v>73</v>
      </c>
      <c r="H57" t="str">
        <f t="shared" si="27"/>
        <v>; Heti 1 óra; szombaton d. e. 8—9-ig</v>
      </c>
      <c r="I57" t="str">
        <f t="shared" si="28"/>
        <v xml:space="preserve">0 </v>
      </c>
      <c r="J57" t="str">
        <f t="shared" si="29"/>
        <v>ugyanott</v>
      </c>
      <c r="K57" t="str">
        <f t="shared" si="30"/>
        <v>ugyanott</v>
      </c>
      <c r="L57" t="e">
        <f t="shared" si="31"/>
        <v>#VALUE!</v>
      </c>
      <c r="M57" t="e">
        <f t="shared" si="32"/>
        <v>#VALUE!</v>
      </c>
      <c r="N57" t="e">
        <f t="shared" si="33"/>
        <v>#VALUE!</v>
      </c>
    </row>
    <row r="58" spans="1:14" x14ac:dyDescent="0.3">
      <c r="B58">
        <v>55</v>
      </c>
      <c r="C58" t="s">
        <v>1127</v>
      </c>
      <c r="D58" t="s">
        <v>1201</v>
      </c>
      <c r="E58">
        <f t="shared" si="2"/>
        <v>57</v>
      </c>
      <c r="F58" t="str">
        <f t="shared" si="25"/>
        <v>55.Czigány szövegek olvasása, főleg néprajzi szempontból;</v>
      </c>
      <c r="G58">
        <f t="shared" si="26"/>
        <v>91</v>
      </c>
      <c r="H58" t="str">
        <f t="shared" si="27"/>
        <v>; Heti 1 óra; szombaton d. u. 2—3-ig</v>
      </c>
      <c r="I58" t="str">
        <f t="shared" si="28"/>
        <v xml:space="preserve">0 </v>
      </c>
      <c r="J58" t="str">
        <f t="shared" si="29"/>
        <v>ugyanott</v>
      </c>
      <c r="K58" t="str">
        <f t="shared" si="30"/>
        <v>ugyanott</v>
      </c>
      <c r="L58" t="e">
        <f t="shared" si="31"/>
        <v>#VALUE!</v>
      </c>
      <c r="M58" t="e">
        <f t="shared" si="32"/>
        <v>#VALUE!</v>
      </c>
      <c r="N58" t="e">
        <f t="shared" si="33"/>
        <v>#VALUE!</v>
      </c>
    </row>
    <row r="59" spans="1:14" x14ac:dyDescent="0.3">
      <c r="A59" t="s">
        <v>1128</v>
      </c>
    </row>
    <row r="60" spans="1:14" x14ac:dyDescent="0.3">
      <c r="B60">
        <v>56</v>
      </c>
      <c r="C60" t="s">
        <v>1129</v>
      </c>
      <c r="D60" t="s">
        <v>1194</v>
      </c>
      <c r="E60">
        <f t="shared" si="2"/>
        <v>29</v>
      </c>
      <c r="F60" t="str">
        <f t="shared" si="25"/>
        <v>56.Angol nyelvtan, kezdőknek;</v>
      </c>
      <c r="G60">
        <f t="shared" si="26"/>
        <v>69</v>
      </c>
      <c r="H60" t="str">
        <f t="shared" si="27"/>
        <v>; Heti 2 óra ; később meghatározandó időig</v>
      </c>
      <c r="I60" t="str">
        <f t="shared" si="28"/>
        <v xml:space="preserve">0 </v>
      </c>
      <c r="J60" t="str">
        <f t="shared" si="29"/>
        <v>ugyanott</v>
      </c>
      <c r="K60" t="str">
        <f t="shared" si="30"/>
        <v>ugyanott</v>
      </c>
      <c r="L60" t="e">
        <f t="shared" si="31"/>
        <v>#VALUE!</v>
      </c>
      <c r="M60" t="e">
        <f t="shared" si="32"/>
        <v>#VALUE!</v>
      </c>
      <c r="N60" t="e">
        <f t="shared" si="33"/>
        <v>#VALUE!</v>
      </c>
    </row>
    <row r="61" spans="1:14" x14ac:dyDescent="0.3">
      <c r="B61">
        <v>57</v>
      </c>
      <c r="C61" t="s">
        <v>1130</v>
      </c>
      <c r="D61" t="s">
        <v>1195</v>
      </c>
      <c r="E61">
        <f t="shared" si="2"/>
        <v>43</v>
      </c>
      <c r="F61" t="str">
        <f t="shared" si="25"/>
        <v>57.Fordítás egyes klasszikus írók műveiből;</v>
      </c>
      <c r="G61">
        <f t="shared" si="26"/>
        <v>82</v>
      </c>
      <c r="H61" t="str">
        <f t="shared" si="27"/>
        <v>; Heti 2 óra; később meghatározandó időig</v>
      </c>
      <c r="I61" t="str">
        <f t="shared" si="28"/>
        <v xml:space="preserve">0 </v>
      </c>
      <c r="J61" t="str">
        <f t="shared" si="29"/>
        <v>ugyanott</v>
      </c>
      <c r="K61" t="str">
        <f t="shared" si="30"/>
        <v>ugyanott</v>
      </c>
      <c r="L61" t="e">
        <f t="shared" si="31"/>
        <v>#VALUE!</v>
      </c>
      <c r="M61" t="e">
        <f t="shared" si="32"/>
        <v>#VALUE!</v>
      </c>
      <c r="N61" t="e">
        <f t="shared" si="33"/>
        <v>#VALUE!</v>
      </c>
    </row>
    <row r="62" spans="1:14" x14ac:dyDescent="0.3">
      <c r="B62">
        <v>58</v>
      </c>
      <c r="C62" t="s">
        <v>1131</v>
      </c>
      <c r="D62" t="s">
        <v>1196</v>
      </c>
      <c r="E62">
        <f t="shared" si="2"/>
        <v>27</v>
      </c>
      <c r="F62" t="str">
        <f t="shared" si="25"/>
        <v>58.Társalgás angol nyelven;</v>
      </c>
      <c r="G62">
        <f t="shared" si="26"/>
        <v>66</v>
      </c>
      <c r="H62" t="str">
        <f t="shared" si="27"/>
        <v>; Heti 1 óra; később meghatározandó időig</v>
      </c>
      <c r="I62" t="str">
        <f t="shared" si="28"/>
        <v xml:space="preserve">0 </v>
      </c>
      <c r="J62" t="str">
        <f t="shared" si="29"/>
        <v>ugyanott</v>
      </c>
      <c r="K62" t="str">
        <f t="shared" si="30"/>
        <v>ugyanott</v>
      </c>
      <c r="L62" t="e">
        <f t="shared" si="31"/>
        <v>#VALUE!</v>
      </c>
      <c r="M62" t="e">
        <f t="shared" si="32"/>
        <v>#VALUE!</v>
      </c>
      <c r="N62" t="e">
        <f t="shared" si="33"/>
        <v>#VALUE!</v>
      </c>
    </row>
    <row r="63" spans="1:14" x14ac:dyDescent="0.3">
      <c r="B63">
        <v>59</v>
      </c>
      <c r="C63" t="s">
        <v>1132</v>
      </c>
      <c r="D63" t="s">
        <v>1197</v>
      </c>
      <c r="E63">
        <f t="shared" si="2"/>
        <v>67</v>
      </c>
      <c r="F63" t="str">
        <f t="shared" si="25"/>
        <v>59.Tranczia nyelv, kezdőknek. Franczia nyelvtan. Beszédgyakorlatok;</v>
      </c>
      <c r="G63">
        <f t="shared" si="26"/>
        <v>106</v>
      </c>
      <c r="H63" t="str">
        <f t="shared" si="27"/>
        <v>; Heti 3 óra; később meghatározandó időig</v>
      </c>
      <c r="I63" t="str">
        <f t="shared" si="28"/>
        <v xml:space="preserve">0 </v>
      </c>
      <c r="J63" t="str">
        <f t="shared" si="29"/>
        <v>ugyanott</v>
      </c>
      <c r="K63" t="str">
        <f t="shared" si="30"/>
        <v>ugyanott</v>
      </c>
      <c r="L63" t="e">
        <f t="shared" si="31"/>
        <v>#VALUE!</v>
      </c>
      <c r="M63" t="e">
        <f t="shared" si="32"/>
        <v>#VALUE!</v>
      </c>
      <c r="N63" t="e">
        <f t="shared" si="33"/>
        <v>#VALUE!</v>
      </c>
    </row>
    <row r="64" spans="1:14" x14ac:dyDescent="0.3">
      <c r="B64">
        <v>60</v>
      </c>
      <c r="C64" t="s">
        <v>1133</v>
      </c>
      <c r="D64" t="s">
        <v>1202</v>
      </c>
      <c r="E64">
        <f t="shared" si="2"/>
        <v>100</v>
      </c>
      <c r="F64" t="str">
        <f t="shared" si="25"/>
        <v>60. Franczia nyelv, haladóknak. Nehezebb nyelvtani gyakorlatok. Gallicismusok. Társalgás és olvasás;</v>
      </c>
      <c r="G64">
        <f t="shared" si="26"/>
        <v>139</v>
      </c>
      <c r="H64" t="str">
        <f t="shared" si="27"/>
        <v>; Heti 2 óra; később meghatározandó időig</v>
      </c>
      <c r="I64" t="str">
        <f t="shared" si="28"/>
        <v xml:space="preserve">0 </v>
      </c>
      <c r="J64" t="str">
        <f t="shared" si="29"/>
        <v>ugyanott</v>
      </c>
      <c r="K64" t="str">
        <f t="shared" si="30"/>
        <v>ugyanott</v>
      </c>
      <c r="L64" t="e">
        <f t="shared" si="31"/>
        <v>#VALUE!</v>
      </c>
      <c r="M64" t="e">
        <f t="shared" si="32"/>
        <v>#VALUE!</v>
      </c>
      <c r="N64" t="e">
        <f t="shared" si="33"/>
        <v>#VALUE!</v>
      </c>
    </row>
    <row r="65" spans="1:14" x14ac:dyDescent="0.3">
      <c r="B65">
        <v>62</v>
      </c>
      <c r="C65" t="s">
        <v>1134</v>
      </c>
      <c r="D65" t="s">
        <v>1203</v>
      </c>
      <c r="E65">
        <f t="shared" si="2"/>
        <v>26</v>
      </c>
      <c r="F65" t="str">
        <f t="shared" si="25"/>
        <v>61.Olasz nyelv, kezdőknek;</v>
      </c>
      <c r="G65">
        <f t="shared" si="26"/>
        <v>65</v>
      </c>
      <c r="H65" t="str">
        <f t="shared" si="27"/>
        <v>; Heti 2 óra; később meghatározandó időig</v>
      </c>
      <c r="I65" t="str">
        <f t="shared" si="28"/>
        <v xml:space="preserve">0 </v>
      </c>
      <c r="J65" t="str">
        <f t="shared" si="29"/>
        <v>ugyanott</v>
      </c>
      <c r="K65" t="str">
        <f t="shared" si="30"/>
        <v>ugyanott</v>
      </c>
      <c r="L65" t="e">
        <f t="shared" si="31"/>
        <v>#VALUE!</v>
      </c>
      <c r="M65" t="e">
        <f t="shared" si="32"/>
        <v>#VALUE!</v>
      </c>
      <c r="N65" t="e">
        <f t="shared" si="33"/>
        <v>#VALUE!</v>
      </c>
    </row>
    <row r="66" spans="1:14" x14ac:dyDescent="0.3">
      <c r="B66">
        <v>63</v>
      </c>
      <c r="C66" t="s">
        <v>1141</v>
      </c>
      <c r="D66" t="s">
        <v>1204</v>
      </c>
      <c r="E66">
        <f t="shared" ref="E66:E70" si="34">IFERROR(IFERROR(SEARCH("C1",D66),SEARCH(";",D66)),SEARCH(";",D66))</f>
        <v>27</v>
      </c>
      <c r="F66" t="str">
        <f t="shared" si="25"/>
        <v>62.Olasz nyelv, haladóknak;</v>
      </c>
      <c r="G66">
        <f t="shared" si="26"/>
        <v>66</v>
      </c>
      <c r="H66" t="str">
        <f t="shared" si="27"/>
        <v>; Heti 2 óra; később meghatározandó időig</v>
      </c>
      <c r="I66" t="str">
        <f t="shared" si="28"/>
        <v xml:space="preserve">0 </v>
      </c>
      <c r="J66" t="str">
        <f t="shared" si="29"/>
        <v>ugyanott</v>
      </c>
      <c r="K66" t="str">
        <f t="shared" si="30"/>
        <v>ugyanott</v>
      </c>
      <c r="L66" t="e">
        <f t="shared" si="31"/>
        <v>#VALUE!</v>
      </c>
      <c r="M66" t="e">
        <f t="shared" si="32"/>
        <v>#VALUE!</v>
      </c>
      <c r="N66" t="e">
        <f t="shared" si="33"/>
        <v>#VALUE!</v>
      </c>
    </row>
    <row r="67" spans="1:14" x14ac:dyDescent="0.3">
      <c r="B67">
        <v>64</v>
      </c>
      <c r="C67" t="s">
        <v>1135</v>
      </c>
      <c r="D67" t="s">
        <v>1205</v>
      </c>
      <c r="E67">
        <f t="shared" si="34"/>
        <v>53</v>
      </c>
      <c r="F67" t="str">
        <f t="shared" si="25"/>
        <v>63.Az olasz irodalom történetéből'. Giacomo Leopardi;</v>
      </c>
      <c r="G67">
        <f t="shared" si="26"/>
        <v>92</v>
      </c>
      <c r="H67" t="str">
        <f t="shared" si="27"/>
        <v>; Heti 1 óra. később meghatározandó időig</v>
      </c>
      <c r="I67" t="str">
        <f t="shared" si="28"/>
        <v xml:space="preserve">0 </v>
      </c>
      <c r="J67" t="str">
        <f t="shared" si="29"/>
        <v>ugyanott</v>
      </c>
      <c r="K67" t="str">
        <f t="shared" si="30"/>
        <v>ugyanott</v>
      </c>
      <c r="L67" t="e">
        <f t="shared" si="31"/>
        <v>#VALUE!</v>
      </c>
      <c r="M67" t="e">
        <f t="shared" si="32"/>
        <v>#VALUE!</v>
      </c>
      <c r="N67" t="e">
        <f t="shared" si="33"/>
        <v>#VALUE!</v>
      </c>
    </row>
    <row r="68" spans="1:14" x14ac:dyDescent="0.3">
      <c r="A68" t="s">
        <v>834</v>
      </c>
    </row>
    <row r="69" spans="1:14" x14ac:dyDescent="0.3">
      <c r="B69">
        <v>65</v>
      </c>
      <c r="C69" t="s">
        <v>1136</v>
      </c>
      <c r="D69" t="s">
        <v>1207</v>
      </c>
      <c r="E69">
        <f t="shared" si="34"/>
        <v>41</v>
      </c>
      <c r="F69" t="str">
        <f t="shared" si="25"/>
        <v>64.Szabadkézi rajz és aquarell festészet;</v>
      </c>
      <c r="G69">
        <f>IFERROR(SEARCH("ig.",D69),SEARCH("délelőtt",D69)+3)</f>
        <v>74</v>
      </c>
      <c r="H69" t="str">
        <f t="shared" si="27"/>
        <v>; Heti 4 óra ; vasárnap egész délig</v>
      </c>
      <c r="I69" t="str">
        <f t="shared" si="28"/>
        <v xml:space="preserve">0 </v>
      </c>
      <c r="J69" t="str">
        <f t="shared" si="29"/>
        <v>ugyanott</v>
      </c>
      <c r="K69" t="str">
        <f t="shared" si="30"/>
        <v>ugyanott</v>
      </c>
      <c r="L69" t="e">
        <f t="shared" si="31"/>
        <v>#VALUE!</v>
      </c>
      <c r="M69" t="e">
        <f t="shared" si="32"/>
        <v>#VALUE!</v>
      </c>
      <c r="N69" t="e">
        <f t="shared" si="33"/>
        <v>#VALUE!</v>
      </c>
    </row>
    <row r="70" spans="1:14" x14ac:dyDescent="0.3">
      <c r="B70">
        <v>66</v>
      </c>
      <c r="C70" t="s">
        <v>1140</v>
      </c>
      <c r="D70" t="s">
        <v>1206</v>
      </c>
      <c r="E70">
        <f t="shared" si="34"/>
        <v>20</v>
      </c>
      <c r="F70" t="str">
        <f t="shared" si="25"/>
        <v>65.Tomázás és vívás;</v>
      </c>
      <c r="G70">
        <f t="shared" si="26"/>
        <v>47</v>
      </c>
      <c r="H70" t="str">
        <f t="shared" si="27"/>
        <v>; Később meghatározandó időig</v>
      </c>
      <c r="I70" t="str">
        <f t="shared" si="28"/>
        <v xml:space="preserve">0 </v>
      </c>
      <c r="J70" t="str">
        <f t="shared" si="29"/>
        <v>ugyanott</v>
      </c>
      <c r="K70" t="str">
        <f t="shared" si="30"/>
        <v>ugyanott</v>
      </c>
      <c r="L70" t="e">
        <f t="shared" si="31"/>
        <v>#VALUE!</v>
      </c>
      <c r="M70" t="e">
        <f t="shared" si="32"/>
        <v>#VALUE!</v>
      </c>
      <c r="N70" t="e">
        <f t="shared" si="33"/>
        <v>#VALUE!</v>
      </c>
    </row>
    <row r="71" spans="1:14" x14ac:dyDescent="0.3">
      <c r="C71" t="s">
        <v>1142</v>
      </c>
      <c r="D71" s="3" t="str">
        <f t="shared" ref="D71" si="35">CONCATENATE(B71," ",MID(C71,4,LEN(C71)-4))</f>
        <v xml:space="preserve">  Gergely Sámuel címz. ny. rkiv. tanár e félévben nem tart előadást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Munka26"/>
  <dimension ref="A1:N65"/>
  <sheetViews>
    <sheetView zoomScale="90" zoomScaleNormal="90" workbookViewId="0">
      <selection activeCell="C17" sqref="C17"/>
    </sheetView>
  </sheetViews>
  <sheetFormatPr defaultRowHeight="15.6" x14ac:dyDescent="0.3"/>
  <cols>
    <col min="4" max="4" width="41.3984375" customWidth="1"/>
  </cols>
  <sheetData>
    <row r="1" spans="1:14" x14ac:dyDescent="0.3">
      <c r="A1" s="3" t="s">
        <v>32</v>
      </c>
      <c r="B1" s="3"/>
      <c r="C1" s="3"/>
      <c r="D1" s="29"/>
      <c r="E1" s="30" t="s">
        <v>8</v>
      </c>
      <c r="F1" s="31" t="s">
        <v>10</v>
      </c>
      <c r="G1" s="30" t="s">
        <v>66</v>
      </c>
      <c r="H1" s="32" t="s">
        <v>11</v>
      </c>
      <c r="I1" s="32" t="s">
        <v>39</v>
      </c>
      <c r="J1" s="32" t="s">
        <v>827</v>
      </c>
      <c r="K1" s="32" t="s">
        <v>569</v>
      </c>
      <c r="L1" s="32" t="s">
        <v>69</v>
      </c>
      <c r="M1" s="32" t="s">
        <v>12</v>
      </c>
      <c r="N1" s="32" t="s">
        <v>568</v>
      </c>
    </row>
    <row r="2" spans="1:14" ht="90.75" customHeight="1" x14ac:dyDescent="0.3">
      <c r="A2" t="s">
        <v>537</v>
      </c>
      <c r="D2" s="28" t="s">
        <v>1212</v>
      </c>
      <c r="E2">
        <f>IFERROR(IFERROR(SEARCH("C1",D2),SEARCH(";",D2)),SEARCH(";",D2))</f>
        <v>52</v>
      </c>
      <c r="F2" t="str">
        <f>LEFT(D2,E2)</f>
        <v>1.A philosophia történelme Thalestöl V. Bacon F.-ig;</v>
      </c>
      <c r="G2">
        <f>IFERROR(SEARCH("ig.",D2),SEARCH("időben.",D2)+3)</f>
        <v>107</v>
      </c>
      <c r="H2" t="str">
        <f>CONCATENATE(MID(D2,E2,(G2-E2)),"ig")</f>
        <v>; Heti 3 óra; kedden, szerdán és csütörtökön d. u. 5—6-ig</v>
      </c>
      <c r="I2" t="str">
        <f>IFERROR(SEARCH("ugyanaz tanár",D2),"0 ")</f>
        <v xml:space="preserve">0 </v>
      </c>
      <c r="J2">
        <f>IFERROR(SEARCH($J$1,D2),"ugyanott")</f>
        <v>151</v>
      </c>
      <c r="K2">
        <f>IFERROR(SEARCH($J$1,D2),"ugyanott")</f>
        <v>151</v>
      </c>
      <c r="L2" t="e">
        <f>MID(D2,N2+6,J2-N2)</f>
        <v>#VALUE!</v>
      </c>
      <c r="M2" t="e">
        <f>MID(D2,G2+3,N2-G2+3)</f>
        <v>#VALUE!</v>
      </c>
      <c r="N2" t="e">
        <f>MID(E2,H2+3,O2-H2+3)</f>
        <v>#VALUE!</v>
      </c>
    </row>
    <row r="3" spans="1:14" x14ac:dyDescent="0.3">
      <c r="D3" t="s">
        <v>1213</v>
      </c>
      <c r="E3">
        <f t="shared" ref="E3:E43" si="0">IFERROR(IFERROR(SEARCH("C1",D3),SEARCH(";",D3)),SEARCH(";",D3))</f>
        <v>33</v>
      </c>
      <c r="F3" t="str">
        <f t="shared" ref="F3:F14" si="1">LEFT(D3,E3)</f>
        <v>2.Az alapphilosopkia főproblemái;</v>
      </c>
      <c r="G3">
        <f t="shared" ref="G3:G14" si="2">IFERROR(SEARCH("ig.",D3),SEARCH("időben.",D3)+3)</f>
        <v>92</v>
      </c>
      <c r="H3" t="str">
        <f t="shared" ref="H3:H14" si="3">CONCATENATE(MID(D3,E3,(G3-E3)),"ig")</f>
        <v>; Heti 2 óra; hétfőn d u. 6 —7 óráig és szerdán d. 11. 4—5-ig</v>
      </c>
      <c r="I3" t="str">
        <f t="shared" ref="I3:I14" si="4">IFERROR(SEARCH("ugyanaz tanár",D3),"0 ")</f>
        <v xml:space="preserve">0 </v>
      </c>
      <c r="J3">
        <f t="shared" ref="J3:J14" si="5">IFERROR(SEARCH($J$1,D3),"ugyanott")</f>
        <v>114</v>
      </c>
      <c r="K3">
        <f t="shared" ref="K3:K14" si="6">IFERROR(SEARCH($J$1,D3),"ugyanott")</f>
        <v>114</v>
      </c>
      <c r="L3" t="str">
        <f t="shared" ref="L3:L14" si="7">MID(D3,N3+6,J3-N3)</f>
        <v>alapphilosopkia főproblemái; Heti 2 óra; hétfőn d u. 6 —7 óráig és szerdán d. 11. 4—5-ig. Ugyanaz, a II. tanteremb</v>
      </c>
    </row>
    <row r="4" spans="1:14" x14ac:dyDescent="0.3">
      <c r="D4" t="s">
        <v>1214</v>
      </c>
      <c r="E4">
        <f t="shared" si="0"/>
        <v>57</v>
      </c>
      <c r="F4" t="str">
        <f t="shared" si="1"/>
        <v>3.Philosophiai gyakorlatok. (Tanárképző tagoknak ingyen);</v>
      </c>
      <c r="G4">
        <f t="shared" si="2"/>
        <v>87</v>
      </c>
      <c r="H4" t="str">
        <f t="shared" si="3"/>
        <v>; Heti 2 óra; hétfőn d u. 4—6-ig</v>
      </c>
      <c r="I4" t="str">
        <f t="shared" si="4"/>
        <v xml:space="preserve">0 </v>
      </c>
      <c r="J4" t="str">
        <f t="shared" si="5"/>
        <v>ugyanott</v>
      </c>
      <c r="K4" t="str">
        <f t="shared" si="6"/>
        <v>ugyanott</v>
      </c>
      <c r="L4" t="e">
        <f t="shared" si="7"/>
        <v>#VALUE!</v>
      </c>
    </row>
    <row r="5" spans="1:14" x14ac:dyDescent="0.3">
      <c r="D5" t="s">
        <v>1215</v>
      </c>
      <c r="E5">
        <f t="shared" si="0"/>
        <v>13</v>
      </c>
      <c r="F5" t="str">
        <f t="shared" si="1"/>
        <v>4.Neveléstan;</v>
      </c>
      <c r="G5">
        <f t="shared" si="2"/>
        <v>69</v>
      </c>
      <c r="H5" t="str">
        <f t="shared" si="3"/>
        <v>; Heti 3 óra; kedden, csütörtökön és pénteken d. u. 6-7-ig</v>
      </c>
      <c r="I5" t="str">
        <f t="shared" si="4"/>
        <v xml:space="preserve">0 </v>
      </c>
      <c r="J5">
        <f t="shared" si="5"/>
        <v>117</v>
      </c>
      <c r="K5">
        <f t="shared" si="6"/>
        <v>117</v>
      </c>
      <c r="L5" t="str">
        <f t="shared" si="7"/>
        <v>eléstan; Heti 3 óra; kedden, csütörtökön és pénteken d. u. 6-7-ig. Dr. Schnellcr István ny. r. tanár, a II. tanteremb</v>
      </c>
    </row>
    <row r="6" spans="1:14" x14ac:dyDescent="0.3">
      <c r="D6" t="s">
        <v>1216</v>
      </c>
      <c r="E6">
        <f t="shared" si="0"/>
        <v>48</v>
      </c>
      <c r="F6" t="str">
        <f t="shared" si="1"/>
        <v>5.Hazai állami tantervelméleteink alapvetéséről;</v>
      </c>
      <c r="G6">
        <f t="shared" si="2"/>
        <v>96</v>
      </c>
      <c r="H6" t="str">
        <f t="shared" si="3"/>
        <v>; Heti 2 óra; pénteken és szombaton d. e. 8 — 9-ig</v>
      </c>
      <c r="I6" t="str">
        <f t="shared" si="4"/>
        <v xml:space="preserve">0 </v>
      </c>
      <c r="J6">
        <f t="shared" si="5"/>
        <v>118</v>
      </c>
      <c r="K6">
        <f t="shared" si="6"/>
        <v>118</v>
      </c>
      <c r="L6" t="str">
        <f t="shared" si="7"/>
        <v>ai állami tantervelméleteink alapvetéséről; Heti 2 óra; pénteken és szombaton d. e. 8 — 9-ig. Ugyanaz, az I. tanteremb</v>
      </c>
    </row>
    <row r="7" spans="1:14" x14ac:dyDescent="0.3">
      <c r="D7" t="s">
        <v>1217</v>
      </c>
      <c r="E7">
        <f t="shared" si="0"/>
        <v>60</v>
      </c>
      <c r="F7" t="str">
        <f t="shared" si="1"/>
        <v>6.Paedagogiai gyakorlatok. (A tanárképző tagjainak ingyen.);</v>
      </c>
      <c r="G7">
        <f t="shared" si="2"/>
        <v>94</v>
      </c>
      <c r="H7" t="str">
        <f t="shared" si="3"/>
        <v>; Heti 2 óra; szombaton d. u. 5—7-ig</v>
      </c>
      <c r="I7" t="str">
        <f t="shared" si="4"/>
        <v xml:space="preserve">0 </v>
      </c>
      <c r="J7" t="str">
        <f t="shared" si="5"/>
        <v>ugyanott</v>
      </c>
      <c r="K7" t="str">
        <f t="shared" si="6"/>
        <v>ugyanott</v>
      </c>
      <c r="L7" t="e">
        <f t="shared" si="7"/>
        <v>#VALUE!</v>
      </c>
    </row>
    <row r="8" spans="1:14" x14ac:dyDescent="0.3">
      <c r="A8" t="s">
        <v>706</v>
      </c>
    </row>
    <row r="9" spans="1:14" x14ac:dyDescent="0.3">
      <c r="D9" t="s">
        <v>1218</v>
      </c>
      <c r="E9">
        <f t="shared" si="0"/>
        <v>21</v>
      </c>
      <c r="F9" t="str">
        <f t="shared" si="1"/>
        <v>7. A magyaros iskola;</v>
      </c>
      <c r="G9">
        <f t="shared" si="2"/>
        <v>69</v>
      </c>
      <c r="H9" t="str">
        <f t="shared" si="3"/>
        <v>; Heti 4 óra; csütörtökön és pénteken d. u. 3—5-ig</v>
      </c>
      <c r="I9" t="str">
        <f t="shared" si="4"/>
        <v xml:space="preserve">0 </v>
      </c>
      <c r="J9">
        <f t="shared" si="5"/>
        <v>115</v>
      </c>
      <c r="K9">
        <f t="shared" si="6"/>
        <v>115</v>
      </c>
      <c r="L9" t="str">
        <f t="shared" si="7"/>
        <v>magyaros iskola; Heti 4 óra; csütörtökön és pénteken d. u. 3—5-ig. Dr. Széchy Károly ny. r. tanár, a III. tanteremb</v>
      </c>
    </row>
    <row r="10" spans="1:14" x14ac:dyDescent="0.3">
      <c r="D10" t="s">
        <v>1219</v>
      </c>
      <c r="E10">
        <f t="shared" si="0"/>
        <v>85</v>
      </c>
      <c r="F10" t="str">
        <f t="shared" si="1"/>
        <v>8.Az újabb magyar novellisták. (A tanárképző rendes és rendkívüli tagjainak ingyen.);</v>
      </c>
      <c r="G10">
        <f t="shared" si="2"/>
        <v>117</v>
      </c>
      <c r="H10" t="str">
        <f t="shared" si="3"/>
        <v>; Heti 2 óra; pénteken d. u 3—5-ig</v>
      </c>
      <c r="I10" t="str">
        <f t="shared" si="4"/>
        <v xml:space="preserve">0 </v>
      </c>
      <c r="J10" t="str">
        <f t="shared" si="5"/>
        <v>ugyanott</v>
      </c>
      <c r="K10" t="str">
        <f t="shared" si="6"/>
        <v>ugyanott</v>
      </c>
      <c r="L10" t="e">
        <f t="shared" si="7"/>
        <v>#VALUE!</v>
      </c>
    </row>
    <row r="11" spans="1:14" x14ac:dyDescent="0.3">
      <c r="D11" t="s">
        <v>1220</v>
      </c>
      <c r="E11">
        <f t="shared" si="0"/>
        <v>28</v>
      </c>
      <c r="F11" t="str">
        <f t="shared" si="1"/>
        <v>9.Magyar név- és igeragozás;</v>
      </c>
      <c r="G11">
        <f t="shared" si="2"/>
        <v>69</v>
      </c>
      <c r="H11" t="str">
        <f t="shared" si="3"/>
        <v>; Heti 2 óra; hétfőn és kedden d. u. 3—4-ig</v>
      </c>
      <c r="I11" t="str">
        <f t="shared" si="4"/>
        <v xml:space="preserve">0 </v>
      </c>
      <c r="J11">
        <f t="shared" si="5"/>
        <v>115</v>
      </c>
      <c r="K11">
        <f t="shared" si="6"/>
        <v>115</v>
      </c>
      <c r="L11" t="str">
        <f t="shared" si="7"/>
        <v>yar név- és igeragozás; Heti 2 óra; hétfőn és kedden d. u. 3—4-ig. Dr. Szilasi Móricz ny. r. tanár, a II. tanteremb</v>
      </c>
    </row>
    <row r="12" spans="1:14" x14ac:dyDescent="0.3">
      <c r="D12" t="s">
        <v>1221</v>
      </c>
      <c r="E12">
        <f t="shared" si="0"/>
        <v>48</v>
      </c>
      <c r="F12" t="str">
        <f t="shared" si="1"/>
        <v>10.Finn mondattan s fordítások magyarból finnre;</v>
      </c>
      <c r="G12">
        <f t="shared" si="2"/>
        <v>89</v>
      </c>
      <c r="H12" t="str">
        <f t="shared" si="3"/>
        <v>; Heti 2 óra; hétfőn és kedden d. u. 4—5-ig</v>
      </c>
      <c r="I12" t="str">
        <f t="shared" si="4"/>
        <v xml:space="preserve">0 </v>
      </c>
      <c r="J12">
        <f t="shared" si="5"/>
        <v>111</v>
      </c>
      <c r="K12">
        <f t="shared" si="6"/>
        <v>111</v>
      </c>
      <c r="L12" t="str">
        <f t="shared" si="7"/>
        <v>nn mondattan s fordítások magyarból finnre; Heti 2 óra; hétfőn és kedden d. u. 4—5-ig. Ugyanaz, az I. tanteremb</v>
      </c>
    </row>
    <row r="13" spans="1:14" x14ac:dyDescent="0.3">
      <c r="D13" t="s">
        <v>1222</v>
      </c>
      <c r="E13">
        <f t="shared" si="0"/>
        <v>31</v>
      </c>
      <c r="F13" t="str">
        <f t="shared" si="1"/>
        <v>12.*Kabard nyelvtan folytatása;</v>
      </c>
      <c r="G13">
        <f t="shared" si="2"/>
        <v>65</v>
      </c>
      <c r="H13" t="str">
        <f t="shared" si="3"/>
        <v>; Heti 2 óra; kedden d. e. 10-—12-ig</v>
      </c>
      <c r="I13" t="str">
        <f t="shared" si="4"/>
        <v xml:space="preserve">0 </v>
      </c>
      <c r="J13">
        <f t="shared" si="5"/>
        <v>109</v>
      </c>
      <c r="K13">
        <f t="shared" si="6"/>
        <v>109</v>
      </c>
      <c r="L13" t="str">
        <f t="shared" si="7"/>
        <v>abard nyelvtan folytatása; Heti 2 óra; kedden d. e. 10-—12-ig. Dr. Bálint Gábor ny. r. tanár, a IV. tanteremb</v>
      </c>
    </row>
    <row r="14" spans="1:14" x14ac:dyDescent="0.3">
      <c r="D14" t="s">
        <v>1223</v>
      </c>
      <c r="E14">
        <f t="shared" si="0"/>
        <v>31</v>
      </c>
      <c r="F14" t="str">
        <f t="shared" si="1"/>
        <v>13.A török nyelvtan folytatása;</v>
      </c>
      <c r="G14">
        <f t="shared" si="2"/>
        <v>67</v>
      </c>
      <c r="H14" t="str">
        <f t="shared" si="3"/>
        <v>; Heti 2 óra; szombaton d. e. 10—12-ig</v>
      </c>
      <c r="I14" t="str">
        <f t="shared" si="4"/>
        <v xml:space="preserve">0 </v>
      </c>
      <c r="J14" t="str">
        <f t="shared" si="5"/>
        <v>ugyanott</v>
      </c>
      <c r="K14" t="str">
        <f t="shared" si="6"/>
        <v>ugyanott</v>
      </c>
      <c r="L14" t="e">
        <f t="shared" si="7"/>
        <v>#VALUE!</v>
      </c>
    </row>
    <row r="15" spans="1:14" x14ac:dyDescent="0.3">
      <c r="D15" t="s">
        <v>1224</v>
      </c>
      <c r="E15">
        <f t="shared" si="0"/>
        <v>25</v>
      </c>
      <c r="F15" t="str">
        <f t="shared" ref="F15:F27" si="8">LEFT(D15,E15)</f>
        <v>14."Török nyelvgyakorlat;</v>
      </c>
      <c r="G15">
        <f t="shared" ref="G15:G27" si="9">IFERROR(SEARCH("ig.",D15),SEARCH("időben.",D15)+3)</f>
        <v>60</v>
      </c>
      <c r="H15" t="str">
        <f t="shared" ref="H15:H27" si="10">CONCATENATE(MID(D15,E15,(G15-E15)),"ig")</f>
        <v>; Heti 1 óra; szerdán d. e. n — 12-ig</v>
      </c>
      <c r="I15" t="str">
        <f t="shared" ref="I15:I27" si="11">IFERROR(SEARCH("ugyanaz tanár",D15),"0 ")</f>
        <v xml:space="preserve">0 </v>
      </c>
      <c r="J15" t="str">
        <f t="shared" ref="J15:J27" si="12">IFERROR(SEARCH($J$1,D15),"ugyanott")</f>
        <v>ugyanott</v>
      </c>
      <c r="K15" t="str">
        <f t="shared" ref="K15:K27" si="13">IFERROR(SEARCH($J$1,D15),"ugyanott")</f>
        <v>ugyanott</v>
      </c>
      <c r="L15" t="e">
        <f t="shared" ref="L15:L27" si="14">MID(D15,N15+6,J15-N15)</f>
        <v>#VALUE!</v>
      </c>
    </row>
    <row r="16" spans="1:14" x14ac:dyDescent="0.3">
      <c r="D16" t="s">
        <v>1225</v>
      </c>
      <c r="E16">
        <f t="shared" si="0"/>
        <v>43</v>
      </c>
      <c r="F16" t="str">
        <f t="shared" si="8"/>
        <v>15.A magyar népdal története. (Folytatás.);</v>
      </c>
      <c r="G16">
        <f t="shared" si="9"/>
        <v>85</v>
      </c>
      <c r="H16" t="str">
        <f t="shared" si="10"/>
        <v>; Heti 2 óra; hétfőn és szerdán d. u. 2—3-ig</v>
      </c>
      <c r="I16" t="str">
        <f t="shared" si="11"/>
        <v xml:space="preserve">0 </v>
      </c>
      <c r="J16">
        <f t="shared" si="12"/>
        <v>126</v>
      </c>
      <c r="K16">
        <f t="shared" si="13"/>
        <v>126</v>
      </c>
      <c r="L16" t="str">
        <f t="shared" si="14"/>
        <v>magyar népdal története. (Folytatás.); Heti 2 óra; hétfőn és szerdán d. u. 2—3-ig. Dr. Erdélyi Pál magántanár, a II. tanteremb</v>
      </c>
    </row>
    <row r="17" spans="4:12" x14ac:dyDescent="0.3">
      <c r="D17" t="s">
        <v>1226</v>
      </c>
      <c r="E17">
        <f t="shared" si="0"/>
        <v>60</v>
      </c>
      <c r="F17" t="str">
        <f t="shared" si="8"/>
        <v>16.A classica philologia történelme a renáissancetól kezdve;</v>
      </c>
      <c r="G17">
        <f t="shared" si="9"/>
        <v>127</v>
      </c>
      <c r="H17" t="str">
        <f t="shared" si="10"/>
        <v>; Heti 4 óra; hétfőn, szerdán, csütörtökön és szombaton d. e. 9—10-ig</v>
      </c>
      <c r="I17" t="str">
        <f t="shared" si="11"/>
        <v xml:space="preserve">0 </v>
      </c>
      <c r="J17">
        <f t="shared" si="12"/>
        <v>172</v>
      </c>
      <c r="K17">
        <f t="shared" si="13"/>
        <v>172</v>
      </c>
      <c r="L17" t="str">
        <f t="shared" si="14"/>
        <v>classica philologia történelme a renáissancetól kezdve; Heti 4 óra; hétfőn, szerdán, csütörtökön és szombaton d. e. 9—10-ig. Dr. Szamosi János ny. r. tanár, a II. tanteremb</v>
      </c>
    </row>
    <row r="18" spans="4:12" x14ac:dyDescent="0.3">
      <c r="D18" t="s">
        <v>1227</v>
      </c>
      <c r="E18">
        <f t="shared" si="0"/>
        <v>37</v>
      </c>
      <c r="F18" t="str">
        <f t="shared" si="8"/>
        <v>17.Plautus Pseudolusának értelmezése;</v>
      </c>
      <c r="G18">
        <f t="shared" si="9"/>
        <v>86</v>
      </c>
      <c r="H18" t="str">
        <f t="shared" si="10"/>
        <v>; Heti 2 óra; kedden és pénteken d. e. 9 — 10 óráig</v>
      </c>
      <c r="I18" t="str">
        <f t="shared" si="11"/>
        <v xml:space="preserve">0 </v>
      </c>
      <c r="J18" t="str">
        <f t="shared" si="12"/>
        <v>ugyanott</v>
      </c>
      <c r="K18" t="str">
        <f t="shared" si="13"/>
        <v>ugyanott</v>
      </c>
      <c r="L18" t="e">
        <f t="shared" si="14"/>
        <v>#VALUE!</v>
      </c>
    </row>
    <row r="19" spans="4:12" x14ac:dyDescent="0.3">
      <c r="D19" t="s">
        <v>1228</v>
      </c>
      <c r="E19">
        <f t="shared" si="0"/>
        <v>74</v>
      </c>
      <c r="F19" t="str">
        <f t="shared" si="8"/>
        <v>18.*Theocritus válogatott idyltjeinek értelmezése a tanárképző intézetben;</v>
      </c>
      <c r="G19">
        <f t="shared" si="9"/>
        <v>122</v>
      </c>
      <c r="H19" t="str">
        <f t="shared" si="10"/>
        <v>; Heti 2 óra; hétfőn és csütörtökön d. e. 10 —n-ig</v>
      </c>
      <c r="I19" t="str">
        <f t="shared" si="11"/>
        <v xml:space="preserve">0 </v>
      </c>
      <c r="J19">
        <f t="shared" si="12"/>
        <v>145</v>
      </c>
      <c r="K19">
        <f t="shared" si="13"/>
        <v>145</v>
      </c>
      <c r="L19" t="str">
        <f t="shared" si="14"/>
        <v>heocritus válogatott idyltjeinek értelmezése a tanárképző intézetben; Heti 2 óra; hétfőn és csütörtökön d. e. 10 —n-ig. Ugyanaz, a III. tanteremb</v>
      </c>
    </row>
    <row r="20" spans="4:12" x14ac:dyDescent="0.3">
      <c r="D20" t="s">
        <v>1229</v>
      </c>
      <c r="E20">
        <f t="shared" si="0"/>
        <v>42</v>
      </c>
      <c r="F20" t="str">
        <f t="shared" si="8"/>
        <v>19.A római irodalom története (folytatás);</v>
      </c>
      <c r="G20">
        <f t="shared" si="9"/>
        <v>83</v>
      </c>
      <c r="H20" t="str">
        <f t="shared" si="10"/>
        <v>; Heti 2 óra; hétfőn, kedden d. e. 8 — 9-ig</v>
      </c>
      <c r="I20" t="str">
        <f t="shared" si="11"/>
        <v xml:space="preserve">0 </v>
      </c>
      <c r="J20" t="str">
        <f t="shared" si="12"/>
        <v>ugyanott</v>
      </c>
      <c r="K20" t="str">
        <f t="shared" si="13"/>
        <v>ugyanott</v>
      </c>
      <c r="L20" t="e">
        <f t="shared" si="14"/>
        <v>#VALUE!</v>
      </c>
    </row>
    <row r="21" spans="4:12" x14ac:dyDescent="0.3">
      <c r="D21" t="s">
        <v>1230</v>
      </c>
      <c r="E21">
        <f t="shared" si="0"/>
        <v>22</v>
      </c>
      <c r="F21" t="str">
        <f t="shared" si="8"/>
        <v>20.Aischylos: Perzsák;</v>
      </c>
      <c r="G21">
        <f t="shared" si="9"/>
        <v>69</v>
      </c>
      <c r="H21" t="str">
        <f t="shared" si="10"/>
        <v>; Heti 2 óra; szerdán és csütörtökön d. e. 8—9-ig</v>
      </c>
      <c r="I21" t="str">
        <f t="shared" si="11"/>
        <v xml:space="preserve">0 </v>
      </c>
      <c r="J21" t="str">
        <f t="shared" si="12"/>
        <v>ugyanott</v>
      </c>
      <c r="K21" t="str">
        <f t="shared" si="13"/>
        <v>ugyanott</v>
      </c>
      <c r="L21" t="e">
        <f t="shared" si="14"/>
        <v>#VALUE!</v>
      </c>
    </row>
    <row r="22" spans="4:12" x14ac:dyDescent="0.3">
      <c r="D22" t="s">
        <v>1231</v>
      </c>
      <c r="E22">
        <f t="shared" si="0"/>
        <v>91</v>
      </c>
      <c r="F22" t="str">
        <f t="shared" si="8"/>
        <v>21.* Cicero leveleinek olvasása, szó-és írásbeli latin stílusgyakorlatok (a tanárképzőben);</v>
      </c>
      <c r="G22">
        <f t="shared" si="9"/>
        <v>126</v>
      </c>
      <c r="H22" t="str">
        <f t="shared" si="10"/>
        <v>; Heti 2 óra; pénteken d. e. 10-12-ig</v>
      </c>
      <c r="I22" t="str">
        <f t="shared" si="11"/>
        <v xml:space="preserve">0 </v>
      </c>
      <c r="J22" t="str">
        <f t="shared" si="12"/>
        <v>ugyanott</v>
      </c>
      <c r="K22" t="str">
        <f t="shared" si="13"/>
        <v>ugyanott</v>
      </c>
      <c r="L22" t="e">
        <f t="shared" si="14"/>
        <v>#VALUE!</v>
      </c>
    </row>
    <row r="23" spans="4:12" x14ac:dyDescent="0.3">
      <c r="D23" t="s">
        <v>1232</v>
      </c>
      <c r="E23">
        <f t="shared" si="0"/>
        <v>58</v>
      </c>
      <c r="F23" t="str">
        <f t="shared" si="8"/>
        <v>22.A görögök szobrászaia a hellenisztikus és római korban;</v>
      </c>
      <c r="G23">
        <f t="shared" si="9"/>
        <v>105</v>
      </c>
      <c r="H23" t="str">
        <f t="shared" si="10"/>
        <v>; Heti 2óra; pénteken és szombaton d. e. 8 - 9-ig</v>
      </c>
      <c r="I23" t="str">
        <f t="shared" si="11"/>
        <v xml:space="preserve">0 </v>
      </c>
      <c r="J23">
        <f t="shared" si="12"/>
        <v>127</v>
      </c>
      <c r="K23">
        <f t="shared" si="13"/>
        <v>127</v>
      </c>
      <c r="L23" t="str">
        <f t="shared" si="14"/>
        <v>görögök szobrászaia a hellenisztikus és római korban; Heti 2óra; pénteken és szombaton d. e. 8 - 9-ig. Ugyanaz, a II. tanteremb</v>
      </c>
    </row>
    <row r="24" spans="4:12" x14ac:dyDescent="0.3">
      <c r="D24" t="s">
        <v>1233</v>
      </c>
      <c r="E24">
        <f t="shared" si="0"/>
        <v>54</v>
      </c>
      <c r="F24" t="str">
        <f t="shared" si="8"/>
        <v>23.* Mütörténelmi gyakorlatok'. Vázaképek magyarázata;</v>
      </c>
      <c r="G24">
        <f t="shared" si="9"/>
        <v>92</v>
      </c>
      <c r="H24" t="str">
        <f t="shared" si="10"/>
        <v>; Heti 2 óra; szombaton d. e. 10 — 12-ig</v>
      </c>
      <c r="I24" t="str">
        <f t="shared" si="11"/>
        <v xml:space="preserve">0 </v>
      </c>
      <c r="J24" t="str">
        <f t="shared" si="12"/>
        <v>ugyanott</v>
      </c>
      <c r="K24" t="str">
        <f t="shared" si="13"/>
        <v>ugyanott</v>
      </c>
      <c r="L24" t="e">
        <f t="shared" si="14"/>
        <v>#VALUE!</v>
      </c>
    </row>
    <row r="25" spans="4:12" x14ac:dyDescent="0.3">
      <c r="D25" t="s">
        <v>1234</v>
      </c>
      <c r="E25">
        <f t="shared" si="0"/>
        <v>96</v>
      </c>
      <c r="F25" t="str">
        <f t="shared" si="8"/>
        <v>24.Ulfdas olvas, és got nyelvgyakorlatok (a Proseminariumban). (Tanárképezdei tagoknak ingyen.);</v>
      </c>
      <c r="G25">
        <f t="shared" si="9"/>
        <v>128</v>
      </c>
      <c r="H25" t="str">
        <f t="shared" si="10"/>
        <v>; Heti 1 óra; hétfőn d. e. 7— 8-ig</v>
      </c>
      <c r="I25" t="str">
        <f t="shared" si="11"/>
        <v xml:space="preserve">0 </v>
      </c>
      <c r="J25" t="str">
        <f t="shared" si="12"/>
        <v>ugyanott</v>
      </c>
      <c r="K25" t="str">
        <f t="shared" si="13"/>
        <v>ugyanott</v>
      </c>
      <c r="L25" t="e">
        <f t="shared" si="14"/>
        <v>#VALUE!</v>
      </c>
    </row>
    <row r="26" spans="4:12" x14ac:dyDescent="0.3">
      <c r="D26" t="s">
        <v>1235</v>
      </c>
      <c r="E26">
        <f t="shared" si="0"/>
        <v>155</v>
      </c>
      <c r="F26" t="str">
        <f t="shared" si="8"/>
        <v>25.yl Goethe—Schiller-féle sympraxia kril. ismertetése (a -»Brief- wechseU olvasásával) Schiller halálának centenáriumára MCM V. május IX. votivus előadás;</v>
      </c>
      <c r="G26">
        <f t="shared" si="9"/>
        <v>205</v>
      </c>
      <c r="H26" t="str">
        <f t="shared" si="10"/>
        <v>; Heti 3 óra; hétfőn, kedden és szerdán d. e. 8—9-ig</v>
      </c>
      <c r="I26" t="str">
        <f t="shared" si="11"/>
        <v xml:space="preserve">0 </v>
      </c>
      <c r="J26">
        <f t="shared" si="12"/>
        <v>227</v>
      </c>
      <c r="K26">
        <f t="shared" si="13"/>
        <v>227</v>
      </c>
      <c r="L26" t="str">
        <f t="shared" si="14"/>
        <v xml:space="preserve"> Goethe—Schiller-féle sympraxia kril. ismertetése (a -»Brief- wechseU olvasásával) Schiller halálának centenáriumára MCM V. május IX. votivus előadás; Heti 3 óra; hétfőn, kedden és szerdán d. e. 8—9-ig. Ugyanaz, az I. tanteremb</v>
      </c>
    </row>
    <row r="27" spans="4:12" x14ac:dyDescent="0.3">
      <c r="D27" t="s">
        <v>1236</v>
      </c>
      <c r="E27">
        <f t="shared" si="0"/>
        <v>151</v>
      </c>
      <c r="F27" t="str">
        <f t="shared" si="8"/>
        <v>26.Faust I. és II, valamint paralipomena olvasása (nyelvaesthet. és typologiai szempontból). (Tanárkép, tagoknak csak 2 órában számítva a quaesturán.);</v>
      </c>
      <c r="G27">
        <f t="shared" si="9"/>
        <v>205</v>
      </c>
      <c r="H27" t="str">
        <f t="shared" si="10"/>
        <v>; Heti 3 óra; kedden, szerdán és csütörtökön d. e 7—8-ig</v>
      </c>
      <c r="I27" t="str">
        <f t="shared" si="11"/>
        <v xml:space="preserve">0 </v>
      </c>
      <c r="J27" t="str">
        <f t="shared" si="12"/>
        <v>ugyanott</v>
      </c>
      <c r="K27" t="str">
        <f t="shared" si="13"/>
        <v>ugyanott</v>
      </c>
      <c r="L27" t="e">
        <f t="shared" si="14"/>
        <v>#VALUE!</v>
      </c>
    </row>
    <row r="28" spans="4:12" x14ac:dyDescent="0.3">
      <c r="D28" t="s">
        <v>1237</v>
      </c>
      <c r="E28">
        <f t="shared" si="0"/>
        <v>94</v>
      </c>
      <c r="F28" t="str">
        <f t="shared" ref="F28:F43" si="15">LEFT(D28,E28)</f>
        <v>27. A Rómával való vallási unió és Sinkai György hatása a román nyelv és irodalom fejlődésére;</v>
      </c>
      <c r="G28">
        <f t="shared" ref="G28:G43" si="16">IFERROR(SEARCH("ig.",D28),SEARCH("időben.",D28)+3)</f>
        <v>145</v>
      </c>
      <c r="H28" t="str">
        <f t="shared" ref="H28:H43" si="17">CONCATENATE(MID(D28,E28,(G28-E28)),"ig")</f>
        <v>; Heti 3 óra; hétfőn, kedden és szerdán d. u. 2-~3-ig</v>
      </c>
      <c r="I28" t="str">
        <f t="shared" ref="I28:I43" si="18">IFERROR(SEARCH("ugyanaz tanár",D28),"0 ")</f>
        <v xml:space="preserve">0 </v>
      </c>
      <c r="J28">
        <f t="shared" ref="J28:J43" si="19">IFERROR(SEARCH($J$1,D28),"ugyanott")</f>
        <v>193</v>
      </c>
      <c r="K28">
        <f t="shared" ref="K28:K43" si="20">IFERROR(SEARCH($J$1,D28),"ugyanott")</f>
        <v>193</v>
      </c>
      <c r="L28" t="str">
        <f t="shared" ref="L28:L43" si="21">MID(D28,N28+6,J28-N28)</f>
        <v xml:space="preserve"> Rómával való vallási unió és Sinkai György hatása a román nyelv és irodalom fejlődésére; Heti 3 óra; hétfőn, kedden és szerdán d. u. 2-~3-ig. Dr. Moldováu Gergely ny. r. tanár, az I. tanteremb</v>
      </c>
    </row>
    <row r="29" spans="4:12" x14ac:dyDescent="0.3">
      <c r="D29" t="s">
        <v>1238</v>
      </c>
      <c r="E29">
        <f t="shared" si="0"/>
        <v>55</v>
      </c>
      <c r="F29" t="str">
        <f t="shared" si="15"/>
        <v>28.A román nyelv alaktana. (Folytatás, befejező rész.);</v>
      </c>
      <c r="G29">
        <f t="shared" si="16"/>
        <v>91</v>
      </c>
      <c r="H29" t="str">
        <f t="shared" si="17"/>
        <v>; Heti 1 óra; csütörtökön d. u. 2—3-ig</v>
      </c>
      <c r="I29" t="str">
        <f t="shared" si="18"/>
        <v xml:space="preserve">0 </v>
      </c>
      <c r="J29" t="str">
        <f t="shared" si="19"/>
        <v>ugyanott</v>
      </c>
      <c r="K29" t="str">
        <f t="shared" si="20"/>
        <v>ugyanott</v>
      </c>
      <c r="L29" t="e">
        <f t="shared" si="21"/>
        <v>#VALUE!</v>
      </c>
    </row>
    <row r="30" spans="4:12" x14ac:dyDescent="0.3">
      <c r="D30" t="s">
        <v>1239</v>
      </c>
      <c r="E30">
        <f t="shared" si="0"/>
        <v>68</v>
      </c>
      <c r="F30" t="str">
        <f t="shared" si="15"/>
        <v>29.Idegen elemek a román nyelvben. (A tanárképzői tagoknak ingyen.);</v>
      </c>
      <c r="G30">
        <f t="shared" si="16"/>
        <v>101</v>
      </c>
      <c r="H30" t="str">
        <f t="shared" si="17"/>
        <v>; Heti 2 óra; pénteken d. u. 2—4-ig</v>
      </c>
      <c r="I30" t="str">
        <f t="shared" si="18"/>
        <v xml:space="preserve">0 </v>
      </c>
      <c r="J30" t="str">
        <f t="shared" si="19"/>
        <v>ugyanott</v>
      </c>
      <c r="K30" t="str">
        <f t="shared" si="20"/>
        <v>ugyanott</v>
      </c>
      <c r="L30" t="e">
        <f t="shared" si="21"/>
        <v>#VALUE!</v>
      </c>
    </row>
    <row r="31" spans="4:12" x14ac:dyDescent="0.3">
      <c r="D31" t="s">
        <v>1240</v>
      </c>
      <c r="E31">
        <f t="shared" si="0"/>
        <v>21</v>
      </c>
      <c r="F31" t="str">
        <f t="shared" si="15"/>
        <v>30.A franczia regény;</v>
      </c>
      <c r="G31">
        <f t="shared" si="16"/>
        <v>82</v>
      </c>
      <c r="H31" t="str">
        <f t="shared" si="17"/>
        <v>; Heti 3 óra; kedden d. e. 10 — 12-ig és szerdán d. e. 10—ix-ig</v>
      </c>
      <c r="I31" t="str">
        <f t="shared" si="18"/>
        <v xml:space="preserve">0 </v>
      </c>
      <c r="J31">
        <f t="shared" si="19"/>
        <v>128</v>
      </c>
      <c r="K31">
        <f t="shared" si="20"/>
        <v>128</v>
      </c>
      <c r="L31" t="str">
        <f t="shared" si="21"/>
        <v>franczia regény; Heti 3 óra; kedden d. e. 10 — 12-ig és szerdán d. e. 10—ix-ig. Dr. Haraszti Gyula ny. r. tanár, az I. tanteremb</v>
      </c>
    </row>
    <row r="32" spans="4:12" x14ac:dyDescent="0.3">
      <c r="D32" t="s">
        <v>1241</v>
      </c>
      <c r="E32">
        <f t="shared" si="0"/>
        <v>42</v>
      </c>
      <c r="F32" t="str">
        <f t="shared" si="15"/>
        <v>31.Lafontaine és a franczia meseköltészet;</v>
      </c>
      <c r="G32">
        <f t="shared" si="16"/>
        <v>78</v>
      </c>
      <c r="H32" t="str">
        <f t="shared" si="17"/>
        <v>; Heti 1 óra; szerdán d. e. 11 — 12-ig</v>
      </c>
      <c r="I32" t="str">
        <f t="shared" si="18"/>
        <v xml:space="preserve">0 </v>
      </c>
      <c r="J32" t="str">
        <f t="shared" si="19"/>
        <v>ugyanott</v>
      </c>
      <c r="K32" t="str">
        <f t="shared" si="20"/>
        <v>ugyanott</v>
      </c>
      <c r="L32" t="e">
        <f t="shared" si="21"/>
        <v>#VALUE!</v>
      </c>
    </row>
    <row r="33" spans="1:12" x14ac:dyDescent="0.3">
      <c r="D33" t="s">
        <v>1242</v>
      </c>
      <c r="E33">
        <f t="shared" si="0"/>
        <v>80</v>
      </c>
      <c r="F33" t="str">
        <f t="shared" si="15"/>
        <v>32.* Középkori epikusok szöv gmagyarázata. (Franczia nyelven. A tanárképzőben.);</v>
      </c>
      <c r="G33">
        <f t="shared" si="16"/>
        <v>113</v>
      </c>
      <c r="H33" t="str">
        <f t="shared" si="17"/>
        <v>; Heti 2 óra; hétfőn d. e. 10—12-ig</v>
      </c>
      <c r="I33" t="str">
        <f t="shared" si="18"/>
        <v xml:space="preserve">0 </v>
      </c>
      <c r="J33" t="str">
        <f t="shared" si="19"/>
        <v>ugyanott</v>
      </c>
      <c r="K33" t="str">
        <f t="shared" si="20"/>
        <v>ugyanott</v>
      </c>
      <c r="L33" t="e">
        <f t="shared" si="21"/>
        <v>#VALUE!</v>
      </c>
    </row>
    <row r="34" spans="1:12" x14ac:dyDescent="0.3">
      <c r="D34" t="s">
        <v>1243</v>
      </c>
      <c r="E34">
        <f t="shared" si="0"/>
        <v>42</v>
      </c>
      <c r="F34" t="str">
        <f t="shared" si="15"/>
        <v>33.A franczia szórend. (Franczia nyelven);</v>
      </c>
      <c r="G34">
        <f t="shared" si="16"/>
        <v>75</v>
      </c>
      <c r="H34" t="str">
        <f t="shared" si="17"/>
        <v>; Heti 1 óra; hétfőn d. e. 9— 10-ig</v>
      </c>
      <c r="I34" t="str">
        <f t="shared" si="18"/>
        <v xml:space="preserve">0 </v>
      </c>
      <c r="J34" t="str">
        <f t="shared" si="19"/>
        <v>ugyanott</v>
      </c>
      <c r="K34" t="str">
        <f t="shared" si="20"/>
        <v>ugyanott</v>
      </c>
      <c r="L34" t="e">
        <f t="shared" si="21"/>
        <v>#VALUE!</v>
      </c>
    </row>
    <row r="35" spans="1:12" x14ac:dyDescent="0.3">
      <c r="D35" t="s">
        <v>1244</v>
      </c>
      <c r="E35">
        <f t="shared" si="0"/>
        <v>27</v>
      </c>
      <c r="F35" t="str">
        <f t="shared" si="15"/>
        <v>34 *A Példabeszédek könyve;</v>
      </c>
      <c r="G35">
        <f t="shared" si="16"/>
        <v>58</v>
      </c>
      <c r="H35" t="str">
        <f t="shared" si="17"/>
        <v>; Heti 2 óra; hétfőn d. u. 4—6 ig</v>
      </c>
      <c r="I35" t="str">
        <f t="shared" si="18"/>
        <v xml:space="preserve">0 </v>
      </c>
      <c r="J35">
        <f t="shared" si="19"/>
        <v>102</v>
      </c>
      <c r="K35">
        <f t="shared" si="20"/>
        <v>102</v>
      </c>
      <c r="L35" t="str">
        <f t="shared" si="21"/>
        <v xml:space="preserve"> Példabeszédek könyve; Heti 2 óra; hétfőn d. u. 4—6 ig. Dr. Eisler Mátyás magántanár, a III. tanteremb</v>
      </c>
    </row>
    <row r="36" spans="1:12" x14ac:dyDescent="0.3">
      <c r="D36" t="s">
        <v>1245</v>
      </c>
      <c r="E36">
        <f t="shared" si="0"/>
        <v>27</v>
      </c>
      <c r="F36" t="str">
        <f t="shared" si="15"/>
        <v>35.Olasz nyelv (kezdőknek);</v>
      </c>
      <c r="G36">
        <f t="shared" si="16"/>
        <v>66</v>
      </c>
      <c r="H36" t="str">
        <f t="shared" si="17"/>
        <v>; Heti 2 óra; később meghatározandó időig</v>
      </c>
      <c r="I36" t="str">
        <f t="shared" si="18"/>
        <v xml:space="preserve">0 </v>
      </c>
      <c r="J36">
        <f t="shared" si="19"/>
        <v>131</v>
      </c>
      <c r="K36">
        <f t="shared" si="20"/>
        <v>131</v>
      </c>
      <c r="L36" t="str">
        <f t="shared" si="21"/>
        <v>asz nyelv (kezdőknek); Heti 2 óra; később meghatározandó időben. Dr. Cs. Papp József magántanár, mint magántanitó, a III. tanteremb</v>
      </c>
    </row>
    <row r="37" spans="1:12" x14ac:dyDescent="0.3">
      <c r="D37" t="s">
        <v>1246</v>
      </c>
      <c r="E37">
        <f t="shared" si="0"/>
        <v>28</v>
      </c>
      <c r="F37" t="str">
        <f t="shared" si="15"/>
        <v>36.Olasz nyelv (haladóknak);</v>
      </c>
      <c r="G37">
        <f t="shared" si="16"/>
        <v>67</v>
      </c>
      <c r="H37" t="str">
        <f t="shared" si="17"/>
        <v>; Heti 2 óra; később meghatározandó időig</v>
      </c>
      <c r="I37" t="str">
        <f t="shared" si="18"/>
        <v xml:space="preserve">0 </v>
      </c>
      <c r="J37" t="str">
        <f t="shared" si="19"/>
        <v>ugyanott</v>
      </c>
      <c r="K37" t="str">
        <f t="shared" si="20"/>
        <v>ugyanott</v>
      </c>
      <c r="L37" t="e">
        <f t="shared" si="21"/>
        <v>#VALUE!</v>
      </c>
    </row>
    <row r="38" spans="1:12" x14ac:dyDescent="0.3">
      <c r="D38" t="s">
        <v>1247</v>
      </c>
      <c r="E38">
        <f t="shared" si="0"/>
        <v>34</v>
      </c>
      <c r="F38" t="str">
        <f t="shared" si="15"/>
        <v>37.Jelenkori olasz költők és írók;</v>
      </c>
      <c r="G38">
        <f t="shared" si="16"/>
        <v>73</v>
      </c>
      <c r="H38" t="str">
        <f t="shared" si="17"/>
        <v>; Heti 1 óra; később meghatározandó időig</v>
      </c>
      <c r="I38" t="str">
        <f t="shared" si="18"/>
        <v xml:space="preserve">0 </v>
      </c>
      <c r="J38" t="str">
        <f t="shared" si="19"/>
        <v>ugyanott</v>
      </c>
      <c r="K38" t="str">
        <f t="shared" si="20"/>
        <v>ugyanott</v>
      </c>
      <c r="L38" t="e">
        <f t="shared" si="21"/>
        <v>#VALUE!</v>
      </c>
    </row>
    <row r="39" spans="1:12" x14ac:dyDescent="0.3">
      <c r="D39" t="s">
        <v>1248</v>
      </c>
      <c r="E39">
        <f t="shared" si="0"/>
        <v>40</v>
      </c>
      <c r="F39" t="str">
        <f t="shared" si="15"/>
        <v>38.*A könyvtárak története és fejlődése;</v>
      </c>
      <c r="G39">
        <f t="shared" si="16"/>
        <v>88</v>
      </c>
      <c r="H39" t="str">
        <f t="shared" si="17"/>
        <v>; Heti 2 óra; kedden és pénteken d. u. 2 — 3 óráig</v>
      </c>
      <c r="I39" t="str">
        <f t="shared" si="18"/>
        <v xml:space="preserve">0 </v>
      </c>
      <c r="J39">
        <f t="shared" si="19"/>
        <v>131</v>
      </c>
      <c r="K39">
        <f t="shared" si="20"/>
        <v>131</v>
      </c>
      <c r="L39" t="str">
        <f t="shared" si="21"/>
        <v xml:space="preserve"> könyvtárak története és fejlődése; Heti 2 óra; kedden és pénteken d. u. 2 — 3 óráig. Dr. Gyalui Farkas magántanár, a II. tanteremb</v>
      </c>
    </row>
    <row r="40" spans="1:12" x14ac:dyDescent="0.3">
      <c r="A40" t="s">
        <v>1208</v>
      </c>
    </row>
    <row r="41" spans="1:12" x14ac:dyDescent="0.3">
      <c r="D41" t="s">
        <v>1249</v>
      </c>
      <c r="E41">
        <f t="shared" si="0"/>
        <v>50</v>
      </c>
      <c r="F41" t="str">
        <f t="shared" si="15"/>
        <v>39.Magyarország története a XIV. és XV. században;</v>
      </c>
      <c r="G41">
        <f t="shared" si="16"/>
        <v>117</v>
      </c>
      <c r="H41" t="str">
        <f t="shared" si="17"/>
        <v>; Heti 4 óra; hétfőn- kedden, szerdán és csütörtökön d. e. 11 — 12-ig</v>
      </c>
      <c r="I41" t="str">
        <f t="shared" si="18"/>
        <v xml:space="preserve">0 </v>
      </c>
      <c r="J41">
        <f t="shared" si="19"/>
        <v>163</v>
      </c>
      <c r="K41">
        <f t="shared" si="20"/>
        <v>163</v>
      </c>
      <c r="L41" t="str">
        <f t="shared" si="21"/>
        <v>gyarország története a XIV. és XV. században; Heti 4 óra; hétfőn- kedden, szerdán és csütörtökön d. e. 11 — 12-ig. Dr. Szádczky Lajos ny. r. tanár, a II. tanteremb</v>
      </c>
    </row>
    <row r="42" spans="1:12" x14ac:dyDescent="0.3">
      <c r="D42" t="s">
        <v>1250</v>
      </c>
      <c r="E42">
        <f t="shared" si="0"/>
        <v>54</v>
      </c>
      <c r="F42" t="str">
        <f t="shared" si="15"/>
        <v>40.A magyar történelem kútfői a XIV. és XV. században;</v>
      </c>
      <c r="G42">
        <f t="shared" si="16"/>
        <v>91</v>
      </c>
      <c r="H42" t="str">
        <f t="shared" si="17"/>
        <v>; Heti 1 óra; pénteken d. e. 11 — 12 ig</v>
      </c>
      <c r="I42" t="str">
        <f t="shared" si="18"/>
        <v xml:space="preserve">0 </v>
      </c>
      <c r="J42" t="str">
        <f t="shared" si="19"/>
        <v>ugyanott</v>
      </c>
      <c r="K42" t="str">
        <f t="shared" si="20"/>
        <v>ugyanott</v>
      </c>
      <c r="L42" t="e">
        <f t="shared" si="21"/>
        <v>#VALUE!</v>
      </c>
    </row>
    <row r="43" spans="1:12" x14ac:dyDescent="0.3">
      <c r="D43" t="s">
        <v>1251</v>
      </c>
      <c r="E43">
        <f t="shared" si="0"/>
        <v>45</v>
      </c>
      <c r="F43" t="str">
        <f t="shared" si="15"/>
        <v>41.Oklevéltani gyakorlatok (a tanárképzőben);</v>
      </c>
      <c r="G43">
        <f t="shared" si="16"/>
        <v>81</v>
      </c>
      <c r="H43" t="str">
        <f t="shared" si="17"/>
        <v>; Heti 2 óra; szombaton d. e. 10—12-ig</v>
      </c>
      <c r="I43" t="str">
        <f t="shared" si="18"/>
        <v xml:space="preserve">0 </v>
      </c>
      <c r="J43" t="str">
        <f t="shared" si="19"/>
        <v>ugyanott</v>
      </c>
      <c r="K43" t="str">
        <f t="shared" si="20"/>
        <v>ugyanott</v>
      </c>
      <c r="L43" t="e">
        <f t="shared" si="21"/>
        <v>#VALUE!</v>
      </c>
    </row>
    <row r="44" spans="1:12" x14ac:dyDescent="0.3">
      <c r="B44">
        <v>42</v>
      </c>
      <c r="C44" t="s">
        <v>1252</v>
      </c>
      <c r="D44" t="s">
        <v>1252</v>
      </c>
      <c r="E44">
        <f t="shared" ref="E44:E56" si="22">IFERROR(IFERROR(SEARCH("C1",C44),SEARCH(";",C44)),SEARCH(";",C44))</f>
        <v>172</v>
      </c>
      <c r="F44" t="str">
        <f t="shared" ref="F44:F56" si="23">LEFT(C44,E44)</f>
        <v>42. Magyarország anyagi c's szellemi műveltségének 1501—1526-ig terjedő története, párhuzamitva az európai államok civilis.atiójá- nak hasonkorú történetével. (Folytatás.);</v>
      </c>
      <c r="G44">
        <f t="shared" ref="G44:G56" si="24">IFERROR(SEARCH("ig.",C44),SEARCH("időben.",C44)+3)</f>
        <v>213</v>
      </c>
      <c r="H44" t="str">
        <f t="shared" ref="H44:H56" si="25">CONCATENATE(MID(C44,E44,(G44-E44)),"ig")</f>
        <v>; Heti 4 óra; hétfőn és kedden d. e. 7—9-ig</v>
      </c>
      <c r="I44" t="str">
        <f t="shared" ref="I44:I56" si="26">IFERROR(SEARCH("ugyanaz tanár",C44),"0 ")</f>
        <v xml:space="preserve">0 </v>
      </c>
      <c r="J44" t="str">
        <f t="shared" ref="J44:J56" si="27">IFERROR(SEARCH($J$1,C44),"ugyanott")</f>
        <v>ugyanott</v>
      </c>
      <c r="K44" t="str">
        <f t="shared" ref="K44:K56" si="28">IFERROR(SEARCH($J$1,C44),"ugyanott")</f>
        <v>ugyanott</v>
      </c>
      <c r="L44" t="e">
        <f t="shared" ref="L44:L56" si="29">MID(C44,N44+6,J44-N44)</f>
        <v>#VALUE!</v>
      </c>
    </row>
    <row r="45" spans="1:12" x14ac:dyDescent="0.3">
      <c r="B45">
        <v>43</v>
      </c>
      <c r="C45" t="s">
        <v>1253</v>
      </c>
      <c r="D45" t="s">
        <v>1253</v>
      </c>
      <c r="E45">
        <f t="shared" si="22"/>
        <v>96</v>
      </c>
      <c r="F45" t="str">
        <f t="shared" si="23"/>
        <v>43. A vegyes korszakra vonatkozó nevezetesebb kétifők culiurtörténeti jelentősége. (Folytatás.);</v>
      </c>
      <c r="G45">
        <f t="shared" si="24"/>
        <v>128</v>
      </c>
      <c r="H45" t="str">
        <f t="shared" si="25"/>
        <v>; Heti 1 óra; hétfőn d. e. 9—10-ig</v>
      </c>
      <c r="I45" t="str">
        <f t="shared" si="26"/>
        <v xml:space="preserve">0 </v>
      </c>
      <c r="J45" t="str">
        <f t="shared" si="27"/>
        <v>ugyanott</v>
      </c>
      <c r="K45" t="str">
        <f t="shared" si="28"/>
        <v>ugyanott</v>
      </c>
      <c r="L45" t="e">
        <f t="shared" si="29"/>
        <v>#VALUE!</v>
      </c>
    </row>
    <row r="46" spans="1:12" x14ac:dyDescent="0.3">
      <c r="B46">
        <v>44</v>
      </c>
      <c r="C46" t="s">
        <v>1254</v>
      </c>
      <c r="D46" t="s">
        <v>1254</v>
      </c>
      <c r="E46">
        <f t="shared" si="22"/>
        <v>114</v>
      </c>
      <c r="F46" t="str">
        <f t="shared" si="23"/>
        <v>44. A magyar művelődéstörténet egyes ágainak gyakorlati előadása a középiskola felsőbb osztályaiban. (Folytatás.);</v>
      </c>
      <c r="G46">
        <f t="shared" si="24"/>
        <v>146</v>
      </c>
      <c r="H46" t="str">
        <f t="shared" si="25"/>
        <v>; Heti 2 óra; szerdán d. e. 7—9-ig</v>
      </c>
      <c r="I46" t="str">
        <f t="shared" si="26"/>
        <v xml:space="preserve">0 </v>
      </c>
      <c r="J46" t="str">
        <f t="shared" si="27"/>
        <v>ugyanott</v>
      </c>
      <c r="K46" t="str">
        <f t="shared" si="28"/>
        <v>ugyanott</v>
      </c>
      <c r="L46" t="e">
        <f t="shared" si="29"/>
        <v>#VALUE!</v>
      </c>
    </row>
    <row r="47" spans="1:12" x14ac:dyDescent="0.3">
      <c r="B47">
        <v>45</v>
      </c>
      <c r="C47" t="s">
        <v>1255</v>
      </c>
      <c r="D47" t="s">
        <v>1255</v>
      </c>
      <c r="E47">
        <f t="shared" si="22"/>
        <v>38</v>
      </c>
      <c r="F47" t="str">
        <f t="shared" si="23"/>
        <v>45.A görögök történelme. (Folytatás.);</v>
      </c>
      <c r="G47">
        <f t="shared" si="24"/>
        <v>104</v>
      </c>
      <c r="H47" t="str">
        <f t="shared" si="25"/>
        <v>; Heti 4 óra; hétfőn, kedden szerdán és csütörtökön d. e. 10 — 11-ig</v>
      </c>
      <c r="I47" t="str">
        <f t="shared" si="26"/>
        <v xml:space="preserve">0 </v>
      </c>
      <c r="J47" t="str">
        <f t="shared" si="27"/>
        <v>ugyanott</v>
      </c>
      <c r="K47" t="str">
        <f t="shared" si="28"/>
        <v>ugyanott</v>
      </c>
      <c r="L47" t="e">
        <f t="shared" si="29"/>
        <v>#VALUE!</v>
      </c>
    </row>
    <row r="48" spans="1:12" x14ac:dyDescent="0.3">
      <c r="B48">
        <v>46</v>
      </c>
      <c r="C48" t="s">
        <v>1256</v>
      </c>
      <c r="D48" t="s">
        <v>1256</v>
      </c>
      <c r="E48">
        <f t="shared" si="22"/>
        <v>57</v>
      </c>
      <c r="F48" t="str">
        <f t="shared" si="23"/>
        <v>46. "A rómaiak története (a császárkorban.) (Folytatás.);</v>
      </c>
      <c r="G48">
        <f t="shared" si="24"/>
        <v>96</v>
      </c>
      <c r="H48" t="str">
        <f t="shared" si="25"/>
        <v>; Heti 1 óra; pénteken d. e. 10 —11 óráig</v>
      </c>
      <c r="I48" t="str">
        <f t="shared" si="26"/>
        <v xml:space="preserve">0 </v>
      </c>
      <c r="J48" t="str">
        <f t="shared" si="27"/>
        <v>ugyanott</v>
      </c>
      <c r="K48" t="str">
        <f t="shared" si="28"/>
        <v>ugyanott</v>
      </c>
      <c r="L48" t="e">
        <f t="shared" si="29"/>
        <v>#VALUE!</v>
      </c>
    </row>
    <row r="49" spans="1:12" x14ac:dyDescent="0.3">
      <c r="B49">
        <v>47</v>
      </c>
      <c r="C49" t="s">
        <v>1257</v>
      </c>
      <c r="D49" t="s">
        <v>1257</v>
      </c>
      <c r="E49">
        <f t="shared" si="22"/>
        <v>49</v>
      </c>
      <c r="F49" t="str">
        <f t="shared" si="23"/>
        <v>47.Ókori történelmi gyakorlatok, a tanárképzőben;</v>
      </c>
      <c r="G49">
        <f t="shared" si="24"/>
        <v>85</v>
      </c>
      <c r="H49" t="str">
        <f t="shared" si="25"/>
        <v>; Heti 2 óra • pénteken d. u. 3 — 5-ig</v>
      </c>
      <c r="I49" t="str">
        <f t="shared" si="26"/>
        <v xml:space="preserve">0 </v>
      </c>
      <c r="J49" t="str">
        <f t="shared" si="27"/>
        <v>ugyanott</v>
      </c>
      <c r="K49" t="str">
        <f t="shared" si="28"/>
        <v>ugyanott</v>
      </c>
      <c r="L49" t="e">
        <f t="shared" si="29"/>
        <v>#VALUE!</v>
      </c>
    </row>
    <row r="50" spans="1:12" x14ac:dyDescent="0.3">
      <c r="B50">
        <v>48</v>
      </c>
      <c r="C50" t="s">
        <v>1258</v>
      </c>
      <c r="D50" t="s">
        <v>1258</v>
      </c>
      <c r="E50">
        <f t="shared" si="22"/>
        <v>51</v>
      </c>
      <c r="F50" t="str">
        <f t="shared" si="23"/>
        <v>48. Az tijkor második felének rendszeres története;</v>
      </c>
      <c r="G50">
        <f t="shared" si="24"/>
        <v>114</v>
      </c>
      <c r="H50" t="str">
        <f t="shared" si="25"/>
        <v>; Heti 4 óra; hétfőn, kedden szerdán és csütörtökön déli 12—1 -ig</v>
      </c>
      <c r="I50" t="str">
        <f t="shared" si="26"/>
        <v xml:space="preserve">0 </v>
      </c>
      <c r="J50" t="str">
        <f t="shared" si="27"/>
        <v>ugyanott</v>
      </c>
      <c r="K50" t="str">
        <f t="shared" si="28"/>
        <v>ugyanott</v>
      </c>
      <c r="L50" t="e">
        <f t="shared" si="29"/>
        <v>#VALUE!</v>
      </c>
    </row>
    <row r="51" spans="1:12" x14ac:dyDescent="0.3">
      <c r="B51">
        <v>49</v>
      </c>
      <c r="C51" t="s">
        <v>1259</v>
      </c>
      <c r="D51" t="s">
        <v>1259</v>
      </c>
      <c r="E51">
        <f t="shared" si="22"/>
        <v>107</v>
      </c>
      <c r="F51" t="str">
        <f t="shared" si="23"/>
        <v>49.* Középkori történelmi gyakorlatok. (Korlátolt számú hallgatókkal a tanárképző intézet semináriumában.);</v>
      </c>
      <c r="G51">
        <f t="shared" si="24"/>
        <v>143</v>
      </c>
      <c r="H51" t="str">
        <f t="shared" si="25"/>
        <v>; Heti % óra; csütörtökön d. u. 3—(pig</v>
      </c>
      <c r="I51" t="str">
        <f t="shared" si="26"/>
        <v xml:space="preserve">0 </v>
      </c>
      <c r="J51" t="str">
        <f t="shared" si="27"/>
        <v>ugyanott</v>
      </c>
      <c r="K51" t="str">
        <f t="shared" si="28"/>
        <v>ugyanott</v>
      </c>
      <c r="L51" t="e">
        <f t="shared" si="29"/>
        <v>#VALUE!</v>
      </c>
    </row>
    <row r="52" spans="1:12" x14ac:dyDescent="0.3">
      <c r="B52">
        <v>50</v>
      </c>
      <c r="C52" t="s">
        <v>1260</v>
      </c>
      <c r="D52" t="s">
        <v>1260</v>
      </c>
      <c r="E52">
        <f t="shared" si="22"/>
        <v>45</v>
      </c>
      <c r="F52" t="str">
        <f t="shared" si="23"/>
        <v>50. Egyptom vallásos régiségei. Fleti 3 óra ;</v>
      </c>
      <c r="G52">
        <f t="shared" si="24"/>
        <v>97</v>
      </c>
      <c r="H52" t="str">
        <f t="shared" si="25"/>
        <v>; csütörtökön d. u. 2 —3-ig és pénteken d. u. 2 — 4-ig</v>
      </c>
      <c r="I52" t="str">
        <f t="shared" si="26"/>
        <v xml:space="preserve">0 </v>
      </c>
      <c r="J52">
        <f t="shared" si="27"/>
        <v>139</v>
      </c>
      <c r="K52">
        <f t="shared" si="28"/>
        <v>139</v>
      </c>
      <c r="L52" t="str">
        <f t="shared" si="29"/>
        <v>gyptom vallásos régiségei. Fleti 3 óra ; csütörtökön d. u. 2 —3-ig és pénteken d. u. 2 — 4-ig. Dr. Posta Béla ny. r. tanár, a IV. tanteremb</v>
      </c>
    </row>
    <row r="53" spans="1:12" x14ac:dyDescent="0.3">
      <c r="B53">
        <v>51</v>
      </c>
      <c r="C53" t="s">
        <v>1261</v>
      </c>
      <c r="D53" t="s">
        <v>1261</v>
      </c>
      <c r="E53">
        <f t="shared" si="22"/>
        <v>45</v>
      </c>
      <c r="F53" t="str">
        <f t="shared" si="23"/>
        <v>51.Római fölírattan. (Régészeti seminarium.);</v>
      </c>
      <c r="G53">
        <f t="shared" si="24"/>
        <v>79</v>
      </c>
      <c r="H53" t="str">
        <f t="shared" si="25"/>
        <v>; Heti 2 óra; szombaton d. u. 2—4-ig</v>
      </c>
      <c r="I53" t="str">
        <f t="shared" si="26"/>
        <v xml:space="preserve">0 </v>
      </c>
      <c r="J53" t="str">
        <f t="shared" si="27"/>
        <v>ugyanott</v>
      </c>
      <c r="K53" t="str">
        <f t="shared" si="28"/>
        <v>ugyanott</v>
      </c>
      <c r="L53" t="e">
        <f t="shared" si="29"/>
        <v>#VALUE!</v>
      </c>
    </row>
    <row r="54" spans="1:12" x14ac:dyDescent="0.3">
      <c r="B54">
        <v>52</v>
      </c>
      <c r="C54" t="s">
        <v>1262</v>
      </c>
      <c r="D54" t="s">
        <v>1262</v>
      </c>
      <c r="E54">
        <f t="shared" si="22"/>
        <v>72</v>
      </c>
      <c r="F54" t="str">
        <f t="shared" si="23"/>
        <v>52. *A hazai néprajzi tanúlmányok eredményei is feladatai. (Folytatás.);</v>
      </c>
      <c r="G54">
        <f t="shared" si="24"/>
        <v>108</v>
      </c>
      <c r="H54" t="str">
        <f t="shared" si="25"/>
        <v>; Heti 1 óra; szombaton d.. e. 7 —8-ig</v>
      </c>
      <c r="I54" t="str">
        <f t="shared" si="26"/>
        <v xml:space="preserve">0 </v>
      </c>
      <c r="J54" t="str">
        <f t="shared" si="27"/>
        <v>ugyanott</v>
      </c>
      <c r="K54" t="str">
        <f t="shared" si="28"/>
        <v>ugyanott</v>
      </c>
      <c r="L54" t="e">
        <f t="shared" si="29"/>
        <v>#VALUE!</v>
      </c>
    </row>
    <row r="55" spans="1:12" x14ac:dyDescent="0.3">
      <c r="B55">
        <v>53</v>
      </c>
      <c r="C55" t="s">
        <v>1263</v>
      </c>
      <c r="D55" t="s">
        <v>1263</v>
      </c>
      <c r="E55">
        <f t="shared" si="22"/>
        <v>65</v>
      </c>
      <c r="F55" t="str">
        <f t="shared" si="23"/>
        <v>53.* Néprajzi múzeumi magyarázatok. (Esetleges kirándulásokkal.);</v>
      </c>
      <c r="G55">
        <f t="shared" si="24"/>
        <v>99</v>
      </c>
      <c r="H55" t="str">
        <f t="shared" si="25"/>
        <v>; Heti 1 óra; szombaton d. e. 8—9-ig</v>
      </c>
      <c r="I55" t="str">
        <f t="shared" si="26"/>
        <v xml:space="preserve">0 </v>
      </c>
      <c r="J55" t="str">
        <f t="shared" si="27"/>
        <v>ugyanott</v>
      </c>
      <c r="K55" t="str">
        <f t="shared" si="28"/>
        <v>ugyanott</v>
      </c>
      <c r="L55" t="e">
        <f t="shared" si="29"/>
        <v>#VALUE!</v>
      </c>
    </row>
    <row r="56" spans="1:12" x14ac:dyDescent="0.3">
      <c r="B56">
        <v>54</v>
      </c>
      <c r="C56" t="s">
        <v>1269</v>
      </c>
      <c r="D56" t="s">
        <v>1269</v>
      </c>
      <c r="E56">
        <f t="shared" si="22"/>
        <v>71</v>
      </c>
      <c r="F56" t="str">
        <f t="shared" si="23"/>
        <v>54. Czigány szövegek olvasása, főleg néprajzi szempontból (Folytatás.);</v>
      </c>
      <c r="G56">
        <f t="shared" si="24"/>
        <v>106</v>
      </c>
      <c r="H56" t="str">
        <f t="shared" si="25"/>
        <v>; Heti 1 óra; szombaton d. u. 2 —3-ig</v>
      </c>
      <c r="I56" t="str">
        <f t="shared" si="26"/>
        <v xml:space="preserve">0 </v>
      </c>
      <c r="J56" t="str">
        <f t="shared" si="27"/>
        <v>ugyanott</v>
      </c>
      <c r="K56" t="str">
        <f t="shared" si="28"/>
        <v>ugyanott</v>
      </c>
      <c r="L56" t="e">
        <f t="shared" si="29"/>
        <v>#VALUE!</v>
      </c>
    </row>
    <row r="57" spans="1:12" x14ac:dyDescent="0.3">
      <c r="A57" t="s">
        <v>1209</v>
      </c>
    </row>
    <row r="58" spans="1:12" x14ac:dyDescent="0.3">
      <c r="B58">
        <v>55</v>
      </c>
      <c r="C58" t="s">
        <v>1264</v>
      </c>
      <c r="D58" t="s">
        <v>1264</v>
      </c>
      <c r="E58">
        <f>IFERROR(IFERROR(SEARCH("C1",C58),SEARCH(";",C58)),SEARCH(";",C58))</f>
        <v>32</v>
      </c>
      <c r="F58" t="str">
        <f>LEFT(C58,E58)</f>
        <v>55. Angol nyelvtan (Folytatás.);</v>
      </c>
      <c r="G58">
        <f>IFERROR(SEARCH("ig.",C58),SEARCH("időben.",C58)+3)</f>
        <v>71</v>
      </c>
      <c r="H58" t="str">
        <f>CONCATENATE(MID(C58,E58,(G58-E58)),"ig")</f>
        <v>; Heti 2 óra ;később meghatározandó időig</v>
      </c>
      <c r="I58" t="str">
        <f>IFERROR(SEARCH("ugyanaz tanár",C58),"0 ")</f>
        <v xml:space="preserve">0 </v>
      </c>
      <c r="J58" t="str">
        <f>IFERROR(SEARCH($J$1,C58),"ugyanott")</f>
        <v>ugyanott</v>
      </c>
      <c r="K58" t="str">
        <f>IFERROR(SEARCH($J$1,C58),"ugyanott")</f>
        <v>ugyanott</v>
      </c>
      <c r="L58" t="e">
        <f>MID(C58,N58+6,J58-N58)</f>
        <v>#VALUE!</v>
      </c>
    </row>
    <row r="59" spans="1:12" x14ac:dyDescent="0.3">
      <c r="B59">
        <v>56</v>
      </c>
      <c r="C59" t="s">
        <v>1265</v>
      </c>
      <c r="D59" t="s">
        <v>1265</v>
      </c>
      <c r="E59">
        <f>IFERROR(IFERROR(SEARCH("C1",C59),SEARCH(";",C59)),SEARCH(";",C59))</f>
        <v>44</v>
      </c>
      <c r="F59" t="str">
        <f>LEFT(C59,E59)</f>
        <v>56. Fordítás egyes klasszikus írók müveiből;</v>
      </c>
      <c r="G59">
        <f>IFERROR(SEARCH("ig.",C59),SEARCH("időben.",C59)+3)</f>
        <v>83</v>
      </c>
      <c r="H59" t="str">
        <f>CONCATENATE(MID(C59,E59,(G59-E59)),"ig")</f>
        <v>; Heti 2 óra; később meghatározandó időig</v>
      </c>
      <c r="I59" t="str">
        <f>IFERROR(SEARCH("ugyanaz tanár",C59),"0 ")</f>
        <v xml:space="preserve">0 </v>
      </c>
      <c r="J59" t="str">
        <f>IFERROR(SEARCH($J$1,C59),"ugyanott")</f>
        <v>ugyanott</v>
      </c>
      <c r="K59" t="str">
        <f>IFERROR(SEARCH($J$1,C59),"ugyanott")</f>
        <v>ugyanott</v>
      </c>
      <c r="L59" t="e">
        <f>MID(C59,N59+6,J59-N59)</f>
        <v>#VALUE!</v>
      </c>
    </row>
    <row r="60" spans="1:12" x14ac:dyDescent="0.3">
      <c r="B60">
        <v>57</v>
      </c>
      <c r="C60" t="s">
        <v>1266</v>
      </c>
      <c r="D60" t="s">
        <v>1266</v>
      </c>
      <c r="E60">
        <f>IFERROR(IFERROR(SEARCH("C1",C60),SEARCH(";",C60)),SEARCH(";",C60))</f>
        <v>28</v>
      </c>
      <c r="F60" t="str">
        <f>LEFT(C60,E60)</f>
        <v>57. Társalgás angol nyelven;</v>
      </c>
      <c r="G60">
        <f>IFERROR(SEARCH("ig.",C60),SEARCH("időben.",C60)+3)</f>
        <v>67</v>
      </c>
      <c r="H60" t="str">
        <f>CONCATENATE(MID(C60,E60,(G60-E60)),"ig")</f>
        <v>; Heti t óra; később meghatározandó időig</v>
      </c>
      <c r="I60" t="str">
        <f>IFERROR(SEARCH("ugyanaz tanár",C60),"0 ")</f>
        <v xml:space="preserve">0 </v>
      </c>
      <c r="J60" t="str">
        <f>IFERROR(SEARCH($J$1,C60),"ugyanott")</f>
        <v>ugyanott</v>
      </c>
      <c r="K60" t="str">
        <f>IFERROR(SEARCH($J$1,C60),"ugyanott")</f>
        <v>ugyanott</v>
      </c>
      <c r="L60" t="e">
        <f>MID(C60,N60+6,J60-N60)</f>
        <v>#VALUE!</v>
      </c>
    </row>
    <row r="61" spans="1:12" x14ac:dyDescent="0.3">
      <c r="B61">
        <v>58</v>
      </c>
      <c r="C61" t="s">
        <v>1271</v>
      </c>
      <c r="D61" t="s">
        <v>1270</v>
      </c>
      <c r="E61">
        <f>IFERROR(IFERROR(SEARCH("C1",C61),SEARCH(";",C61)),SEARCH(";",C61))</f>
        <v>61</v>
      </c>
      <c r="F61" t="str">
        <f>LEFT(C61,E61)</f>
        <v>58. Franczia nyelv. (Folytatás.) Nyelvtan, beszédgyakorlatok;</v>
      </c>
      <c r="G61">
        <f>IFERROR(SEARCH("ig.",C61),SEARCH("időben.",C61)+3)</f>
        <v>181</v>
      </c>
      <c r="H61" t="str">
        <f>CONCATENATE(MID(C61,E61,(G61-E61)),"ig")</f>
        <v>; Heti 2 óra ; kedden d. u. 4—5 ig a IV tanteremben, csütörtökön d. u. 2—3-ig a III. tanteremben és szombaton d. u. 2—3-ig</v>
      </c>
      <c r="I61" t="str">
        <f>IFERROR(SEARCH("ugyanaz tanár",C61),"0 ")</f>
        <v xml:space="preserve">0 </v>
      </c>
      <c r="J61">
        <f>IFERROR(SEARCH($J$1,C61),"ugyanott")</f>
        <v>193</v>
      </c>
      <c r="K61">
        <f>IFERROR(SEARCH($J$1,C61),"ugyanott")</f>
        <v>193</v>
      </c>
      <c r="L61" t="str">
        <f>MID(C61,N61+6,J61-N61)</f>
        <v>ranczia nyelv. (Folytatás.) Nyelvtan, beszédgyakorlatok; Heti 2 óra ; kedden d. u. 4—5 ig a IV tanteremben, csütörtökön d. u. 2—3-ig a III. tanteremben és szombaton d. u. 2—3-ig. a IV.tanteremb</v>
      </c>
    </row>
    <row r="62" spans="1:12" x14ac:dyDescent="0.3">
      <c r="B62">
        <v>59</v>
      </c>
      <c r="C62" t="s">
        <v>1267</v>
      </c>
      <c r="D62" t="s">
        <v>1267</v>
      </c>
      <c r="E62">
        <f>IFERROR(IFERROR(SEARCH("C1",C62),SEARCH(";",C62)),SEARCH(";",C62))</f>
        <v>77</v>
      </c>
      <c r="F62" t="str">
        <f>LEFT(C62,E62)</f>
        <v>59. Franczia nyelv, haladóknak. Társalgás, olvasás, gallicismusok.Heti 2 óra;</v>
      </c>
      <c r="G62">
        <f>IFERROR(SEARCH("ig.",C62),SEARCH("időben.",C62)+3)</f>
        <v>112</v>
      </c>
      <c r="H62" t="str">
        <f>CONCATENATE(MID(C62,E62,(G62-E62)),"ig")</f>
        <v>; hétfőn és csütörtökön d. u. 4 -5-ig</v>
      </c>
      <c r="I62" t="str">
        <f>IFERROR(SEARCH("ugyanaz tanár",C62),"0 ")</f>
        <v xml:space="preserve">0 </v>
      </c>
      <c r="J62" t="str">
        <f>IFERROR(SEARCH($J$1,C62),"ugyanott")</f>
        <v>ugyanott</v>
      </c>
      <c r="K62" t="str">
        <f>IFERROR(SEARCH($J$1,C62),"ugyanott")</f>
        <v>ugyanott</v>
      </c>
      <c r="L62" t="e">
        <f>MID(C62,N62+6,J62-N62)</f>
        <v>#VALUE!</v>
      </c>
    </row>
    <row r="63" spans="1:12" x14ac:dyDescent="0.3">
      <c r="A63" t="s">
        <v>709</v>
      </c>
    </row>
    <row r="64" spans="1:12" x14ac:dyDescent="0.3">
      <c r="B64">
        <v>60</v>
      </c>
      <c r="C64" t="s">
        <v>1210</v>
      </c>
      <c r="D64" t="s">
        <v>1268</v>
      </c>
      <c r="E64">
        <f>IFERROR(IFERROR(SEARCH("C1",C64),SEARCH(";",C64)),SEARCH(";",C64))</f>
        <v>58</v>
      </c>
      <c r="F64" t="str">
        <f>LEFT(C64,E64)</f>
        <v>35.     Szabadkézi rajz és aquarell festészet. Heti 5 óra;</v>
      </c>
      <c r="G64">
        <f>IFERROR(SEARCH("ig.",C64),SEARCH("időben.",C64)+3)</f>
        <v>175</v>
      </c>
      <c r="H64" t="str">
        <f>CONCATENATE(MID(C64,E64,(G64-E64)),"ig")</f>
        <v>; vasárnap egész délelőtt. Melka Vincze magántanító az I. tanterembenői. Tornázás és vívás. Később meghatározandó időig</v>
      </c>
      <c r="I64" t="str">
        <f>IFERROR(SEARCH("ugyanaz tanár",C64),"0 ")</f>
        <v xml:space="preserve">0 </v>
      </c>
      <c r="J64">
        <f>IFERROR(SEARCH($J$1,C64),"ugyanott")</f>
        <v>232</v>
      </c>
      <c r="K64">
        <f>IFERROR(SEARCH($J$1,C64),"ugyanott")</f>
        <v>232</v>
      </c>
      <c r="L64" t="str">
        <f>MID(C64,N64+6,J64-N64)</f>
        <v>   Szabadkézi rajz és aquarell festészet. Heti 5 óra; vasárnap egész délelőtt. Melka Vincze magántanító az I. tanterembenői. Tornázás és vívás. Később meghatározandó időben. Vermes Lajos torna- és vívómester, az egyetemi tornateremb</v>
      </c>
    </row>
    <row r="65" spans="2:12" x14ac:dyDescent="0.3">
      <c r="B65">
        <v>61</v>
      </c>
      <c r="D65" t="s">
        <v>1211</v>
      </c>
      <c r="E65" t="e">
        <f>IFERROR(IFERROR(SEARCH("C1",D65),SEARCH(";",D65)),SEARCH(";",D65))</f>
        <v>#VALUE!</v>
      </c>
      <c r="F65" t="e">
        <f>LEFT(D65,E65)</f>
        <v>#VALUE!</v>
      </c>
      <c r="G65" t="e">
        <f>IFERROR(SEARCH("ig.",D65),SEARCH("időben.",D65)+3)</f>
        <v>#VALUE!</v>
      </c>
      <c r="H65" t="e">
        <f>CONCATENATE(MID(D65,E65,(G65-E65)),"ig")</f>
        <v>#VALUE!</v>
      </c>
      <c r="I65" t="str">
        <f>IFERROR(SEARCH("ugyanaz tanár",D65),"0 ")</f>
        <v xml:space="preserve">0 </v>
      </c>
      <c r="J65" t="str">
        <f>IFERROR(SEARCH($J$1,D65),"ugyanott")</f>
        <v>ugyanott</v>
      </c>
      <c r="K65" t="str">
        <f>IFERROR(SEARCH($J$1,D65),"ugyanott")</f>
        <v>ugyanott</v>
      </c>
      <c r="L65" t="e">
        <f>MID(D65,N65+6,J65-N65)</f>
        <v>#VALUE!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Munka27"/>
  <dimension ref="A1:L73"/>
  <sheetViews>
    <sheetView zoomScale="85" zoomScaleNormal="85" workbookViewId="0">
      <selection activeCell="A2" sqref="A2"/>
    </sheetView>
  </sheetViews>
  <sheetFormatPr defaultRowHeight="15.6" x14ac:dyDescent="0.3"/>
  <cols>
    <col min="2" max="2" width="37.59765625" customWidth="1"/>
    <col min="4" max="4" width="34.19921875" customWidth="1"/>
  </cols>
  <sheetData>
    <row r="1" spans="1:12" x14ac:dyDescent="0.3">
      <c r="A1" s="3" t="s">
        <v>32</v>
      </c>
      <c r="B1" s="29"/>
      <c r="C1" s="30" t="s">
        <v>8</v>
      </c>
      <c r="D1" s="31" t="s">
        <v>10</v>
      </c>
      <c r="E1" s="30" t="s">
        <v>66</v>
      </c>
      <c r="F1" s="32" t="s">
        <v>11</v>
      </c>
      <c r="G1" s="32" t="s">
        <v>39</v>
      </c>
      <c r="H1" s="32" t="s">
        <v>827</v>
      </c>
      <c r="I1" s="32" t="s">
        <v>569</v>
      </c>
      <c r="J1" s="32" t="s">
        <v>69</v>
      </c>
      <c r="K1" s="32" t="s">
        <v>12</v>
      </c>
      <c r="L1" s="32" t="s">
        <v>568</v>
      </c>
    </row>
    <row r="2" spans="1:12" ht="90" customHeight="1" x14ac:dyDescent="0.3">
      <c r="A2" t="s">
        <v>537</v>
      </c>
      <c r="B2" s="28" t="s">
        <v>1277</v>
      </c>
      <c r="C2">
        <f>IFERROR(IFERROR(SEARCH("C1",B2),SEARCH(";",B2)),SEARCH(";",B2))</f>
        <v>50</v>
      </c>
      <c r="D2" t="str">
        <f>LEFT(B2,C2)</f>
        <v>1.A philosophia történelme V. Bacon F.-töl Kantig;</v>
      </c>
      <c r="E2">
        <f>IFERROR(SEARCH("ig.",B2),SEARCH("időben.",B2)+3)</f>
        <v>129</v>
      </c>
      <c r="F2" t="str">
        <f>CONCATENATE(MID(B2,C2,(E2-C2)),"ig")</f>
        <v>; Heti 4 óra; hétfőn d. u. 6 — 7-ig; kedden, szerdán és csütörtökön d. u. 5— 6-ig</v>
      </c>
      <c r="G2" t="str">
        <f>IFERROR(SEARCH("ugyanaz tanár",B2),"0 ")</f>
        <v xml:space="preserve">0 </v>
      </c>
      <c r="H2">
        <f>IFERROR(SEARCH($H$1,B2),"ugyanott")</f>
        <v>172</v>
      </c>
      <c r="I2">
        <f>IFERROR(SEARCH($H$1,B2),"ugyanott")</f>
        <v>172</v>
      </c>
      <c r="J2" t="e">
        <f>MID(B2,L2+6,H2-L2)</f>
        <v>#VALUE!</v>
      </c>
      <c r="K2" t="e">
        <f>MID(B2,E2+3,L2-E2+3)</f>
        <v>#VALUE!</v>
      </c>
      <c r="L2" t="e">
        <f>MID(C2,F2+3,M2-F2+3)</f>
        <v>#VALUE!</v>
      </c>
    </row>
    <row r="3" spans="1:12" x14ac:dyDescent="0.3">
      <c r="B3" t="s">
        <v>1278</v>
      </c>
      <c r="C3">
        <f t="shared" ref="C3:C62" si="0">IFERROR(IFERROR(SEARCH("C1",B3),SEARCH(";",B3)),SEARCH(";",B3))</f>
        <v>35</v>
      </c>
      <c r="D3" t="str">
        <f t="shared" ref="D3:D7" si="1">LEFT(B3,C3)</f>
        <v>2.Az értékelmélet rövid történelme;</v>
      </c>
      <c r="E3">
        <f t="shared" ref="E3:E7" si="2">IFERROR(SEARCH("ig.",B3),SEARCH("időben.",B3)+3)</f>
        <v>67</v>
      </c>
      <c r="F3" t="str">
        <f t="shared" ref="F3:F7" si="3">CONCATENATE(MID(B3,C3,(E3-C3)),"ig")</f>
        <v>; Heti 1 óra; szerdán d. u. 2—S'ig</v>
      </c>
      <c r="G3" t="str">
        <f t="shared" ref="G3:G7" si="4">IFERROR(SEARCH("ugyanaz tanár",B3),"0 ")</f>
        <v xml:space="preserve">0 </v>
      </c>
      <c r="H3">
        <f t="shared" ref="H3:H7" si="5">IFERROR(SEARCH($H$1,B3),"ugyanott")</f>
        <v>89</v>
      </c>
      <c r="I3">
        <f t="shared" ref="I3:I7" si="6">IFERROR(SEARCH($H$1,B3),"ugyanott")</f>
        <v>89</v>
      </c>
      <c r="J3" t="e">
        <f t="shared" ref="J3:J7" si="7">MID(B3,L3+6,H3-L3)</f>
        <v>#VALUE!</v>
      </c>
      <c r="K3" t="e">
        <f t="shared" ref="K3:L3" si="8">MID(B3,E3+3,L3-E3+3)</f>
        <v>#VALUE!</v>
      </c>
      <c r="L3" t="e">
        <f t="shared" si="8"/>
        <v>#VALUE!</v>
      </c>
    </row>
    <row r="4" spans="1:12" x14ac:dyDescent="0.3">
      <c r="B4" t="s">
        <v>1214</v>
      </c>
      <c r="C4">
        <f t="shared" si="0"/>
        <v>57</v>
      </c>
      <c r="D4" t="str">
        <f t="shared" si="1"/>
        <v>3.Philosophiai gyakorlatok. (Tanárképző tagoknak ingyen);</v>
      </c>
      <c r="E4">
        <f t="shared" si="2"/>
        <v>87</v>
      </c>
      <c r="F4" t="str">
        <f t="shared" si="3"/>
        <v>; Heti 2 óra; hétfőn d u. 4—6-ig</v>
      </c>
      <c r="G4" t="str">
        <f t="shared" si="4"/>
        <v xml:space="preserve">0 </v>
      </c>
      <c r="H4" t="str">
        <f t="shared" si="5"/>
        <v>ugyanott</v>
      </c>
      <c r="I4" t="str">
        <f t="shared" si="6"/>
        <v>ugyanott</v>
      </c>
      <c r="J4" t="e">
        <f t="shared" si="7"/>
        <v>#VALUE!</v>
      </c>
      <c r="K4" t="e">
        <f t="shared" ref="K4:L4" si="9">MID(B4,E4+3,L4-E4+3)</f>
        <v>#VALUE!</v>
      </c>
      <c r="L4" t="e">
        <f t="shared" si="9"/>
        <v>#VALUE!</v>
      </c>
    </row>
    <row r="5" spans="1:12" x14ac:dyDescent="0.3">
      <c r="B5" t="s">
        <v>1279</v>
      </c>
      <c r="C5">
        <f t="shared" si="0"/>
        <v>12</v>
      </c>
      <c r="D5" t="str">
        <f t="shared" si="1"/>
        <v>4.Didaktika;</v>
      </c>
      <c r="E5">
        <f t="shared" si="2"/>
        <v>69</v>
      </c>
      <c r="F5" t="str">
        <f t="shared" si="3"/>
        <v>; Heti 3 óra ; kedden, csütörtökön és pénteken d. u. 6—7-ig</v>
      </c>
      <c r="G5" t="str">
        <f t="shared" si="4"/>
        <v xml:space="preserve">0 </v>
      </c>
      <c r="H5">
        <f t="shared" si="5"/>
        <v>117</v>
      </c>
      <c r="I5">
        <f t="shared" si="6"/>
        <v>117</v>
      </c>
      <c r="J5" t="e">
        <f t="shared" si="7"/>
        <v>#VALUE!</v>
      </c>
      <c r="K5" t="e">
        <f t="shared" ref="K5:L5" si="10">MID(B5,E5+3,L5-E5+3)</f>
        <v>#VALUE!</v>
      </c>
      <c r="L5" t="e">
        <f t="shared" si="10"/>
        <v>#VALUE!</v>
      </c>
    </row>
    <row r="6" spans="1:12" x14ac:dyDescent="0.3">
      <c r="B6" t="s">
        <v>1280</v>
      </c>
      <c r="C6">
        <f t="shared" si="0"/>
        <v>50</v>
      </c>
      <c r="D6" t="str">
        <f t="shared" si="1"/>
        <v>5.A személyiség paedagogikájának főbb kérdéseiről;</v>
      </c>
      <c r="E6">
        <f t="shared" si="2"/>
        <v>96</v>
      </c>
      <c r="F6" t="str">
        <f t="shared" si="3"/>
        <v>; Heti 2 óra; pénteken és szombaton d. e. 8—9-ig</v>
      </c>
      <c r="G6" t="str">
        <f t="shared" si="4"/>
        <v xml:space="preserve">0 </v>
      </c>
      <c r="H6">
        <f t="shared" si="5"/>
        <v>118</v>
      </c>
      <c r="I6">
        <f t="shared" si="6"/>
        <v>118</v>
      </c>
      <c r="J6" t="e">
        <f t="shared" si="7"/>
        <v>#VALUE!</v>
      </c>
      <c r="K6" t="e">
        <f t="shared" ref="K6:L6" si="11">MID(B6,E6+3,L6-E6+3)</f>
        <v>#VALUE!</v>
      </c>
      <c r="L6" t="e">
        <f t="shared" si="11"/>
        <v>#VALUE!</v>
      </c>
    </row>
    <row r="7" spans="1:12" x14ac:dyDescent="0.3">
      <c r="B7" t="s">
        <v>1281</v>
      </c>
      <c r="C7">
        <f t="shared" si="0"/>
        <v>71</v>
      </c>
      <c r="D7" t="str">
        <f t="shared" si="1"/>
        <v>6.Vezetem a paedagogiai seminariumot. (A tanárképző tagjainak ingyen.);</v>
      </c>
      <c r="E7">
        <f t="shared" si="2"/>
        <v>105</v>
      </c>
      <c r="F7" t="str">
        <f t="shared" si="3"/>
        <v>; Heti 2 óra; szombaton d. u. 5—7-ig</v>
      </c>
      <c r="G7" t="str">
        <f t="shared" si="4"/>
        <v xml:space="preserve">0 </v>
      </c>
      <c r="H7">
        <f t="shared" si="5"/>
        <v>127</v>
      </c>
      <c r="I7">
        <f t="shared" si="6"/>
        <v>127</v>
      </c>
      <c r="J7" t="e">
        <f t="shared" si="7"/>
        <v>#VALUE!</v>
      </c>
      <c r="K7" t="e">
        <f t="shared" ref="K7:L7" si="12">MID(B7,E7+3,L7-E7+3)</f>
        <v>#VALUE!</v>
      </c>
      <c r="L7" t="e">
        <f t="shared" si="12"/>
        <v>#VALUE!</v>
      </c>
    </row>
    <row r="8" spans="1:12" x14ac:dyDescent="0.3">
      <c r="B8" t="s">
        <v>1282</v>
      </c>
      <c r="C8">
        <f t="shared" si="0"/>
        <v>62</v>
      </c>
      <c r="D8" t="str">
        <f t="shared" ref="D8:D21" si="13">LEFT(B8,C8)</f>
        <v>7-* Nevelésügyi mozgalmak hazánkban a nemzeti ébredés korában;</v>
      </c>
      <c r="E8">
        <f t="shared" ref="E8:E21" si="14">IFERROR(SEARCH("ig.",B8),SEARCH("időben.",B8)+3)</f>
        <v>109</v>
      </c>
      <c r="F8" t="str">
        <f t="shared" ref="F8:F21" si="15">CONCATENATE(MID(B8,C8,(E8-C8)),"ig")</f>
        <v>; Heti 2 óra; szerdán és csütörtökön d. e. 8—9-ig</v>
      </c>
      <c r="G8" t="str">
        <f t="shared" ref="G8:G21" si="16">IFERROR(SEARCH("ugyanaz tanár",B8),"0 ")</f>
        <v xml:space="preserve">0 </v>
      </c>
      <c r="H8">
        <f t="shared" ref="H8:H21" si="17">IFERROR(SEARCH($H$1,B8),"ugyanott")</f>
        <v>150</v>
      </c>
      <c r="I8">
        <f t="shared" ref="I8:I21" si="18">IFERROR(SEARCH($H$1,B8),"ugyanott")</f>
        <v>150</v>
      </c>
      <c r="J8" t="e">
        <f t="shared" ref="J8:J21" si="19">MID(B8,L8+6,H8-L8)</f>
        <v>#VALUE!</v>
      </c>
      <c r="K8" t="e">
        <f t="shared" ref="K8:K21" si="20">MID(B8,E8+3,L8-E8+3)</f>
        <v>#VALUE!</v>
      </c>
      <c r="L8" t="e">
        <f t="shared" ref="L8:L21" si="21">MID(C8,F8+3,M8-F8+3)</f>
        <v>#VALUE!</v>
      </c>
    </row>
    <row r="9" spans="1:12" x14ac:dyDescent="0.3">
      <c r="A9" t="s">
        <v>1272</v>
      </c>
    </row>
    <row r="10" spans="1:12" x14ac:dyDescent="0.3">
      <c r="B10" t="s">
        <v>1283</v>
      </c>
      <c r="C10">
        <f t="shared" si="0"/>
        <v>20</v>
      </c>
      <c r="D10" t="str">
        <f t="shared" si="13"/>
        <v>8. Magyar mondattan;</v>
      </c>
      <c r="E10">
        <f t="shared" si="14"/>
        <v>75</v>
      </c>
      <c r="F10" t="str">
        <f t="shared" si="15"/>
        <v>; Heti 3 óra; kedden, szerdán és csütörtökön d. u. 3—4-ig</v>
      </c>
      <c r="G10" t="str">
        <f t="shared" si="16"/>
        <v xml:space="preserve">0 </v>
      </c>
      <c r="H10">
        <f t="shared" si="17"/>
        <v>137</v>
      </c>
      <c r="I10">
        <f t="shared" si="18"/>
        <v>137</v>
      </c>
      <c r="J10" t="e">
        <f t="shared" si="19"/>
        <v>#VALUE!</v>
      </c>
      <c r="K10" t="e">
        <f t="shared" si="20"/>
        <v>#VALUE!</v>
      </c>
      <c r="L10" t="e">
        <f t="shared" si="21"/>
        <v>#VALUE!</v>
      </c>
    </row>
    <row r="11" spans="1:12" x14ac:dyDescent="0.3">
      <c r="B11" t="s">
        <v>1331</v>
      </c>
      <c r="C11">
        <f t="shared" si="0"/>
        <v>17</v>
      </c>
      <c r="D11" t="str">
        <f t="shared" si="13"/>
        <v>9. Finn nyelvtan;</v>
      </c>
      <c r="E11">
        <f t="shared" si="14"/>
        <v>55</v>
      </c>
      <c r="F11" t="str">
        <f t="shared" si="15"/>
        <v>; Heti 1 óra; szerdán d. e. 10 —11 óráig</v>
      </c>
      <c r="G11" t="str">
        <f t="shared" si="16"/>
        <v xml:space="preserve">0 </v>
      </c>
      <c r="H11">
        <f t="shared" si="17"/>
        <v>119</v>
      </c>
      <c r="I11">
        <f t="shared" si="18"/>
        <v>119</v>
      </c>
      <c r="J11" t="e">
        <f t="shared" si="19"/>
        <v>#VALUE!</v>
      </c>
      <c r="K11" t="e">
        <f t="shared" si="20"/>
        <v>#VALUE!</v>
      </c>
      <c r="L11" t="e">
        <f t="shared" si="21"/>
        <v>#VALUE!</v>
      </c>
    </row>
    <row r="12" spans="1:12" x14ac:dyDescent="0.3">
      <c r="B12" t="s">
        <v>1332</v>
      </c>
      <c r="C12">
        <f t="shared" si="0"/>
        <v>56</v>
      </c>
      <c r="D12" t="str">
        <f t="shared" si="13"/>
        <v>10.*A kabard nyelv, tekintettel a főbb turáni nyelvekre;</v>
      </c>
      <c r="E12">
        <f t="shared" si="14"/>
        <v>93</v>
      </c>
      <c r="F12" t="str">
        <f t="shared" si="15"/>
        <v>; Heti 2 óra ; szombaton d. e. 10—12-ig</v>
      </c>
      <c r="G12" t="str">
        <f t="shared" si="16"/>
        <v xml:space="preserve">0 </v>
      </c>
      <c r="H12">
        <f t="shared" si="17"/>
        <v>137</v>
      </c>
      <c r="I12">
        <f t="shared" si="18"/>
        <v>137</v>
      </c>
      <c r="J12" t="e">
        <f t="shared" si="19"/>
        <v>#VALUE!</v>
      </c>
      <c r="K12" t="e">
        <f t="shared" si="20"/>
        <v>#VALUE!</v>
      </c>
      <c r="L12" t="e">
        <f t="shared" si="21"/>
        <v>#VALUE!</v>
      </c>
    </row>
    <row r="13" spans="1:12" x14ac:dyDescent="0.3">
      <c r="B13" t="s">
        <v>1333</v>
      </c>
      <c r="C13">
        <f t="shared" si="0"/>
        <v>71</v>
      </c>
      <c r="D13" t="str">
        <f t="shared" si="13"/>
        <v>11.Az Oszmanli tőrök nyelv, tekintettel a keleti török tatár nyelvekre;</v>
      </c>
      <c r="E13">
        <f t="shared" si="14"/>
        <v>104</v>
      </c>
      <c r="F13" t="str">
        <f t="shared" si="15"/>
        <v>; Heti 2 óra; kedden d. e. 10—12-ig</v>
      </c>
      <c r="G13" t="str">
        <f t="shared" si="16"/>
        <v xml:space="preserve">0 </v>
      </c>
      <c r="H13" t="str">
        <f t="shared" si="17"/>
        <v>ugyanott</v>
      </c>
      <c r="I13" t="str">
        <f t="shared" si="18"/>
        <v>ugyanott</v>
      </c>
      <c r="J13" t="e">
        <f t="shared" si="19"/>
        <v>#VALUE!</v>
      </c>
      <c r="K13" t="e">
        <f t="shared" si="20"/>
        <v>#VALUE!</v>
      </c>
      <c r="L13" t="e">
        <f t="shared" si="21"/>
        <v>#VALUE!</v>
      </c>
    </row>
    <row r="14" spans="1:12" x14ac:dyDescent="0.3">
      <c r="B14" t="s">
        <v>1334</v>
      </c>
      <c r="C14">
        <f t="shared" si="0"/>
        <v>43</v>
      </c>
      <c r="D14" t="str">
        <f t="shared" si="13"/>
        <v>12.lörök szövegek olvasása haladók számára;</v>
      </c>
      <c r="E14">
        <f t="shared" si="14"/>
        <v>78</v>
      </c>
      <c r="F14" t="str">
        <f t="shared" si="15"/>
        <v>; Heti 1 óra; szerdán d. e. n — 12-ig</v>
      </c>
      <c r="G14" t="str">
        <f t="shared" si="16"/>
        <v xml:space="preserve">0 </v>
      </c>
      <c r="H14" t="str">
        <f t="shared" si="17"/>
        <v>ugyanott</v>
      </c>
      <c r="I14" t="str">
        <f t="shared" si="18"/>
        <v>ugyanott</v>
      </c>
      <c r="J14" t="e">
        <f t="shared" si="19"/>
        <v>#VALUE!</v>
      </c>
      <c r="K14" t="e">
        <f t="shared" si="20"/>
        <v>#VALUE!</v>
      </c>
      <c r="L14" t="e">
        <f t="shared" si="21"/>
        <v>#VALUE!</v>
      </c>
    </row>
    <row r="15" spans="1:12" x14ac:dyDescent="0.3">
      <c r="B15" t="s">
        <v>1335</v>
      </c>
      <c r="C15">
        <f t="shared" si="0"/>
        <v>73</v>
      </c>
      <c r="D15" t="str">
        <f t="shared" si="13"/>
        <v>13. Csokonai élete és költészete. (Csokonai százados ünnepe alkalmából.);</v>
      </c>
      <c r="E15">
        <f t="shared" si="14"/>
        <v>119</v>
      </c>
      <c r="F15" t="str">
        <f t="shared" si="15"/>
        <v>; Heti 4 óra; pénteken és szombaton d. u. 3—5-ig</v>
      </c>
      <c r="G15" t="str">
        <f t="shared" si="16"/>
        <v xml:space="preserve">0 </v>
      </c>
      <c r="H15">
        <f t="shared" si="17"/>
        <v>183</v>
      </c>
      <c r="I15">
        <f t="shared" si="18"/>
        <v>183</v>
      </c>
      <c r="J15" t="e">
        <f t="shared" si="19"/>
        <v>#VALUE!</v>
      </c>
      <c r="K15" t="e">
        <f t="shared" si="20"/>
        <v>#VALUE!</v>
      </c>
      <c r="L15" t="e">
        <f t="shared" si="21"/>
        <v>#VALUE!</v>
      </c>
    </row>
    <row r="16" spans="1:12" x14ac:dyDescent="0.3">
      <c r="B16" t="s">
        <v>1336</v>
      </c>
      <c r="C16">
        <f t="shared" si="0"/>
        <v>18</v>
      </c>
      <c r="D16" t="str">
        <f t="shared" si="13"/>
        <v>14. Toldy Ferencz;</v>
      </c>
      <c r="E16">
        <f t="shared" si="14"/>
        <v>60</v>
      </c>
      <c r="F16" t="str">
        <f t="shared" si="15"/>
        <v>; Heti 2 óra; hétfőn és szerdán d. u. 2—3-ig</v>
      </c>
      <c r="G16" t="str">
        <f t="shared" si="16"/>
        <v xml:space="preserve">0 </v>
      </c>
      <c r="H16">
        <f t="shared" si="17"/>
        <v>101</v>
      </c>
      <c r="I16">
        <f t="shared" si="18"/>
        <v>101</v>
      </c>
      <c r="J16" t="e">
        <f t="shared" si="19"/>
        <v>#VALUE!</v>
      </c>
      <c r="K16" t="e">
        <f t="shared" si="20"/>
        <v>#VALUE!</v>
      </c>
      <c r="L16" t="e">
        <f t="shared" si="21"/>
        <v>#VALUE!</v>
      </c>
    </row>
    <row r="17" spans="2:12" x14ac:dyDescent="0.3">
      <c r="B17" t="s">
        <v>1337</v>
      </c>
      <c r="C17">
        <f t="shared" si="0"/>
        <v>32</v>
      </c>
      <c r="D17" t="str">
        <f t="shared" si="13"/>
        <v>15. A görög irodalom történelme;</v>
      </c>
      <c r="E17">
        <f t="shared" si="14"/>
        <v>83</v>
      </c>
      <c r="F17" t="str">
        <f t="shared" si="15"/>
        <v>; Heti 3 óra; hétfőn, kedden és szerdán d. e. 9—10-ig</v>
      </c>
      <c r="G17" t="str">
        <f t="shared" si="16"/>
        <v xml:space="preserve">0 </v>
      </c>
      <c r="H17">
        <f t="shared" si="17"/>
        <v>128</v>
      </c>
      <c r="I17">
        <f t="shared" si="18"/>
        <v>128</v>
      </c>
      <c r="J17" t="e">
        <f t="shared" si="19"/>
        <v>#VALUE!</v>
      </c>
      <c r="K17" t="e">
        <f t="shared" si="20"/>
        <v>#VALUE!</v>
      </c>
      <c r="L17" t="e">
        <f t="shared" si="21"/>
        <v>#VALUE!</v>
      </c>
    </row>
    <row r="18" spans="2:12" x14ac:dyDescent="0.3">
      <c r="B18" t="s">
        <v>1338</v>
      </c>
      <c r="C18">
        <f t="shared" si="0"/>
        <v>50</v>
      </c>
      <c r="D18" t="str">
        <f t="shared" si="13"/>
        <v>16.Catullus válogatott költeményeinek magyarázata;</v>
      </c>
      <c r="E18">
        <f t="shared" si="14"/>
        <v>113</v>
      </c>
      <c r="F18" t="str">
        <f t="shared" si="15"/>
        <v>; Heti 3 óra; csütörtökön, pénteken és szombaton d. e. 9—10 óráig</v>
      </c>
      <c r="G18" t="str">
        <f t="shared" si="16"/>
        <v xml:space="preserve">0 </v>
      </c>
      <c r="H18" t="str">
        <f t="shared" si="17"/>
        <v>ugyanott</v>
      </c>
      <c r="I18" t="str">
        <f t="shared" si="18"/>
        <v>ugyanott</v>
      </c>
      <c r="J18" t="e">
        <f t="shared" si="19"/>
        <v>#VALUE!</v>
      </c>
      <c r="K18" t="e">
        <f t="shared" si="20"/>
        <v>#VALUE!</v>
      </c>
      <c r="L18" t="e">
        <f t="shared" si="21"/>
        <v>#VALUE!</v>
      </c>
    </row>
    <row r="19" spans="2:12" x14ac:dyDescent="0.3">
      <c r="B19" t="s">
        <v>1339</v>
      </c>
      <c r="C19">
        <f t="shared" si="0"/>
        <v>62</v>
      </c>
      <c r="D19" t="str">
        <f t="shared" si="13"/>
        <v>17. Tacitus Annalese IV. könyvének tárgyalása a tanárképzőben;</v>
      </c>
      <c r="E19">
        <f t="shared" si="14"/>
        <v>110</v>
      </c>
      <c r="F19" t="str">
        <f t="shared" si="15"/>
        <v>; Heti 2 óra; hétfőn és csütörtökön d. e. 10 —u-ig</v>
      </c>
      <c r="G19" t="str">
        <f t="shared" si="16"/>
        <v xml:space="preserve">0 </v>
      </c>
      <c r="H19">
        <f t="shared" si="17"/>
        <v>133</v>
      </c>
      <c r="I19">
        <f t="shared" si="18"/>
        <v>133</v>
      </c>
      <c r="J19" t="e">
        <f t="shared" si="19"/>
        <v>#VALUE!</v>
      </c>
      <c r="K19" t="e">
        <f t="shared" si="20"/>
        <v>#VALUE!</v>
      </c>
      <c r="L19" t="e">
        <f t="shared" si="21"/>
        <v>#VALUE!</v>
      </c>
    </row>
    <row r="20" spans="2:12" x14ac:dyDescent="0.3">
      <c r="B20" t="s">
        <v>1340</v>
      </c>
      <c r="C20">
        <f t="shared" si="0"/>
        <v>20</v>
      </c>
      <c r="D20" t="str">
        <f t="shared" si="13"/>
        <v>18. Görög lyrikusok;</v>
      </c>
      <c r="E20">
        <f t="shared" si="14"/>
        <v>61</v>
      </c>
      <c r="F20" t="str">
        <f t="shared" si="15"/>
        <v>; Heti 2 óra; hétfőn és kedden d. e. 8—9-ig</v>
      </c>
      <c r="G20" t="str">
        <f t="shared" si="16"/>
        <v xml:space="preserve">0 </v>
      </c>
      <c r="H20">
        <f t="shared" si="17"/>
        <v>108</v>
      </c>
      <c r="I20">
        <f t="shared" si="18"/>
        <v>108</v>
      </c>
      <c r="J20" t="e">
        <f t="shared" si="19"/>
        <v>#VALUE!</v>
      </c>
      <c r="K20" t="e">
        <f t="shared" si="20"/>
        <v>#VALUE!</v>
      </c>
      <c r="L20" t="e">
        <f t="shared" si="21"/>
        <v>#VALUE!</v>
      </c>
    </row>
    <row r="21" spans="2:12" x14ac:dyDescent="0.3">
      <c r="B21" t="s">
        <v>1284</v>
      </c>
      <c r="C21">
        <f t="shared" si="0"/>
        <v>76</v>
      </c>
      <c r="D21" t="str">
        <f t="shared" si="13"/>
        <v>19.Görög állami régiségek és Aristoteles Athenaion Politeia-jártak olvasása;</v>
      </c>
      <c r="E21">
        <f t="shared" si="14"/>
        <v>123</v>
      </c>
      <c r="F21" t="str">
        <f t="shared" si="15"/>
        <v>; Heti 2 óra; szerdán és csütörtökön d. e. 8—9-ig</v>
      </c>
      <c r="G21" t="str">
        <f t="shared" si="16"/>
        <v xml:space="preserve">0 </v>
      </c>
      <c r="H21" t="str">
        <f t="shared" si="17"/>
        <v>ugyanott</v>
      </c>
      <c r="I21" t="str">
        <f t="shared" si="18"/>
        <v>ugyanott</v>
      </c>
      <c r="J21" t="e">
        <f t="shared" si="19"/>
        <v>#VALUE!</v>
      </c>
      <c r="K21" t="e">
        <f t="shared" si="20"/>
        <v>#VALUE!</v>
      </c>
      <c r="L21" t="e">
        <f t="shared" si="21"/>
        <v>#VALUE!</v>
      </c>
    </row>
    <row r="22" spans="2:12" x14ac:dyDescent="0.3">
      <c r="B22" t="s">
        <v>1285</v>
      </c>
      <c r="C22">
        <f t="shared" si="0"/>
        <v>73</v>
      </c>
      <c r="D22" t="str">
        <f t="shared" ref="D22:D33" si="22">LEFT(B22,C22)</f>
        <v>20.Szövegkritikai seminariumi gyakorlatok. (III. és IV. évesek számára.);</v>
      </c>
      <c r="E22">
        <f t="shared" ref="E22:E33" si="23">IFERROR(SEARCH("ig.",B22),SEARCH("időben.",B22)+3)</f>
        <v>119</v>
      </c>
      <c r="F22" t="str">
        <f t="shared" ref="F22:F33" si="24">CONCATENATE(MID(B22,C22,(E22-C22)),"ig")</f>
        <v>; Heti 2 óra; pénteken és szombaton d. e. 8—9-ig</v>
      </c>
      <c r="G22" t="str">
        <f t="shared" ref="G22:G33" si="25">IFERROR(SEARCH("ugyanaz tanár",B22),"0 ")</f>
        <v xml:space="preserve">0 </v>
      </c>
      <c r="H22" t="str">
        <f t="shared" ref="H22:H33" si="26">IFERROR(SEARCH($H$1,B22),"ugyanott")</f>
        <v>ugyanott</v>
      </c>
      <c r="I22" t="str">
        <f t="shared" ref="I22:I33" si="27">IFERROR(SEARCH($H$1,B22),"ugyanott")</f>
        <v>ugyanott</v>
      </c>
      <c r="J22" t="e">
        <f t="shared" ref="J22:J33" si="28">MID(B22,L22+6,H22-L22)</f>
        <v>#VALUE!</v>
      </c>
      <c r="K22" t="e">
        <f t="shared" ref="K22:K33" si="29">MID(B22,E22+3,L22-E22+3)</f>
        <v>#VALUE!</v>
      </c>
      <c r="L22" t="e">
        <f t="shared" ref="L22:L33" si="30">MID(C22,F22+3,M22-F22+3)</f>
        <v>#VALUE!</v>
      </c>
    </row>
    <row r="23" spans="2:12" x14ac:dyDescent="0.3">
      <c r="B23" t="s">
        <v>1286</v>
      </c>
      <c r="C23">
        <f t="shared" si="0"/>
        <v>51</v>
      </c>
      <c r="D23" t="str">
        <f t="shared" si="22"/>
        <v>21.* Platón Politeiájának olvasása a tanárképzőben;</v>
      </c>
      <c r="E23">
        <f t="shared" si="23"/>
        <v>87</v>
      </c>
      <c r="F23" t="str">
        <f t="shared" si="24"/>
        <v>; Heti 2 óra; pénteken d. e. 10 —12-ig</v>
      </c>
      <c r="G23" t="str">
        <f t="shared" si="25"/>
        <v xml:space="preserve">0 </v>
      </c>
      <c r="H23">
        <f t="shared" si="26"/>
        <v>110</v>
      </c>
      <c r="I23">
        <f t="shared" si="27"/>
        <v>110</v>
      </c>
      <c r="J23" t="e">
        <f t="shared" si="28"/>
        <v>#VALUE!</v>
      </c>
      <c r="K23" t="e">
        <f t="shared" si="29"/>
        <v>#VALUE!</v>
      </c>
      <c r="L23" t="e">
        <f t="shared" si="30"/>
        <v>#VALUE!</v>
      </c>
    </row>
    <row r="24" spans="2:12" x14ac:dyDescent="0.3">
      <c r="B24" t="s">
        <v>1287</v>
      </c>
      <c r="C24">
        <f t="shared" si="0"/>
        <v>76</v>
      </c>
      <c r="D24" t="str">
        <f t="shared" si="22"/>
        <v>22.*Mütörténeti gyakorlatok. (Vázaképek magyarázata és Delphi ismertetése.);</v>
      </c>
      <c r="E24">
        <f t="shared" si="23"/>
        <v>113</v>
      </c>
      <c r="F24" t="str">
        <f t="shared" si="24"/>
        <v>; Heti 2 óra; szombaton d. e. to —12-ig</v>
      </c>
      <c r="G24" t="str">
        <f t="shared" si="25"/>
        <v xml:space="preserve">0 </v>
      </c>
      <c r="H24" t="str">
        <f t="shared" si="26"/>
        <v>ugyanott</v>
      </c>
      <c r="I24" t="str">
        <f t="shared" si="27"/>
        <v>ugyanott</v>
      </c>
      <c r="J24" t="e">
        <f t="shared" si="28"/>
        <v>#VALUE!</v>
      </c>
      <c r="K24" t="e">
        <f t="shared" si="29"/>
        <v>#VALUE!</v>
      </c>
      <c r="L24" t="e">
        <f t="shared" si="30"/>
        <v>#VALUE!</v>
      </c>
    </row>
    <row r="25" spans="2:12" x14ac:dyDescent="0.3">
      <c r="B25" t="s">
        <v>1288</v>
      </c>
      <c r="C25">
        <f t="shared" si="0"/>
        <v>53</v>
      </c>
      <c r="D25" t="str">
        <f t="shared" si="22"/>
        <v>23. Ul/ilas s got nyelvgyakorlatok. Proseminariumban;</v>
      </c>
      <c r="E25">
        <f t="shared" si="23"/>
        <v>116</v>
      </c>
      <c r="F25" t="str">
        <f t="shared" si="24"/>
        <v>; tanárképző ' tagoknak ingyen.); Heti 1 óra; hétfőn d. e. 7—8-ig</v>
      </c>
      <c r="G25" t="str">
        <f t="shared" si="25"/>
        <v xml:space="preserve">0 </v>
      </c>
      <c r="H25" t="str">
        <f t="shared" si="26"/>
        <v>ugyanott</v>
      </c>
      <c r="I25" t="str">
        <f t="shared" si="27"/>
        <v>ugyanott</v>
      </c>
      <c r="J25" t="e">
        <f t="shared" si="28"/>
        <v>#VALUE!</v>
      </c>
      <c r="K25" t="e">
        <f t="shared" si="29"/>
        <v>#VALUE!</v>
      </c>
      <c r="L25" t="e">
        <f t="shared" si="30"/>
        <v>#VALUE!</v>
      </c>
    </row>
    <row r="26" spans="2:12" x14ac:dyDescent="0.3">
      <c r="B26" t="s">
        <v>1289</v>
      </c>
      <c r="C26">
        <f t="shared" si="0"/>
        <v>88</v>
      </c>
      <c r="D26" t="str">
        <f t="shared" si="22"/>
        <v>24. Német irod. krit. történelme. (A hallgatóság szabad választására bízott korszakok.);</v>
      </c>
      <c r="E26">
        <f t="shared" si="23"/>
        <v>135</v>
      </c>
      <c r="F26" t="str">
        <f t="shared" si="24"/>
        <v>; Heti 2 óra; szerdán és csütörtökön d. e. 8—9-ig</v>
      </c>
      <c r="G26" t="str">
        <f t="shared" si="25"/>
        <v xml:space="preserve">0 </v>
      </c>
      <c r="H26">
        <f t="shared" si="26"/>
        <v>157</v>
      </c>
      <c r="I26">
        <f t="shared" si="27"/>
        <v>157</v>
      </c>
      <c r="J26" t="e">
        <f t="shared" si="28"/>
        <v>#VALUE!</v>
      </c>
      <c r="K26" t="e">
        <f t="shared" si="29"/>
        <v>#VALUE!</v>
      </c>
      <c r="L26" t="e">
        <f t="shared" si="30"/>
        <v>#VALUE!</v>
      </c>
    </row>
    <row r="27" spans="2:12" x14ac:dyDescent="0.3">
      <c r="B27" t="s">
        <v>1290</v>
      </c>
      <c r="C27">
        <f t="shared" si="0"/>
        <v>148</v>
      </c>
      <c r="D27" t="str">
        <f t="shared" si="22"/>
        <v>25. A népdal kritikai fogalma — a Des Kn. IP kom ed. pr.-éből szedett szemelvények kíséretében — párhuzamokkal az olasz és franczia népköltészetből;</v>
      </c>
      <c r="E27">
        <f t="shared" si="23"/>
        <v>193</v>
      </c>
      <c r="F27" t="str">
        <f t="shared" si="24"/>
        <v>; Heti 2 óra; kedden és csütörtökön d, e 7—8-ig</v>
      </c>
      <c r="G27" t="str">
        <f t="shared" si="25"/>
        <v xml:space="preserve">0 </v>
      </c>
      <c r="H27" t="str">
        <f t="shared" si="26"/>
        <v>ugyanott</v>
      </c>
      <c r="I27" t="str">
        <f t="shared" si="27"/>
        <v>ugyanott</v>
      </c>
      <c r="J27" t="e">
        <f t="shared" si="28"/>
        <v>#VALUE!</v>
      </c>
      <c r="K27" t="e">
        <f t="shared" si="29"/>
        <v>#VALUE!</v>
      </c>
      <c r="L27" t="e">
        <f t="shared" si="30"/>
        <v>#VALUE!</v>
      </c>
    </row>
    <row r="28" spans="2:12" x14ac:dyDescent="0.3">
      <c r="B28" t="s">
        <v>1291</v>
      </c>
      <c r="C28">
        <f t="shared" si="0"/>
        <v>42</v>
      </c>
      <c r="D28" t="str">
        <f t="shared" si="22"/>
        <v>26. Faust mindkét része, paralipomenástól;</v>
      </c>
      <c r="E28">
        <f t="shared" si="23"/>
        <v>205</v>
      </c>
      <c r="F28" t="str">
        <f t="shared" si="24"/>
        <v>; typologiai és nyelvészeti commentárral. (Proseminariumban.) Tanárképzői tagoknak a questurán csak 1 órában számítandó.); Heti 2 óra; hétfőn és kedden d. e. 8 -g-ig</v>
      </c>
      <c r="G28" t="str">
        <f t="shared" si="25"/>
        <v xml:space="preserve">0 </v>
      </c>
      <c r="H28" t="str">
        <f t="shared" si="26"/>
        <v>ugyanott</v>
      </c>
      <c r="I28" t="str">
        <f t="shared" si="27"/>
        <v>ugyanott</v>
      </c>
      <c r="J28" t="e">
        <f t="shared" si="28"/>
        <v>#VALUE!</v>
      </c>
      <c r="K28" t="e">
        <f t="shared" si="29"/>
        <v>#VALUE!</v>
      </c>
      <c r="L28" t="e">
        <f t="shared" si="30"/>
        <v>#VALUE!</v>
      </c>
    </row>
    <row r="29" spans="2:12" x14ac:dyDescent="0.3">
      <c r="B29" t="s">
        <v>1292</v>
      </c>
      <c r="C29">
        <f t="shared" si="0"/>
        <v>115</v>
      </c>
      <c r="D29" t="str">
        <f t="shared" si="22"/>
        <v>27.A román nyelv alakulására vonatkozó elméletek bírálata. A seminariumban. (Csak a III -ad és a IV.-ed éveseknek);</v>
      </c>
      <c r="E29">
        <f t="shared" si="23"/>
        <v>147</v>
      </c>
      <c r="F29" t="str">
        <f t="shared" si="24"/>
        <v>; Heti 2 óra; hétfőn d. u. 2 —4-ig</v>
      </c>
      <c r="G29" t="str">
        <f t="shared" si="25"/>
        <v xml:space="preserve">0 </v>
      </c>
      <c r="H29">
        <f t="shared" si="26"/>
        <v>195</v>
      </c>
      <c r="I29">
        <f t="shared" si="27"/>
        <v>195</v>
      </c>
      <c r="J29" t="e">
        <f t="shared" si="28"/>
        <v>#VALUE!</v>
      </c>
      <c r="K29" t="e">
        <f t="shared" si="29"/>
        <v>#VALUE!</v>
      </c>
      <c r="L29" t="e">
        <f t="shared" si="30"/>
        <v>#VALUE!</v>
      </c>
    </row>
    <row r="30" spans="2:12" x14ac:dyDescent="0.3">
      <c r="B30" t="s">
        <v>1293</v>
      </c>
      <c r="C30">
        <f t="shared" si="0"/>
        <v>36</v>
      </c>
      <c r="D30" t="str">
        <f t="shared" si="22"/>
        <v>28.A román újabb irodalom története;</v>
      </c>
      <c r="E30">
        <f t="shared" si="23"/>
        <v>80</v>
      </c>
      <c r="F30" t="str">
        <f t="shared" si="24"/>
        <v>; Heti 2 óra; kedden és szcr- dán d. u. 2—3-ig</v>
      </c>
      <c r="G30" t="str">
        <f t="shared" si="25"/>
        <v xml:space="preserve">0 </v>
      </c>
      <c r="H30" t="str">
        <f t="shared" si="26"/>
        <v>ugyanott</v>
      </c>
      <c r="I30" t="str">
        <f t="shared" si="27"/>
        <v>ugyanott</v>
      </c>
      <c r="J30" t="e">
        <f t="shared" si="28"/>
        <v>#VALUE!</v>
      </c>
      <c r="K30" t="e">
        <f t="shared" si="29"/>
        <v>#VALUE!</v>
      </c>
      <c r="L30" t="e">
        <f t="shared" si="30"/>
        <v>#VALUE!</v>
      </c>
    </row>
    <row r="31" spans="2:12" x14ac:dyDescent="0.3">
      <c r="B31" t="s">
        <v>1294</v>
      </c>
      <c r="C31">
        <f t="shared" si="0"/>
        <v>60</v>
      </c>
      <c r="D31" t="str">
        <f t="shared" si="22"/>
        <v>29.* Román nyelvi feladatok. (Csak a tanárképzői tagoknak.);</v>
      </c>
      <c r="E31">
        <f t="shared" si="23"/>
        <v>96</v>
      </c>
      <c r="F31" t="str">
        <f t="shared" si="24"/>
        <v>; Heti 2 óra; csütörtökön d. u. 2—4-ig</v>
      </c>
      <c r="G31" t="str">
        <f t="shared" si="25"/>
        <v xml:space="preserve">0 </v>
      </c>
      <c r="H31" t="str">
        <f t="shared" si="26"/>
        <v>ugyanott</v>
      </c>
      <c r="I31" t="str">
        <f t="shared" si="27"/>
        <v>ugyanott</v>
      </c>
      <c r="J31" t="e">
        <f t="shared" si="28"/>
        <v>#VALUE!</v>
      </c>
      <c r="K31" t="e">
        <f t="shared" si="29"/>
        <v>#VALUE!</v>
      </c>
      <c r="L31" t="e">
        <f t="shared" si="30"/>
        <v>#VALUE!</v>
      </c>
    </row>
    <row r="32" spans="2:12" x14ac:dyDescent="0.3">
      <c r="B32" t="s">
        <v>1295</v>
      </c>
      <c r="C32">
        <f t="shared" si="0"/>
        <v>37</v>
      </c>
      <c r="D32" t="str">
        <f t="shared" si="22"/>
        <v>30.A franczia színköltészet kezdetei;</v>
      </c>
      <c r="E32">
        <f t="shared" si="23"/>
        <v>94</v>
      </c>
      <c r="F32" t="str">
        <f t="shared" si="24"/>
        <v>; Heti 3 óra; hétfőn d. e. 9—10-ig és kedden d. e. 10—12-ig</v>
      </c>
      <c r="G32" t="str">
        <f t="shared" si="25"/>
        <v xml:space="preserve">0 </v>
      </c>
      <c r="H32">
        <f t="shared" si="26"/>
        <v>140</v>
      </c>
      <c r="I32">
        <f t="shared" si="27"/>
        <v>140</v>
      </c>
      <c r="J32" t="e">
        <f t="shared" si="28"/>
        <v>#VALUE!</v>
      </c>
      <c r="K32" t="e">
        <f t="shared" si="29"/>
        <v>#VALUE!</v>
      </c>
      <c r="L32" t="e">
        <f t="shared" si="30"/>
        <v>#VALUE!</v>
      </c>
    </row>
    <row r="33" spans="1:12" x14ac:dyDescent="0.3">
      <c r="B33" t="s">
        <v>1296</v>
      </c>
      <c r="C33">
        <f t="shared" si="0"/>
        <v>19</v>
      </c>
      <c r="D33" t="str">
        <f t="shared" si="22"/>
        <v>31.*Racine és kora;</v>
      </c>
      <c r="E33">
        <f t="shared" si="23"/>
        <v>55</v>
      </c>
      <c r="F33" t="str">
        <f t="shared" si="24"/>
        <v>; Heti 2 óra; szerdán d. e. 10 — 12-ig</v>
      </c>
      <c r="G33" t="str">
        <f t="shared" si="25"/>
        <v xml:space="preserve">0 </v>
      </c>
      <c r="H33" t="str">
        <f t="shared" si="26"/>
        <v>ugyanott</v>
      </c>
      <c r="I33" t="str">
        <f t="shared" si="27"/>
        <v>ugyanott</v>
      </c>
      <c r="J33" t="e">
        <f t="shared" si="28"/>
        <v>#VALUE!</v>
      </c>
      <c r="K33" t="e">
        <f t="shared" si="29"/>
        <v>#VALUE!</v>
      </c>
      <c r="L33" t="e">
        <f t="shared" si="30"/>
        <v>#VALUE!</v>
      </c>
    </row>
    <row r="34" spans="1:12" x14ac:dyDescent="0.3">
      <c r="B34" t="s">
        <v>1297</v>
      </c>
      <c r="C34">
        <f t="shared" si="0"/>
        <v>120</v>
      </c>
      <c r="D34" t="str">
        <f t="shared" ref="D34:D47" si="31">LEFT(B34,C34)</f>
        <v>32.Athalié alapján Racine nyelvének avúltságai, stílusgyakorlatokkal kapcsolátban. (A tanárképzőben. Franczia nyelven.);</v>
      </c>
      <c r="E34">
        <f t="shared" ref="E34:E47" si="32">IFERROR(SEARCH("ig.",B34),SEARCH("időben.",B34)+3)</f>
        <v>154</v>
      </c>
      <c r="F34" t="str">
        <f t="shared" ref="F34:F47" si="33">CONCATENATE(MID(B34,C34,(E34-C34)),"ig")</f>
        <v>; Heti 2 óra; hétfőn d. e. io— J2-ig</v>
      </c>
      <c r="G34" t="str">
        <f t="shared" ref="G34:G47" si="34">IFERROR(SEARCH("ugyanaz tanár",B34),"0 ")</f>
        <v xml:space="preserve">0 </v>
      </c>
      <c r="H34" t="str">
        <f t="shared" ref="H34:H47" si="35">IFERROR(SEARCH($H$1,B34),"ugyanott")</f>
        <v>ugyanott</v>
      </c>
      <c r="I34" t="str">
        <f t="shared" ref="I34:I47" si="36">IFERROR(SEARCH($H$1,B34),"ugyanott")</f>
        <v>ugyanott</v>
      </c>
      <c r="J34" t="e">
        <f t="shared" ref="J34:J47" si="37">MID(B34,L34+6,H34-L34)</f>
        <v>#VALUE!</v>
      </c>
      <c r="K34" t="e">
        <f t="shared" ref="K34:K47" si="38">MID(B34,E34+3,L34-E34+3)</f>
        <v>#VALUE!</v>
      </c>
      <c r="L34" t="e">
        <f t="shared" ref="L34:L47" si="39">MID(C34,F34+3,M34-F34+3)</f>
        <v>#VALUE!</v>
      </c>
    </row>
    <row r="35" spans="1:12" x14ac:dyDescent="0.3">
      <c r="B35" t="s">
        <v>1298</v>
      </c>
      <c r="C35">
        <f t="shared" si="0"/>
        <v>21</v>
      </c>
      <c r="D35" t="str">
        <f t="shared" si="31"/>
        <v>33.*Dante, Alighieri;</v>
      </c>
      <c r="E35">
        <f t="shared" si="32"/>
        <v>60</v>
      </c>
      <c r="F35" t="str">
        <f t="shared" si="33"/>
        <v>; Heti 2 óra; később meghatározandó időig</v>
      </c>
      <c r="G35" t="str">
        <f t="shared" si="34"/>
        <v xml:space="preserve">0 </v>
      </c>
      <c r="H35">
        <f t="shared" si="35"/>
        <v>125</v>
      </c>
      <c r="I35">
        <f t="shared" si="36"/>
        <v>125</v>
      </c>
      <c r="J35" t="e">
        <f t="shared" si="37"/>
        <v>#VALUE!</v>
      </c>
      <c r="K35" t="e">
        <f t="shared" si="38"/>
        <v>#VALUE!</v>
      </c>
      <c r="L35" t="e">
        <f t="shared" si="39"/>
        <v>#VALUE!</v>
      </c>
    </row>
    <row r="36" spans="1:12" x14ac:dyDescent="0.3">
      <c r="B36" t="s">
        <v>1299</v>
      </c>
      <c r="C36">
        <f t="shared" si="0"/>
        <v>27</v>
      </c>
      <c r="D36" t="str">
        <f t="shared" si="31"/>
        <v>34.Olasz nyelv (kezdőknek);</v>
      </c>
      <c r="E36">
        <f t="shared" si="32"/>
        <v>66</v>
      </c>
      <c r="F36" t="str">
        <f t="shared" si="33"/>
        <v>; Heti 2 óra; később meghatározandó időig</v>
      </c>
      <c r="G36" t="str">
        <f t="shared" si="34"/>
        <v xml:space="preserve">0 </v>
      </c>
      <c r="H36" t="str">
        <f t="shared" si="35"/>
        <v>ugyanott</v>
      </c>
      <c r="I36" t="str">
        <f t="shared" si="36"/>
        <v>ugyanott</v>
      </c>
      <c r="J36" t="e">
        <f t="shared" si="37"/>
        <v>#VALUE!</v>
      </c>
      <c r="K36" t="e">
        <f t="shared" si="38"/>
        <v>#VALUE!</v>
      </c>
      <c r="L36" t="e">
        <f t="shared" si="39"/>
        <v>#VALUE!</v>
      </c>
    </row>
    <row r="37" spans="1:12" x14ac:dyDescent="0.3">
      <c r="B37" t="s">
        <v>1300</v>
      </c>
      <c r="C37">
        <f t="shared" si="0"/>
        <v>28</v>
      </c>
      <c r="D37" t="str">
        <f t="shared" si="31"/>
        <v>35.Olasz nyelv (haladóknak);</v>
      </c>
      <c r="E37">
        <f t="shared" si="32"/>
        <v>67</v>
      </c>
      <c r="F37" t="str">
        <f t="shared" si="33"/>
        <v>; Heti 2 óra; később meghatározandó időig</v>
      </c>
      <c r="G37" t="str">
        <f t="shared" si="34"/>
        <v xml:space="preserve">0 </v>
      </c>
      <c r="H37" t="str">
        <f t="shared" si="35"/>
        <v>ugyanott</v>
      </c>
      <c r="I37" t="str">
        <f t="shared" si="36"/>
        <v>ugyanott</v>
      </c>
      <c r="J37" t="e">
        <f t="shared" si="37"/>
        <v>#VALUE!</v>
      </c>
      <c r="K37" t="e">
        <f t="shared" si="38"/>
        <v>#VALUE!</v>
      </c>
      <c r="L37" t="e">
        <f t="shared" si="39"/>
        <v>#VALUE!</v>
      </c>
    </row>
    <row r="38" spans="1:12" x14ac:dyDescent="0.3">
      <c r="B38" t="s">
        <v>1301</v>
      </c>
      <c r="C38">
        <f t="shared" si="0"/>
        <v>51</v>
      </c>
      <c r="D38" t="str">
        <f t="shared" si="31"/>
        <v>36. * Jelenkori olasz írók és költők. (Folytatás.);</v>
      </c>
      <c r="E38">
        <f t="shared" si="32"/>
        <v>90</v>
      </c>
      <c r="F38" t="str">
        <f t="shared" si="33"/>
        <v>; Heti I óra; később meghatározandó időig</v>
      </c>
      <c r="G38" t="str">
        <f t="shared" si="34"/>
        <v xml:space="preserve">0 </v>
      </c>
      <c r="H38" t="str">
        <f t="shared" si="35"/>
        <v>ugyanott</v>
      </c>
      <c r="I38" t="str">
        <f t="shared" si="36"/>
        <v>ugyanott</v>
      </c>
      <c r="J38" t="e">
        <f t="shared" si="37"/>
        <v>#VALUE!</v>
      </c>
      <c r="K38" t="e">
        <f t="shared" si="38"/>
        <v>#VALUE!</v>
      </c>
      <c r="L38" t="e">
        <f t="shared" si="39"/>
        <v>#VALUE!</v>
      </c>
    </row>
    <row r="39" spans="1:12" x14ac:dyDescent="0.3">
      <c r="B39" t="s">
        <v>1302</v>
      </c>
      <c r="C39">
        <f t="shared" si="0"/>
        <v>41</v>
      </c>
      <c r="D39" t="str">
        <f t="shared" si="31"/>
        <v>37. *A Példabeszédek könyve. (Folytatás);</v>
      </c>
      <c r="E39">
        <f t="shared" si="32"/>
        <v>73</v>
      </c>
      <c r="F39" t="str">
        <f t="shared" si="33"/>
        <v>; Heti 2 óra; hétfőn d. u. 4— 6 ig</v>
      </c>
      <c r="G39" t="str">
        <f t="shared" si="34"/>
        <v xml:space="preserve">0 </v>
      </c>
      <c r="H39">
        <f t="shared" si="35"/>
        <v>118</v>
      </c>
      <c r="I39">
        <f t="shared" si="36"/>
        <v>118</v>
      </c>
      <c r="J39" t="e">
        <f t="shared" si="37"/>
        <v>#VALUE!</v>
      </c>
      <c r="K39" t="e">
        <f t="shared" si="38"/>
        <v>#VALUE!</v>
      </c>
      <c r="L39" t="e">
        <f t="shared" si="39"/>
        <v>#VALUE!</v>
      </c>
    </row>
    <row r="40" spans="1:12" x14ac:dyDescent="0.3">
      <c r="B40" t="s">
        <v>1303</v>
      </c>
      <c r="C40">
        <f t="shared" si="0"/>
        <v>94</v>
      </c>
      <c r="D40" t="str">
        <f t="shared" si="31"/>
        <v>38. *Bibliográfia. A bibliográfia fejlődése és története, különös tekintettel Magyarországéra;</v>
      </c>
      <c r="E40">
        <f t="shared" si="32"/>
        <v>142</v>
      </c>
      <c r="F40" t="str">
        <f t="shared" si="33"/>
        <v>; Heti 2 óra; kedden és pénteken d. u. 2 — 3 óráig</v>
      </c>
      <c r="G40" t="str">
        <f t="shared" si="34"/>
        <v xml:space="preserve">0 </v>
      </c>
      <c r="H40">
        <f t="shared" si="35"/>
        <v>185</v>
      </c>
      <c r="I40">
        <f t="shared" si="36"/>
        <v>185</v>
      </c>
      <c r="J40" t="e">
        <f t="shared" si="37"/>
        <v>#VALUE!</v>
      </c>
      <c r="K40" t="e">
        <f t="shared" si="38"/>
        <v>#VALUE!</v>
      </c>
      <c r="L40" t="e">
        <f t="shared" si="39"/>
        <v>#VALUE!</v>
      </c>
    </row>
    <row r="41" spans="1:12" x14ac:dyDescent="0.3">
      <c r="A41" t="s">
        <v>641</v>
      </c>
    </row>
    <row r="42" spans="1:12" x14ac:dyDescent="0.3">
      <c r="B42" t="s">
        <v>1304</v>
      </c>
      <c r="C42">
        <f t="shared" si="0"/>
        <v>47</v>
      </c>
      <c r="D42" t="str">
        <f t="shared" si="31"/>
        <v>39- Magyarország története a XV—XVI. században;</v>
      </c>
      <c r="E42">
        <f t="shared" si="32"/>
        <v>115</v>
      </c>
      <c r="F42" t="str">
        <f t="shared" si="33"/>
        <v>; Heti 4 óra ; hétfőn, kedden, szerdán és csütörtökön d. e. 11 — 12-ig</v>
      </c>
      <c r="G42" t="str">
        <f t="shared" si="34"/>
        <v xml:space="preserve">0 </v>
      </c>
      <c r="H42">
        <f t="shared" si="35"/>
        <v>162</v>
      </c>
      <c r="I42">
        <f t="shared" si="36"/>
        <v>162</v>
      </c>
      <c r="J42" t="e">
        <f t="shared" si="37"/>
        <v>#VALUE!</v>
      </c>
      <c r="K42" t="e">
        <f t="shared" si="38"/>
        <v>#VALUE!</v>
      </c>
      <c r="L42" t="e">
        <f t="shared" si="39"/>
        <v>#VALUE!</v>
      </c>
    </row>
    <row r="43" spans="1:12" x14ac:dyDescent="0.3">
      <c r="B43" t="s">
        <v>1305</v>
      </c>
      <c r="C43">
        <f t="shared" si="0"/>
        <v>61</v>
      </c>
      <c r="D43" t="str">
        <f t="shared" si="31"/>
        <v>4o. XV—XVI. sz. történetírók ismertetése. (A seminariumban.);</v>
      </c>
      <c r="E43">
        <f t="shared" si="32"/>
        <v>98</v>
      </c>
      <c r="F43" t="str">
        <f t="shared" si="33"/>
        <v>; Heti 1 óra; pénteken d. e. 11 — 12-ig</v>
      </c>
      <c r="G43" t="str">
        <f t="shared" si="34"/>
        <v xml:space="preserve">0 </v>
      </c>
      <c r="H43" t="str">
        <f t="shared" si="35"/>
        <v>ugyanott</v>
      </c>
      <c r="I43" t="str">
        <f t="shared" si="36"/>
        <v>ugyanott</v>
      </c>
      <c r="J43" t="e">
        <f t="shared" si="37"/>
        <v>#VALUE!</v>
      </c>
      <c r="K43" t="e">
        <f t="shared" si="38"/>
        <v>#VALUE!</v>
      </c>
      <c r="L43" t="e">
        <f t="shared" si="39"/>
        <v>#VALUE!</v>
      </c>
    </row>
    <row r="44" spans="1:12" x14ac:dyDescent="0.3">
      <c r="B44" t="s">
        <v>1306</v>
      </c>
      <c r="C44">
        <f t="shared" si="0"/>
        <v>41</v>
      </c>
      <c r="D44" t="str">
        <f t="shared" si="31"/>
        <v>41 Kéttfő tanulmányok. (A tanárképzőben);</v>
      </c>
      <c r="E44">
        <f t="shared" si="32"/>
        <v>77</v>
      </c>
      <c r="F44" t="str">
        <f t="shared" si="33"/>
        <v>; Heti 2 óra; szombaton d. e. io—12-ig</v>
      </c>
      <c r="G44" t="str">
        <f t="shared" si="34"/>
        <v xml:space="preserve">0 </v>
      </c>
      <c r="H44" t="str">
        <f t="shared" si="35"/>
        <v>ugyanott</v>
      </c>
      <c r="I44" t="str">
        <f t="shared" si="36"/>
        <v>ugyanott</v>
      </c>
      <c r="J44" t="e">
        <f t="shared" si="37"/>
        <v>#VALUE!</v>
      </c>
      <c r="K44" t="e">
        <f t="shared" si="38"/>
        <v>#VALUE!</v>
      </c>
      <c r="L44" t="e">
        <f t="shared" si="39"/>
        <v>#VALUE!</v>
      </c>
    </row>
    <row r="45" spans="1:12" x14ac:dyDescent="0.3">
      <c r="B45" t="s">
        <v>1307</v>
      </c>
      <c r="C45">
        <f t="shared" si="0"/>
        <v>155</v>
      </c>
      <c r="D45" t="str">
        <f t="shared" si="31"/>
        <v>42. Magyarország anyagi és szellemi műveltségének 1526—íjn-ig terjedő története, párhuzamitva az európai államok civilisatiójá- nak hasonkorú történetével;</v>
      </c>
      <c r="E45">
        <f t="shared" si="32"/>
        <v>196</v>
      </c>
      <c r="F45" t="str">
        <f t="shared" si="33"/>
        <v>; Heti 4 óra; hétfőn és kedden d. e. 7—9-ig</v>
      </c>
      <c r="G45" t="str">
        <f t="shared" si="34"/>
        <v xml:space="preserve">0 </v>
      </c>
      <c r="H45">
        <f t="shared" si="35"/>
        <v>240</v>
      </c>
      <c r="I45">
        <f t="shared" si="36"/>
        <v>240</v>
      </c>
      <c r="J45" t="e">
        <f t="shared" si="37"/>
        <v>#VALUE!</v>
      </c>
      <c r="K45" t="e">
        <f t="shared" si="38"/>
        <v>#VALUE!</v>
      </c>
      <c r="L45" t="e">
        <f t="shared" si="39"/>
        <v>#VALUE!</v>
      </c>
    </row>
    <row r="46" spans="1:12" x14ac:dyDescent="0.3">
      <c r="B46" t="s">
        <v>1308</v>
      </c>
      <c r="C46">
        <f t="shared" si="0"/>
        <v>60</v>
      </c>
      <c r="D46" t="str">
        <f t="shared" si="31"/>
        <v>43-Magyar művelődéstörténeti gyakorlatok. (Habsburgok kora);</v>
      </c>
      <c r="E46">
        <f t="shared" si="32"/>
        <v>92</v>
      </c>
      <c r="F46" t="str">
        <f t="shared" si="33"/>
        <v>; Heti 2 óra; szerdán d. e. 7—9-ig</v>
      </c>
      <c r="G46" t="str">
        <f t="shared" si="34"/>
        <v xml:space="preserve">0 </v>
      </c>
      <c r="H46" t="str">
        <f t="shared" si="35"/>
        <v>ugyanott</v>
      </c>
      <c r="I46" t="str">
        <f t="shared" si="36"/>
        <v>ugyanott</v>
      </c>
      <c r="J46" t="e">
        <f t="shared" si="37"/>
        <v>#VALUE!</v>
      </c>
      <c r="K46" t="e">
        <f t="shared" si="38"/>
        <v>#VALUE!</v>
      </c>
      <c r="L46" t="e">
        <f t="shared" si="39"/>
        <v>#VALUE!</v>
      </c>
    </row>
    <row r="47" spans="1:12" x14ac:dyDescent="0.3">
      <c r="B47" t="s">
        <v>1309</v>
      </c>
      <c r="C47">
        <f t="shared" si="0"/>
        <v>86</v>
      </c>
      <c r="D47" t="str">
        <f t="shared" si="31"/>
        <v>44.A magyar művelődéstörténeti seminarium jelen fölszerelésének gyakorlati használata;</v>
      </c>
      <c r="E47">
        <f t="shared" si="32"/>
        <v>119</v>
      </c>
      <c r="F47" t="str">
        <f t="shared" si="33"/>
        <v>; Heti 2 óra; hétfőn délután 2—4-ig</v>
      </c>
      <c r="G47" t="str">
        <f t="shared" si="34"/>
        <v xml:space="preserve">0 </v>
      </c>
      <c r="H47" t="str">
        <f t="shared" si="35"/>
        <v>ugyanott</v>
      </c>
      <c r="I47" t="str">
        <f t="shared" si="36"/>
        <v>ugyanott</v>
      </c>
      <c r="J47" t="e">
        <f t="shared" si="37"/>
        <v>#VALUE!</v>
      </c>
      <c r="K47" t="e">
        <f t="shared" si="38"/>
        <v>#VALUE!</v>
      </c>
      <c r="L47" t="e">
        <f t="shared" si="39"/>
        <v>#VALUE!</v>
      </c>
    </row>
    <row r="48" spans="1:12" x14ac:dyDescent="0.3">
      <c r="B48" t="s">
        <v>1310</v>
      </c>
      <c r="C48">
        <f t="shared" si="0"/>
        <v>24</v>
      </c>
      <c r="D48" t="str">
        <f t="shared" ref="D48:D64" si="40">LEFT(B48,C48)</f>
        <v>45.A rómaiak történelme;</v>
      </c>
      <c r="E48">
        <f t="shared" ref="E48:E64" si="41">IFERROR(SEARCH("ig.",B48),SEARCH("időben.",B48)+3)</f>
        <v>77</v>
      </c>
      <c r="F48" t="str">
        <f t="shared" ref="F48:F64" si="42">CONCATENATE(MID(B48,C48,(E48-C48)),"ig")</f>
        <v>; Heti 3 óra; hétfőn, kedden és szerdáit d. e. 10 —n ig</v>
      </c>
      <c r="G48" t="str">
        <f t="shared" ref="G48:G64" si="43">IFERROR(SEARCH("ugyanaz tanár",B48),"0 ")</f>
        <v xml:space="preserve">0 </v>
      </c>
      <c r="H48" t="str">
        <f t="shared" ref="H48:H64" si="44">IFERROR(SEARCH($H$1,B48),"ugyanott")</f>
        <v>ugyanott</v>
      </c>
      <c r="I48" t="str">
        <f t="shared" ref="I48:I64" si="45">IFERROR(SEARCH($H$1,B48),"ugyanott")</f>
        <v>ugyanott</v>
      </c>
      <c r="J48" t="e">
        <f t="shared" ref="J48:J64" si="46">MID(B48,L48+6,H48-L48)</f>
        <v>#VALUE!</v>
      </c>
      <c r="K48" t="e">
        <f t="shared" ref="K48:K64" si="47">MID(B48,E48+3,L48-E48+3)</f>
        <v>#VALUE!</v>
      </c>
      <c r="L48" t="e">
        <f t="shared" ref="L48:L64" si="48">MID(C48,F48+3,M48-F48+3)</f>
        <v>#VALUE!</v>
      </c>
    </row>
    <row r="49" spans="1:12" x14ac:dyDescent="0.3">
      <c r="B49" t="s">
        <v>1311</v>
      </c>
      <c r="C49">
        <f t="shared" si="0"/>
        <v>31</v>
      </c>
      <c r="D49" t="str">
        <f t="shared" si="40"/>
        <v>46.Ókori történelmi seminarium;</v>
      </c>
      <c r="E49">
        <f t="shared" si="41"/>
        <v>80</v>
      </c>
      <c r="F49" t="str">
        <f t="shared" si="42"/>
        <v>; Heti 2 óra; csütörtökön és pénteken d. e. 10—n-ig</v>
      </c>
      <c r="G49" t="str">
        <f t="shared" si="43"/>
        <v xml:space="preserve">0 </v>
      </c>
      <c r="H49" t="str">
        <f t="shared" si="44"/>
        <v>ugyanott</v>
      </c>
      <c r="I49" t="str">
        <f t="shared" si="45"/>
        <v>ugyanott</v>
      </c>
      <c r="J49" t="e">
        <f t="shared" si="46"/>
        <v>#VALUE!</v>
      </c>
      <c r="K49" t="e">
        <f t="shared" si="47"/>
        <v>#VALUE!</v>
      </c>
      <c r="L49" t="e">
        <f t="shared" si="48"/>
        <v>#VALUE!</v>
      </c>
    </row>
    <row r="50" spans="1:12" x14ac:dyDescent="0.3">
      <c r="B50" t="s">
        <v>1312</v>
      </c>
      <c r="C50">
        <f t="shared" si="0"/>
        <v>48</v>
      </c>
      <c r="D50" t="str">
        <f t="shared" si="40"/>
        <v>47.Ókori történelmi gyakorlatok a tanárképzőben;</v>
      </c>
      <c r="E50">
        <f t="shared" si="41"/>
        <v>81</v>
      </c>
      <c r="F50" t="str">
        <f t="shared" si="42"/>
        <v>; Heti 2 óra; pénteken d. u. 3—5-ig</v>
      </c>
      <c r="G50" t="str">
        <f t="shared" si="43"/>
        <v xml:space="preserve">0 </v>
      </c>
      <c r="H50" t="str">
        <f t="shared" si="44"/>
        <v>ugyanott</v>
      </c>
      <c r="I50" t="str">
        <f t="shared" si="45"/>
        <v>ugyanott</v>
      </c>
      <c r="J50" t="e">
        <f t="shared" si="46"/>
        <v>#VALUE!</v>
      </c>
      <c r="K50" t="e">
        <f t="shared" si="47"/>
        <v>#VALUE!</v>
      </c>
      <c r="L50" t="e">
        <f t="shared" si="48"/>
        <v>#VALUE!</v>
      </c>
    </row>
    <row r="51" spans="1:12" x14ac:dyDescent="0.3">
      <c r="B51" t="s">
        <v>1313</v>
      </c>
      <c r="C51">
        <f t="shared" si="0"/>
        <v>27</v>
      </c>
      <c r="D51" t="str">
        <f t="shared" si="40"/>
        <v>48.A XIX. század története;</v>
      </c>
      <c r="E51">
        <f t="shared" si="41"/>
        <v>89</v>
      </c>
      <c r="F51" t="str">
        <f t="shared" si="42"/>
        <v>; Heti 4 óra; hétfőn, kedden szerdán és csütörtökön déli 12—i-ig</v>
      </c>
      <c r="G51" t="str">
        <f t="shared" si="43"/>
        <v xml:space="preserve">0 </v>
      </c>
      <c r="H51">
        <f t="shared" si="44"/>
        <v>133</v>
      </c>
      <c r="I51">
        <f t="shared" si="45"/>
        <v>133</v>
      </c>
      <c r="J51" t="e">
        <f t="shared" si="46"/>
        <v>#VALUE!</v>
      </c>
      <c r="K51" t="e">
        <f t="shared" si="47"/>
        <v>#VALUE!</v>
      </c>
      <c r="L51" t="e">
        <f t="shared" si="48"/>
        <v>#VALUE!</v>
      </c>
    </row>
    <row r="52" spans="1:12" x14ac:dyDescent="0.3">
      <c r="B52" t="s">
        <v>1314</v>
      </c>
      <c r="C52">
        <f t="shared" si="0"/>
        <v>68</v>
      </c>
      <c r="D52" t="str">
        <f t="shared" si="40"/>
        <v>49 *A történelem módszere (Bevezetés a seminariumi foglalkozáshoz.);</v>
      </c>
      <c r="E52">
        <f t="shared" si="41"/>
        <v>101</v>
      </c>
      <c r="F52" t="str">
        <f t="shared" si="42"/>
        <v>; Heti 1 óra; pénteken déli 12—1-ig</v>
      </c>
      <c r="G52" t="str">
        <f t="shared" si="43"/>
        <v xml:space="preserve">0 </v>
      </c>
      <c r="H52" t="str">
        <f t="shared" si="44"/>
        <v>ugyanott</v>
      </c>
      <c r="I52" t="str">
        <f t="shared" si="45"/>
        <v>ugyanott</v>
      </c>
      <c r="J52" t="e">
        <f t="shared" si="46"/>
        <v>#VALUE!</v>
      </c>
      <c r="K52" t="e">
        <f t="shared" si="47"/>
        <v>#VALUE!</v>
      </c>
      <c r="L52" t="e">
        <f t="shared" si="48"/>
        <v>#VALUE!</v>
      </c>
    </row>
    <row r="53" spans="1:12" x14ac:dyDescent="0.3">
      <c r="B53" t="s">
        <v>1315</v>
      </c>
      <c r="C53">
        <f t="shared" si="0"/>
        <v>50</v>
      </c>
      <c r="D53" t="str">
        <f t="shared" si="40"/>
        <v>50.Történelmi gyakorlatok a tanárképző intézetben;</v>
      </c>
      <c r="E53">
        <f t="shared" si="41"/>
        <v>87</v>
      </c>
      <c r="F53" t="str">
        <f t="shared" si="42"/>
        <v>; Heti 2 óra ; csütörtökön d. u. 3—5-ig</v>
      </c>
      <c r="G53" t="str">
        <f t="shared" si="43"/>
        <v xml:space="preserve">0 </v>
      </c>
      <c r="H53" t="str">
        <f t="shared" si="44"/>
        <v>ugyanott</v>
      </c>
      <c r="I53" t="str">
        <f t="shared" si="45"/>
        <v>ugyanott</v>
      </c>
      <c r="J53" t="e">
        <f t="shared" si="46"/>
        <v>#VALUE!</v>
      </c>
      <c r="K53" t="e">
        <f t="shared" si="47"/>
        <v>#VALUE!</v>
      </c>
      <c r="L53" t="e">
        <f t="shared" si="48"/>
        <v>#VALUE!</v>
      </c>
    </row>
    <row r="54" spans="1:12" x14ac:dyDescent="0.3">
      <c r="B54" t="s">
        <v>1316</v>
      </c>
      <c r="C54">
        <f t="shared" si="0"/>
        <v>29</v>
      </c>
      <c r="D54" t="str">
        <f t="shared" si="40"/>
        <v>51.Egyptom halotti régiségei;</v>
      </c>
      <c r="E54">
        <f t="shared" si="41"/>
        <v>60</v>
      </c>
      <c r="F54" t="str">
        <f t="shared" si="42"/>
        <v>; Heti 2 óra; hétfőn d. u. 2—4-ig</v>
      </c>
      <c r="G54" t="str">
        <f t="shared" si="43"/>
        <v xml:space="preserve">0 </v>
      </c>
      <c r="H54">
        <f t="shared" si="44"/>
        <v>103</v>
      </c>
      <c r="I54">
        <f t="shared" si="45"/>
        <v>103</v>
      </c>
      <c r="J54" t="e">
        <f t="shared" si="46"/>
        <v>#VALUE!</v>
      </c>
      <c r="K54" t="e">
        <f t="shared" si="47"/>
        <v>#VALUE!</v>
      </c>
      <c r="L54" t="e">
        <f t="shared" si="48"/>
        <v>#VALUE!</v>
      </c>
    </row>
    <row r="55" spans="1:12" x14ac:dyDescent="0.3">
      <c r="B55" t="s">
        <v>1317</v>
      </c>
      <c r="C55">
        <f t="shared" si="0"/>
        <v>49</v>
      </c>
      <c r="D55" t="str">
        <f t="shared" si="40"/>
        <v>52.Római felírattan. (Archaeologiai seminarium.);</v>
      </c>
      <c r="E55">
        <f t="shared" si="41"/>
        <v>80</v>
      </c>
      <c r="F55" t="str">
        <f t="shared" si="42"/>
        <v>; Heti 2 óra; kedden d. u. 2—4-ig</v>
      </c>
      <c r="G55" t="str">
        <f t="shared" si="43"/>
        <v xml:space="preserve">0 </v>
      </c>
      <c r="H55" t="str">
        <f t="shared" si="44"/>
        <v>ugyanott</v>
      </c>
      <c r="I55" t="str">
        <f t="shared" si="45"/>
        <v>ugyanott</v>
      </c>
      <c r="J55" t="e">
        <f t="shared" si="46"/>
        <v>#VALUE!</v>
      </c>
      <c r="K55" t="e">
        <f t="shared" si="47"/>
        <v>#VALUE!</v>
      </c>
      <c r="L55" t="e">
        <f t="shared" si="48"/>
        <v>#VALUE!</v>
      </c>
    </row>
    <row r="56" spans="1:12" x14ac:dyDescent="0.3">
      <c r="B56" t="s">
        <v>1318</v>
      </c>
      <c r="C56">
        <f t="shared" si="0"/>
        <v>26</v>
      </c>
      <c r="D56" t="str">
        <f t="shared" si="40"/>
        <v>53.Európa leíró földrajza;</v>
      </c>
      <c r="E56">
        <f t="shared" si="41"/>
        <v>77</v>
      </c>
      <c r="F56" t="str">
        <f t="shared" si="42"/>
        <v>; Heti 3 óra; hétfőn, kedden és szerdán d. e. 9—10-ig</v>
      </c>
      <c r="G56" t="str">
        <f t="shared" si="43"/>
        <v xml:space="preserve">0 </v>
      </c>
      <c r="H56" t="str">
        <f t="shared" si="44"/>
        <v>ugyanott</v>
      </c>
      <c r="I56" t="str">
        <f t="shared" si="45"/>
        <v>ugyanott</v>
      </c>
      <c r="J56" t="e">
        <f t="shared" si="46"/>
        <v>#VALUE!</v>
      </c>
      <c r="K56" t="e">
        <f t="shared" si="47"/>
        <v>#VALUE!</v>
      </c>
      <c r="L56" t="e">
        <f t="shared" si="48"/>
        <v>#VALUE!</v>
      </c>
    </row>
    <row r="57" spans="1:12" x14ac:dyDescent="0.3">
      <c r="B57" t="s">
        <v>1319</v>
      </c>
      <c r="C57">
        <f t="shared" si="0"/>
        <v>31</v>
      </c>
      <c r="D57" t="str">
        <f t="shared" si="40"/>
        <v>54.Általános földrajz, I. rész;</v>
      </c>
      <c r="E57">
        <f t="shared" si="41"/>
        <v>72</v>
      </c>
      <c r="F57" t="str">
        <f t="shared" si="42"/>
        <v>; Heti 2 óra; hétfőn és kedden d. u. 2—3-ig</v>
      </c>
      <c r="G57" t="str">
        <f t="shared" si="43"/>
        <v xml:space="preserve">0 </v>
      </c>
      <c r="H57" t="str">
        <f t="shared" si="44"/>
        <v>ugyanott</v>
      </c>
      <c r="I57" t="str">
        <f t="shared" si="45"/>
        <v>ugyanott</v>
      </c>
      <c r="J57" t="e">
        <f t="shared" si="46"/>
        <v>#VALUE!</v>
      </c>
      <c r="K57" t="e">
        <f t="shared" si="47"/>
        <v>#VALUE!</v>
      </c>
      <c r="L57" t="e">
        <f t="shared" si="48"/>
        <v>#VALUE!</v>
      </c>
    </row>
    <row r="58" spans="1:12" x14ac:dyDescent="0.3">
      <c r="B58" t="s">
        <v>1320</v>
      </c>
      <c r="C58">
        <f t="shared" si="0"/>
        <v>29</v>
      </c>
      <c r="D58" t="str">
        <f t="shared" si="40"/>
        <v>55.A Magyar Alföld földrajza;</v>
      </c>
      <c r="E58">
        <f t="shared" si="41"/>
        <v>66</v>
      </c>
      <c r="F58" t="str">
        <f t="shared" si="42"/>
        <v>; Heti 1 óra; szombaton d. e. 9—I o -ig</v>
      </c>
      <c r="G58" t="str">
        <f t="shared" si="43"/>
        <v xml:space="preserve">0 </v>
      </c>
      <c r="H58" t="str">
        <f t="shared" si="44"/>
        <v>ugyanott</v>
      </c>
      <c r="I58" t="str">
        <f t="shared" si="45"/>
        <v>ugyanott</v>
      </c>
      <c r="J58" t="e">
        <f t="shared" si="46"/>
        <v>#VALUE!</v>
      </c>
      <c r="K58" t="e">
        <f t="shared" si="47"/>
        <v>#VALUE!</v>
      </c>
      <c r="L58" t="e">
        <f t="shared" si="48"/>
        <v>#VALUE!</v>
      </c>
    </row>
    <row r="59" spans="1:12" x14ac:dyDescent="0.3">
      <c r="B59" t="s">
        <v>1321</v>
      </c>
      <c r="C59">
        <f t="shared" si="0"/>
        <v>15</v>
      </c>
      <c r="D59" t="str">
        <f t="shared" si="40"/>
        <v>56.Gyakorlatok;</v>
      </c>
      <c r="E59">
        <f t="shared" si="41"/>
        <v>57</v>
      </c>
      <c r="F59" t="str">
        <f t="shared" si="42"/>
        <v>; Heti 2 óra; hétfőn és kedden d. u. 3 —4-ig</v>
      </c>
      <c r="G59" t="str">
        <f t="shared" si="43"/>
        <v xml:space="preserve">0 </v>
      </c>
      <c r="H59" t="str">
        <f t="shared" si="44"/>
        <v>ugyanott</v>
      </c>
      <c r="I59" t="str">
        <f t="shared" si="45"/>
        <v>ugyanott</v>
      </c>
      <c r="J59" t="e">
        <f t="shared" si="46"/>
        <v>#VALUE!</v>
      </c>
      <c r="K59" t="e">
        <f t="shared" si="47"/>
        <v>#VALUE!</v>
      </c>
      <c r="L59" t="e">
        <f t="shared" si="48"/>
        <v>#VALUE!</v>
      </c>
    </row>
    <row r="60" spans="1:12" x14ac:dyDescent="0.3">
      <c r="B60" t="s">
        <v>1322</v>
      </c>
      <c r="C60">
        <f t="shared" si="0"/>
        <v>71</v>
      </c>
      <c r="D60" t="str">
        <f t="shared" si="40"/>
        <v>57.*A hazai néprajzi tanulmányok feladatai és eredményei. (Folytatás.);</v>
      </c>
      <c r="E60">
        <f t="shared" si="41"/>
        <v>105</v>
      </c>
      <c r="F60" t="str">
        <f t="shared" si="42"/>
        <v>; Heti 1 óra; szombaton d. e. 7—8-ig</v>
      </c>
      <c r="G60" t="str">
        <f t="shared" si="43"/>
        <v xml:space="preserve">0 </v>
      </c>
      <c r="H60">
        <f t="shared" si="44"/>
        <v>150</v>
      </c>
      <c r="I60">
        <f t="shared" si="45"/>
        <v>150</v>
      </c>
      <c r="J60" t="e">
        <f t="shared" si="46"/>
        <v>#VALUE!</v>
      </c>
      <c r="K60" t="e">
        <f t="shared" si="47"/>
        <v>#VALUE!</v>
      </c>
      <c r="L60" t="e">
        <f t="shared" si="48"/>
        <v>#VALUE!</v>
      </c>
    </row>
    <row r="61" spans="1:12" x14ac:dyDescent="0.3">
      <c r="B61" t="s">
        <v>1323</v>
      </c>
      <c r="C61">
        <f t="shared" si="0"/>
        <v>24</v>
      </c>
      <c r="D61" t="str">
        <f t="shared" si="40"/>
        <v>58.*A hazai örményekről;</v>
      </c>
      <c r="E61">
        <f t="shared" si="41"/>
        <v>58</v>
      </c>
      <c r="F61" t="str">
        <f t="shared" si="42"/>
        <v>; Heti 1 óra; szombaton d. e. 8—9-ig</v>
      </c>
      <c r="G61" t="str">
        <f t="shared" si="43"/>
        <v xml:space="preserve">0 </v>
      </c>
      <c r="H61" t="str">
        <f t="shared" si="44"/>
        <v>ugyanott</v>
      </c>
      <c r="I61" t="str">
        <f t="shared" si="45"/>
        <v>ugyanott</v>
      </c>
      <c r="J61" t="e">
        <f t="shared" si="46"/>
        <v>#VALUE!</v>
      </c>
      <c r="K61" t="e">
        <f t="shared" si="47"/>
        <v>#VALUE!</v>
      </c>
      <c r="L61" t="e">
        <f t="shared" si="48"/>
        <v>#VALUE!</v>
      </c>
    </row>
    <row r="62" spans="1:12" x14ac:dyDescent="0.3">
      <c r="B62" t="s">
        <v>1324</v>
      </c>
      <c r="C62">
        <f t="shared" si="0"/>
        <v>27</v>
      </c>
      <c r="D62" t="str">
        <f t="shared" si="40"/>
        <v>59.*A czigány népköltésről;</v>
      </c>
      <c r="E62">
        <f t="shared" si="41"/>
        <v>61</v>
      </c>
      <c r="F62" t="str">
        <f t="shared" si="42"/>
        <v>; Heti 1 óra; szombaton d. u. 2—3-ig</v>
      </c>
      <c r="G62" t="str">
        <f t="shared" si="43"/>
        <v xml:space="preserve">0 </v>
      </c>
      <c r="H62" t="str">
        <f t="shared" si="44"/>
        <v>ugyanott</v>
      </c>
      <c r="I62" t="str">
        <f t="shared" si="45"/>
        <v>ugyanott</v>
      </c>
      <c r="J62" t="e">
        <f t="shared" si="46"/>
        <v>#VALUE!</v>
      </c>
      <c r="K62" t="e">
        <f t="shared" si="47"/>
        <v>#VALUE!</v>
      </c>
      <c r="L62" t="e">
        <f t="shared" si="48"/>
        <v>#VALUE!</v>
      </c>
    </row>
    <row r="63" spans="1:12" x14ac:dyDescent="0.3">
      <c r="A63" t="s">
        <v>1273</v>
      </c>
    </row>
    <row r="64" spans="1:12" x14ac:dyDescent="0.3">
      <c r="B64" t="s">
        <v>1325</v>
      </c>
      <c r="C64">
        <f t="shared" ref="C64:C71" si="49">IFERROR(IFERROR(SEARCH("C1",B64),SEARCH(";",B64)),SEARCH(";",B64))</f>
        <v>67</v>
      </c>
      <c r="D64" t="str">
        <f t="shared" si="40"/>
        <v>60.Eranczia nyelv, kezdőknek. Nyelvtan, beszédgyakorlatok, olvasás;</v>
      </c>
      <c r="E64">
        <f t="shared" si="41"/>
        <v>106</v>
      </c>
      <c r="F64" t="str">
        <f t="shared" si="42"/>
        <v>; Heti 3 óra; később meghatározandó időig</v>
      </c>
      <c r="G64" t="str">
        <f t="shared" si="43"/>
        <v xml:space="preserve">0 </v>
      </c>
      <c r="H64" t="str">
        <f t="shared" si="44"/>
        <v>ugyanott</v>
      </c>
      <c r="I64" t="str">
        <f t="shared" si="45"/>
        <v>ugyanott</v>
      </c>
      <c r="J64" t="e">
        <f t="shared" si="46"/>
        <v>#VALUE!</v>
      </c>
      <c r="K64" t="e">
        <f t="shared" si="47"/>
        <v>#VALUE!</v>
      </c>
      <c r="L64" t="e">
        <f t="shared" si="48"/>
        <v>#VALUE!</v>
      </c>
    </row>
    <row r="65" spans="1:9" x14ac:dyDescent="0.3">
      <c r="B65" t="s">
        <v>1326</v>
      </c>
      <c r="C65">
        <f t="shared" si="49"/>
        <v>84</v>
      </c>
      <c r="D65" t="str">
        <f t="shared" ref="D65:D71" si="50">LEFT(B65,C65)</f>
        <v>61.Franczia nyelv, haladóknak. Nehezebb nyelvtani gyakorlatok, társalgás és olvasás;</v>
      </c>
      <c r="E65">
        <f t="shared" ref="E65:E71" si="51">IFERROR(SEARCH("ig.",B65),SEARCH("időben.",B65)+3)</f>
        <v>123</v>
      </c>
      <c r="F65" t="str">
        <f t="shared" ref="F65:F71" si="52">CONCATENATE(MID(B65,C65,(E65-C65)),"ig")</f>
        <v>; Heti 2 óra; később meghatározandó időig</v>
      </c>
      <c r="G65" t="str">
        <f t="shared" ref="G65:G71" si="53">IFERROR(SEARCH("ugyanaz tanár",B65),"0 ")</f>
        <v xml:space="preserve">0 </v>
      </c>
      <c r="H65" t="str">
        <f t="shared" ref="H65:H71" si="54">IFERROR(SEARCH($H$1,B65),"ugyanott")</f>
        <v>ugyanott</v>
      </c>
      <c r="I65" t="str">
        <f t="shared" ref="I65:I71" si="55">IFERROR(SEARCH($H$1,B65),"ugyanott")</f>
        <v>ugyanott</v>
      </c>
    </row>
    <row r="66" spans="1:9" x14ac:dyDescent="0.3">
      <c r="B66" t="s">
        <v>1327</v>
      </c>
      <c r="C66">
        <f t="shared" si="49"/>
        <v>29</v>
      </c>
      <c r="D66" t="str">
        <f t="shared" si="50"/>
        <v>62. Angol nyelvtan Kezdőknek;</v>
      </c>
      <c r="E66">
        <f t="shared" si="51"/>
        <v>89</v>
      </c>
      <c r="F66" t="str">
        <f t="shared" si="52"/>
        <v>; Heti 2 óra; szerdán d. u. 3 —4-ig és szombaton d. u. 2--3-ig</v>
      </c>
      <c r="G66" t="str">
        <f t="shared" si="53"/>
        <v xml:space="preserve">0 </v>
      </c>
      <c r="H66">
        <f t="shared" si="54"/>
        <v>132</v>
      </c>
      <c r="I66">
        <f t="shared" si="55"/>
        <v>132</v>
      </c>
    </row>
    <row r="67" spans="1:9" x14ac:dyDescent="0.3">
      <c r="B67" t="s">
        <v>1328</v>
      </c>
      <c r="C67">
        <f t="shared" si="49"/>
        <v>46</v>
      </c>
      <c r="D67" t="str">
        <f t="shared" si="50"/>
        <v>63.Angol nyelvtani gyakorlatok és olvasmányok;</v>
      </c>
      <c r="E67">
        <f t="shared" si="51"/>
        <v>89</v>
      </c>
      <c r="F67" t="str">
        <f t="shared" si="52"/>
        <v>; Heti 2 óra ; hétfőn és szerdán d. u. 4—5-ig</v>
      </c>
      <c r="G67" t="str">
        <f t="shared" si="53"/>
        <v xml:space="preserve">0 </v>
      </c>
      <c r="H67" t="str">
        <f t="shared" si="54"/>
        <v>ugyanott</v>
      </c>
      <c r="I67" t="str">
        <f t="shared" si="55"/>
        <v>ugyanott</v>
      </c>
    </row>
    <row r="68" spans="1:9" x14ac:dyDescent="0.3">
      <c r="B68" t="s">
        <v>1329</v>
      </c>
      <c r="C68">
        <f t="shared" si="49"/>
        <v>29</v>
      </c>
      <c r="D68" t="str">
        <f t="shared" si="50"/>
        <v>64.Conversatio angol nyelven;</v>
      </c>
      <c r="E68">
        <f t="shared" si="51"/>
        <v>60</v>
      </c>
      <c r="F68" t="str">
        <f t="shared" si="52"/>
        <v>; Heti 1 óra; hétfőn d. u. 6—7-ig</v>
      </c>
      <c r="G68" t="str">
        <f t="shared" si="53"/>
        <v xml:space="preserve">0 </v>
      </c>
      <c r="H68" t="str">
        <f t="shared" si="54"/>
        <v>ugyanott</v>
      </c>
      <c r="I68" t="str">
        <f t="shared" si="55"/>
        <v>ugyanott</v>
      </c>
    </row>
    <row r="69" spans="1:9" x14ac:dyDescent="0.3">
      <c r="A69" t="s">
        <v>1274</v>
      </c>
    </row>
    <row r="70" spans="1:9" x14ac:dyDescent="0.3">
      <c r="B70" t="s">
        <v>1330</v>
      </c>
      <c r="C70">
        <f t="shared" si="49"/>
        <v>43</v>
      </c>
      <c r="D70" t="str">
        <f t="shared" si="50"/>
        <v>65 • Szabadkézi rajz és aquarell festészet;</v>
      </c>
      <c r="E70">
        <f>IFERROR(SEARCH("ig.",B70),SEARCH("délelőtt.",B70)+3)</f>
        <v>75</v>
      </c>
      <c r="F70" t="str">
        <f t="shared" si="52"/>
        <v>; Heti 4 óra; vasárnap egész délig</v>
      </c>
      <c r="G70" t="str">
        <f t="shared" si="53"/>
        <v xml:space="preserve">0 </v>
      </c>
      <c r="H70">
        <f t="shared" si="54"/>
        <v>116</v>
      </c>
      <c r="I70">
        <f t="shared" si="55"/>
        <v>116</v>
      </c>
    </row>
    <row r="71" spans="1:9" x14ac:dyDescent="0.3">
      <c r="B71" t="s">
        <v>1341</v>
      </c>
      <c r="C71">
        <f t="shared" si="49"/>
        <v>22</v>
      </c>
      <c r="D71" t="str">
        <f t="shared" si="50"/>
        <v>66. Tornázás és vívás;</v>
      </c>
      <c r="E71">
        <f t="shared" si="51"/>
        <v>49</v>
      </c>
      <c r="F71" t="str">
        <f t="shared" si="52"/>
        <v>; Később meghatározandó időig</v>
      </c>
      <c r="G71" t="str">
        <f t="shared" si="53"/>
        <v xml:space="preserve">0 </v>
      </c>
      <c r="H71">
        <f t="shared" si="54"/>
        <v>106</v>
      </c>
      <c r="I71">
        <f t="shared" si="55"/>
        <v>106</v>
      </c>
    </row>
    <row r="72" spans="1:9" x14ac:dyDescent="0.3">
      <c r="B72" t="s">
        <v>1275</v>
      </c>
    </row>
    <row r="73" spans="1:9" x14ac:dyDescent="0.3">
      <c r="B73" t="s">
        <v>1276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Munka28">
    <tabColor rgb="FFFFFF00"/>
  </sheetPr>
  <dimension ref="A1:O67"/>
  <sheetViews>
    <sheetView zoomScale="70" zoomScaleNormal="70" workbookViewId="0">
      <selection activeCell="G14" sqref="G14"/>
    </sheetView>
  </sheetViews>
  <sheetFormatPr defaultRowHeight="15.6" x14ac:dyDescent="0.3"/>
  <cols>
    <col min="1" max="1" width="28.59765625" customWidth="1"/>
    <col min="2" max="2" width="8.19921875" customWidth="1"/>
    <col min="3" max="3" width="9.3984375" customWidth="1"/>
    <col min="4" max="4" width="5.59765625" customWidth="1"/>
    <col min="5" max="5" width="49.19921875" customWidth="1"/>
    <col min="7" max="7" width="39" customWidth="1"/>
    <col min="12" max="12" width="12" customWidth="1"/>
    <col min="13" max="13" width="14" customWidth="1"/>
    <col min="14" max="14" width="17.19921875" customWidth="1"/>
    <col min="15" max="15" width="16.3984375" customWidth="1"/>
  </cols>
  <sheetData>
    <row r="1" spans="1:15" x14ac:dyDescent="0.3">
      <c r="A1" s="3" t="s">
        <v>32</v>
      </c>
      <c r="B1" s="3"/>
      <c r="C1" s="3"/>
      <c r="D1" s="3" t="s">
        <v>1343</v>
      </c>
      <c r="E1" s="29"/>
      <c r="F1" s="30" t="s">
        <v>8</v>
      </c>
      <c r="G1" s="31" t="s">
        <v>10</v>
      </c>
      <c r="H1" s="30" t="s">
        <v>66</v>
      </c>
      <c r="I1" s="32" t="s">
        <v>11</v>
      </c>
      <c r="J1" s="32" t="s">
        <v>39</v>
      </c>
      <c r="K1" s="32" t="s">
        <v>827</v>
      </c>
      <c r="L1" s="32" t="s">
        <v>569</v>
      </c>
      <c r="M1" s="32" t="s">
        <v>69</v>
      </c>
      <c r="N1" s="32" t="s">
        <v>12</v>
      </c>
      <c r="O1" s="32" t="s">
        <v>568</v>
      </c>
    </row>
    <row r="2" spans="1:15" ht="31.5" customHeight="1" x14ac:dyDescent="0.3">
      <c r="A2" t="s">
        <v>537</v>
      </c>
      <c r="E2" t="s">
        <v>1344</v>
      </c>
      <c r="F2">
        <f t="shared" ref="F2:F8" si="0">IFERROR(IFERROR(SEARCH("C1",E2),SEARCH(";",E2)),SEARCH(";",E2))</f>
        <v>39</v>
      </c>
      <c r="G2" t="str">
        <f t="shared" ref="G2:G8" si="1">LEFT(E2,F2)</f>
        <v>1.A philosophiai erkölcstan történelme;</v>
      </c>
      <c r="H2">
        <f t="shared" ref="H2:H8" si="2">IFERROR(SEARCH("ig.",E2),SEARCH("időben.",E2)+3)</f>
        <v>112</v>
      </c>
      <c r="I2" t="str">
        <f t="shared" ref="I2:I8" si="3">CONCATENATE(MID(E2,F2,(H2-F2)),"ig")</f>
        <v>; Heti 4 óra; hétfőn d. u. ' 6—7-ig és kedden, szerdán, csütörtökön 5- 6-ig</v>
      </c>
      <c r="J2" t="str">
        <f t="shared" ref="J2:J8" si="4">IFERROR(SEARCH("ugyanaz tanár",E2),"0 ")</f>
        <v xml:space="preserve">0 </v>
      </c>
      <c r="K2">
        <f t="shared" ref="K2:K8" si="5">IFERROR(SEARCH($K$1,E2),"ugyanott")</f>
        <v>155</v>
      </c>
      <c r="L2">
        <f t="shared" ref="L2:L8" si="6">IFERROR(SEARCH($K$1,E2),"ugyanott")</f>
        <v>155</v>
      </c>
      <c r="M2" t="e">
        <f t="shared" ref="M2:M8" si="7">MID(E2,O2+6,K2-O2)</f>
        <v>#VALUE!</v>
      </c>
      <c r="N2" t="e">
        <f>MID(E2,H2+3,O2-H2+3)</f>
        <v>#VALUE!</v>
      </c>
      <c r="O2" t="e">
        <f>MID(F2,I2+3,P2-I2+3)</f>
        <v>#VALUE!</v>
      </c>
    </row>
    <row r="3" spans="1:15" x14ac:dyDescent="0.3">
      <c r="E3" t="s">
        <v>1345</v>
      </c>
      <c r="F3">
        <f t="shared" si="0"/>
        <v>39</v>
      </c>
      <c r="G3" t="str">
        <f t="shared" si="1"/>
        <v>2. *Az aesthetikai elméletek főtipusai;</v>
      </c>
      <c r="H3">
        <f t="shared" si="2"/>
        <v>71</v>
      </c>
      <c r="I3" t="str">
        <f t="shared" si="3"/>
        <v>; Heti 1 óra; szerdán d. u. 4—5-ig</v>
      </c>
      <c r="J3" t="str">
        <f t="shared" si="4"/>
        <v xml:space="preserve">0 </v>
      </c>
      <c r="K3">
        <f t="shared" si="5"/>
        <v>93</v>
      </c>
      <c r="L3">
        <f t="shared" si="6"/>
        <v>93</v>
      </c>
      <c r="M3" t="e">
        <f t="shared" si="7"/>
        <v>#VALUE!</v>
      </c>
      <c r="N3" t="e">
        <f t="shared" ref="N3:N8" si="8">MID(E3,H3+3,O3-H3+3)</f>
        <v>#VALUE!</v>
      </c>
      <c r="O3" t="e">
        <f t="shared" ref="O3" si="9">MID(F3,I3+3,P3-I3+3)</f>
        <v>#VALUE!</v>
      </c>
    </row>
    <row r="4" spans="1:15" x14ac:dyDescent="0.3">
      <c r="E4" t="s">
        <v>1346</v>
      </c>
      <c r="F4">
        <f t="shared" si="0"/>
        <v>62</v>
      </c>
      <c r="G4" t="str">
        <f t="shared" si="1"/>
        <v>3. Philosophiai gyakorlatok. (A tanárképző tagjainak ingyen.);</v>
      </c>
      <c r="H4">
        <f t="shared" si="2"/>
        <v>93</v>
      </c>
      <c r="I4" t="str">
        <f t="shared" si="3"/>
        <v>; Heti 2 óra; hétfőn d. u. 4—6-ig</v>
      </c>
      <c r="J4" t="str">
        <f t="shared" si="4"/>
        <v xml:space="preserve">0 </v>
      </c>
      <c r="K4" t="str">
        <f t="shared" si="5"/>
        <v>ugyanott</v>
      </c>
      <c r="L4" t="str">
        <f t="shared" si="6"/>
        <v>ugyanott</v>
      </c>
      <c r="M4" t="e">
        <f t="shared" si="7"/>
        <v>#VALUE!</v>
      </c>
      <c r="N4" t="e">
        <f t="shared" si="8"/>
        <v>#VALUE!</v>
      </c>
      <c r="O4" t="e">
        <f t="shared" ref="O4" si="10">MID(F4,I4+3,P4-I4+3)</f>
        <v>#VALUE!</v>
      </c>
    </row>
    <row r="5" spans="1:15" x14ac:dyDescent="0.3">
      <c r="E5" t="s">
        <v>1347</v>
      </c>
      <c r="F5">
        <f t="shared" si="0"/>
        <v>21</v>
      </c>
      <c r="G5" t="str">
        <f t="shared" si="1"/>
        <v>4. Nevelés története;</v>
      </c>
      <c r="H5">
        <f t="shared" si="2"/>
        <v>77</v>
      </c>
      <c r="I5" t="str">
        <f t="shared" si="3"/>
        <v>; Heti 3 óra; kedden, csütörtökön és pénteken d. u. 6—7-ig</v>
      </c>
      <c r="J5" t="str">
        <f t="shared" si="4"/>
        <v xml:space="preserve">0 </v>
      </c>
      <c r="K5">
        <f t="shared" si="5"/>
        <v>125</v>
      </c>
      <c r="L5">
        <f t="shared" si="6"/>
        <v>125</v>
      </c>
      <c r="M5" t="e">
        <f t="shared" si="7"/>
        <v>#VALUE!</v>
      </c>
      <c r="N5" t="e">
        <f t="shared" si="8"/>
        <v>#VALUE!</v>
      </c>
      <c r="O5" t="e">
        <f t="shared" ref="O5" si="11">MID(F5,I5+3,P5-I5+3)</f>
        <v>#VALUE!</v>
      </c>
    </row>
    <row r="6" spans="1:15" x14ac:dyDescent="0.3">
      <c r="E6" t="s">
        <v>1348</v>
      </c>
      <c r="F6">
        <f t="shared" si="0"/>
        <v>45</v>
      </c>
      <c r="G6" t="str">
        <f t="shared" si="1"/>
        <v>5. Részletkérdések a neveléstudomány köréből;</v>
      </c>
      <c r="H6">
        <f t="shared" si="2"/>
        <v>91</v>
      </c>
      <c r="I6" t="str">
        <f t="shared" si="3"/>
        <v>; Heti 2 óra; pénteken és szombaton d. e. 8—9-ig</v>
      </c>
      <c r="J6" t="str">
        <f t="shared" si="4"/>
        <v xml:space="preserve">0 </v>
      </c>
      <c r="K6" t="str">
        <f t="shared" si="5"/>
        <v>ugyanott</v>
      </c>
      <c r="L6" t="str">
        <f t="shared" si="6"/>
        <v>ugyanott</v>
      </c>
      <c r="M6" t="e">
        <f t="shared" si="7"/>
        <v>#VALUE!</v>
      </c>
      <c r="N6" t="e">
        <f t="shared" si="8"/>
        <v>#VALUE!</v>
      </c>
      <c r="O6" t="e">
        <f t="shared" ref="O6" si="12">MID(F6,I6+3,P6-I6+3)</f>
        <v>#VALUE!</v>
      </c>
    </row>
    <row r="7" spans="1:15" x14ac:dyDescent="0.3">
      <c r="E7" t="s">
        <v>1349</v>
      </c>
      <c r="F7">
        <f t="shared" si="0"/>
        <v>65</v>
      </c>
      <c r="G7" t="str">
        <f t="shared" si="1"/>
        <v>6. Paedagogiaiseminarium. (Tanárképző intézeti tagoknak ingyen.);</v>
      </c>
      <c r="H7">
        <f t="shared" si="2"/>
        <v>99</v>
      </c>
      <c r="I7" t="str">
        <f t="shared" si="3"/>
        <v>; Heti 2 óra; szombaton d. u. 5—7-ig</v>
      </c>
      <c r="J7" t="str">
        <f t="shared" si="4"/>
        <v xml:space="preserve">0 </v>
      </c>
      <c r="K7">
        <f t="shared" si="5"/>
        <v>121</v>
      </c>
      <c r="L7">
        <f t="shared" si="6"/>
        <v>121</v>
      </c>
      <c r="M7" t="e">
        <f t="shared" si="7"/>
        <v>#VALUE!</v>
      </c>
      <c r="N7" t="e">
        <f t="shared" si="8"/>
        <v>#VALUE!</v>
      </c>
      <c r="O7" t="e">
        <f t="shared" ref="O7" si="13">MID(F7,I7+3,P7-I7+3)</f>
        <v>#VALUE!</v>
      </c>
    </row>
    <row r="8" spans="1:15" x14ac:dyDescent="0.3">
      <c r="E8" t="s">
        <v>1350</v>
      </c>
      <c r="F8">
        <f t="shared" si="0"/>
        <v>28</v>
      </c>
      <c r="G8" t="str">
        <f t="shared" si="1"/>
        <v>7. '■ Magyar paedagogusok I;</v>
      </c>
      <c r="H8">
        <f t="shared" si="2"/>
        <v>67</v>
      </c>
      <c r="I8" t="str">
        <f t="shared" si="3"/>
        <v>; Heti 2 óra; később meghatározandó időig</v>
      </c>
      <c r="J8" t="str">
        <f t="shared" si="4"/>
        <v xml:space="preserve">0 </v>
      </c>
      <c r="K8" t="str">
        <f t="shared" si="5"/>
        <v>ugyanott</v>
      </c>
      <c r="L8" t="str">
        <f t="shared" si="6"/>
        <v>ugyanott</v>
      </c>
      <c r="M8" t="e">
        <f t="shared" si="7"/>
        <v>#VALUE!</v>
      </c>
      <c r="N8" t="e">
        <f t="shared" si="8"/>
        <v>#VALUE!</v>
      </c>
      <c r="O8" t="e">
        <f t="shared" ref="O8" si="14">MID(F8,I8+3,P8-I8+3)</f>
        <v>#VALUE!</v>
      </c>
    </row>
    <row r="9" spans="1:15" x14ac:dyDescent="0.3">
      <c r="A9" t="s">
        <v>640</v>
      </c>
    </row>
    <row r="10" spans="1:15" x14ac:dyDescent="0.3">
      <c r="B10">
        <v>8</v>
      </c>
      <c r="C10" t="s">
        <v>1351</v>
      </c>
      <c r="D10">
        <f>SEARCH(".",C10)</f>
        <v>2</v>
      </c>
      <c r="E10" t="str">
        <f>CONCATENATE(B10,". "," ",MID(C10,D10+1,LEN(C10)-3))</f>
        <v>8.   Magyar jelentéstan; Heti 3 óra; hétfőn, kedden és szerdán d. u. 3—4-ig. Dr. Zolnai Gyula ny. r. tanár, a II. tant.-ben</v>
      </c>
      <c r="F10">
        <f t="shared" ref="F10:F36" si="15">IFERROR(IFERROR(SEARCH("C1",C10),SEARCH(";",C10)),SEARCH(";",C10))</f>
        <v>22</v>
      </c>
      <c r="G10" t="str">
        <f t="shared" ref="G10:G36" si="16">LEFT(C10,F10)</f>
        <v>1. Magyar jelentéstan;</v>
      </c>
      <c r="H10">
        <f t="shared" ref="H10:H36" si="17">IFERROR(SEARCH("ig.",C10),SEARCH("időben.",C10)+3)</f>
        <v>72</v>
      </c>
      <c r="I10" t="str">
        <f t="shared" ref="I10:I36" si="18">CONCATENATE(MID(C10,F10,(H10-F10)),"ig")</f>
        <v>; Heti 3 óra; hétfőn, kedden és szerdán d. u. 3—4-ig</v>
      </c>
      <c r="J10" t="str">
        <f t="shared" ref="J10:J36" si="19">IFERROR(SEARCH("ugyanaz tanár",C10),"0 ")</f>
        <v xml:space="preserve">0 </v>
      </c>
      <c r="K10" t="str">
        <f t="shared" ref="K10:K36" si="20">IFERROR(SEARCH($K$1,C10),"ugyanott")</f>
        <v>ugyanott</v>
      </c>
      <c r="L10" t="str">
        <f t="shared" ref="L10:L36" si="21">IFERROR(SEARCH($K$1,C10),"ugyanott")</f>
        <v>ugyanott</v>
      </c>
      <c r="M10" t="e">
        <f t="shared" ref="M10:M36" si="22">MID(C10,O10+6,K10-O10)</f>
        <v>#VALUE!</v>
      </c>
      <c r="N10" t="e">
        <f t="shared" ref="N10:N36" si="23">MID(C10,H10+3,O10-H10+3)</f>
        <v>#VALUE!</v>
      </c>
      <c r="O10" t="e">
        <f t="shared" ref="O10:O14" si="24">MID(F10,I10+3,P10-I10+3)</f>
        <v>#VALUE!</v>
      </c>
    </row>
    <row r="11" spans="1:15" x14ac:dyDescent="0.3">
      <c r="B11">
        <v>9</v>
      </c>
      <c r="C11" t="s">
        <v>1404</v>
      </c>
      <c r="D11">
        <f t="shared" ref="D11:D65" si="25">SEARCH(".",C11)</f>
        <v>2</v>
      </c>
      <c r="E11" t="str">
        <f t="shared" ref="E11:E65" si="26">CONCATENATE(B11,". "," ",MID(C11,D11+1,LEN(C11)-3))</f>
        <v>9.   Finn nyelvtan és olvasmányok; Heti 2 óra; csütörtökön d. u. 3—4-ig a II. tanteremben és pénteken d. e. 10—11-ig. a IV. tanteremben. Ugyanaz</v>
      </c>
      <c r="F11">
        <f t="shared" si="15"/>
        <v>32</v>
      </c>
      <c r="G11" t="str">
        <f t="shared" si="16"/>
        <v>2. Finn nyelvtan és olvasmányok;</v>
      </c>
      <c r="H11">
        <f t="shared" si="17"/>
        <v>113</v>
      </c>
      <c r="I11" t="str">
        <f t="shared" si="18"/>
        <v>; Heti 2 óra; csütörtökön d. u. 3—4-ig a II. tanteremben és pénteken d. e. 10—11-ig</v>
      </c>
      <c r="J11" t="str">
        <f t="shared" si="19"/>
        <v xml:space="preserve">0 </v>
      </c>
      <c r="K11">
        <f t="shared" si="20"/>
        <v>126</v>
      </c>
      <c r="L11">
        <f t="shared" si="21"/>
        <v>126</v>
      </c>
      <c r="M11" t="e">
        <f t="shared" si="22"/>
        <v>#VALUE!</v>
      </c>
      <c r="N11" t="e">
        <f t="shared" si="23"/>
        <v>#VALUE!</v>
      </c>
      <c r="O11" t="e">
        <f t="shared" si="24"/>
        <v>#VALUE!</v>
      </c>
    </row>
    <row r="12" spans="1:15" x14ac:dyDescent="0.3">
      <c r="B12">
        <v>10</v>
      </c>
      <c r="C12" t="s">
        <v>1352</v>
      </c>
      <c r="D12">
        <f t="shared" si="25"/>
        <v>2</v>
      </c>
      <c r="E12" t="str">
        <f t="shared" si="26"/>
        <v>10.   Nyelvészeti gyakorlatok. (A tanárképzőben.); Heti 2 óra; pénteken d. u. 2—4-ig. Ugyanaz, a II. tanteremben</v>
      </c>
      <c r="F12">
        <f t="shared" si="15"/>
        <v>47</v>
      </c>
      <c r="G12" t="str">
        <f t="shared" si="16"/>
        <v>3. Nyelvészeti gyakorlatok. (A tanárképzőben.);</v>
      </c>
      <c r="H12">
        <f t="shared" si="17"/>
        <v>80</v>
      </c>
      <c r="I12" t="str">
        <f t="shared" si="18"/>
        <v>; Heti 2 óra; pénteken d. u. 2—4-ig</v>
      </c>
      <c r="J12" t="str">
        <f t="shared" si="19"/>
        <v xml:space="preserve">0 </v>
      </c>
      <c r="K12">
        <f t="shared" si="20"/>
        <v>102</v>
      </c>
      <c r="L12">
        <f t="shared" si="21"/>
        <v>102</v>
      </c>
      <c r="M12" t="e">
        <f t="shared" si="22"/>
        <v>#VALUE!</v>
      </c>
      <c r="N12" t="e">
        <f t="shared" si="23"/>
        <v>#VALUE!</v>
      </c>
      <c r="O12" t="e">
        <f t="shared" si="24"/>
        <v>#VALUE!</v>
      </c>
    </row>
    <row r="13" spans="1:15" x14ac:dyDescent="0.3">
      <c r="B13">
        <v>11</v>
      </c>
      <c r="C13" t="s">
        <v>1353</v>
      </c>
      <c r="D13">
        <f t="shared" si="25"/>
        <v>2</v>
      </c>
      <c r="E13" t="str">
        <f t="shared" si="26"/>
        <v>11.   Kabard nyelvtan, tekintettel a főbb turáni nyelvekre. (Kezdőknek.); Heti 2 óra; kedden d. e. 10—12-ig. Dr. Bálint Gábor ny. r. tanár, a IV. tanteremben</v>
      </c>
      <c r="F13">
        <f t="shared" si="15"/>
        <v>70</v>
      </c>
      <c r="G13" t="str">
        <f t="shared" si="16"/>
        <v>4. Kabard nyelvtan, tekintettel a főbb turáni nyelvekre. (Kezdőknek.);</v>
      </c>
      <c r="H13">
        <f t="shared" si="17"/>
        <v>103</v>
      </c>
      <c r="I13" t="str">
        <f t="shared" si="18"/>
        <v>; Heti 2 óra; kedden d. e. 10—12-ig</v>
      </c>
      <c r="J13" t="str">
        <f t="shared" si="19"/>
        <v xml:space="preserve">0 </v>
      </c>
      <c r="K13">
        <f t="shared" si="20"/>
        <v>147</v>
      </c>
      <c r="L13">
        <f t="shared" si="21"/>
        <v>147</v>
      </c>
      <c r="M13" t="e">
        <f t="shared" si="22"/>
        <v>#VALUE!</v>
      </c>
      <c r="N13" t="e">
        <f t="shared" si="23"/>
        <v>#VALUE!</v>
      </c>
      <c r="O13" t="e">
        <f t="shared" si="24"/>
        <v>#VALUE!</v>
      </c>
    </row>
    <row r="14" spans="1:15" x14ac:dyDescent="0.3">
      <c r="B14">
        <v>12</v>
      </c>
      <c r="C14" t="s">
        <v>1354</v>
      </c>
      <c r="D14">
        <f t="shared" si="25"/>
        <v>2</v>
      </c>
      <c r="E14" t="str">
        <f t="shared" si="26"/>
        <v>12.   Oszmanli török nyelvtan, tekintettel a mongol-mandsu nyelvekre; Heti 2 óra; csütörtökön d. e, 10—12-ig. Ugyanaz, ugyanott</v>
      </c>
      <c r="F14">
        <f t="shared" si="15"/>
        <v>66</v>
      </c>
      <c r="G14" t="str">
        <f t="shared" si="16"/>
        <v>5. Oszmanli török nyelvtan, tekintettel a mongol-mandsu nyelvekre;</v>
      </c>
      <c r="H14">
        <f t="shared" si="17"/>
        <v>104</v>
      </c>
      <c r="I14" t="str">
        <f t="shared" si="18"/>
        <v>; Heti 2 óra; csütörtökön d. e, 10—12-ig</v>
      </c>
      <c r="J14" t="str">
        <f t="shared" si="19"/>
        <v xml:space="preserve">0 </v>
      </c>
      <c r="K14" t="str">
        <f t="shared" si="20"/>
        <v>ugyanott</v>
      </c>
      <c r="L14" t="str">
        <f t="shared" si="21"/>
        <v>ugyanott</v>
      </c>
      <c r="M14" t="e">
        <f t="shared" si="22"/>
        <v>#VALUE!</v>
      </c>
      <c r="N14" t="e">
        <f t="shared" si="23"/>
        <v>#VALUE!</v>
      </c>
      <c r="O14" t="e">
        <f t="shared" si="24"/>
        <v>#VALUE!</v>
      </c>
    </row>
    <row r="15" spans="1:15" x14ac:dyDescent="0.3">
      <c r="B15">
        <v>13</v>
      </c>
      <c r="C15" t="s">
        <v>1355</v>
      </c>
      <c r="D15">
        <f t="shared" si="25"/>
        <v>2</v>
      </c>
      <c r="E15" t="str">
        <f t="shared" si="26"/>
        <v>13.   ■•'Mandsu nyelvtan; Heti 1 óra; szombaton d. e. 11—12-ig. Ugyanaz, ugyanott</v>
      </c>
      <c r="F15">
        <f t="shared" si="15"/>
        <v>22</v>
      </c>
      <c r="G15" t="str">
        <f t="shared" si="16"/>
        <v>1. ■•'Mandsu nyelvtan;</v>
      </c>
      <c r="H15">
        <f t="shared" si="17"/>
        <v>58</v>
      </c>
      <c r="I15" t="str">
        <f t="shared" si="18"/>
        <v>; Heti 1 óra; szombaton d. e. 11—12-ig</v>
      </c>
      <c r="J15" t="str">
        <f t="shared" si="19"/>
        <v xml:space="preserve">0 </v>
      </c>
      <c r="K15" t="str">
        <f t="shared" si="20"/>
        <v>ugyanott</v>
      </c>
      <c r="L15" t="str">
        <f t="shared" si="21"/>
        <v>ugyanott</v>
      </c>
      <c r="M15" t="e">
        <f t="shared" si="22"/>
        <v>#VALUE!</v>
      </c>
      <c r="N15" t="e">
        <f t="shared" si="23"/>
        <v>#VALUE!</v>
      </c>
      <c r="O15" t="e">
        <f t="shared" ref="O15:O23" si="27">MID(F15,I15+3,P15-I15+3)</f>
        <v>#VALUE!</v>
      </c>
    </row>
    <row r="16" spans="1:15" x14ac:dyDescent="0.3">
      <c r="B16">
        <v>14</v>
      </c>
      <c r="C16" t="s">
        <v>1356</v>
      </c>
      <c r="D16">
        <f t="shared" si="25"/>
        <v>2</v>
      </c>
      <c r="E16" t="str">
        <f t="shared" si="26"/>
        <v>14.   A török-tatár nyelvek összehasonlító mondattana; Heti 1 óra; szombaton d. u. 2—3-ig. Dr. Pröhle Vilmos magántanár, az I. tanteremben</v>
      </c>
      <c r="F16">
        <f t="shared" si="15"/>
        <v>51</v>
      </c>
      <c r="G16" t="str">
        <f t="shared" si="16"/>
        <v>2. A török-tatár nyelvek összehasonlító mondattana;</v>
      </c>
      <c r="H16">
        <f t="shared" si="17"/>
        <v>85</v>
      </c>
      <c r="I16" t="str">
        <f t="shared" si="18"/>
        <v>; Heti 1 óra; szombaton d. u. 2—3-ig</v>
      </c>
      <c r="J16" t="str">
        <f t="shared" si="19"/>
        <v xml:space="preserve">0 </v>
      </c>
      <c r="K16">
        <f t="shared" si="20"/>
        <v>128</v>
      </c>
      <c r="L16">
        <f t="shared" si="21"/>
        <v>128</v>
      </c>
      <c r="M16" t="e">
        <f t="shared" si="22"/>
        <v>#VALUE!</v>
      </c>
      <c r="N16" t="e">
        <f t="shared" si="23"/>
        <v>#VALUE!</v>
      </c>
      <c r="O16" t="e">
        <f t="shared" si="27"/>
        <v>#VALUE!</v>
      </c>
    </row>
    <row r="17" spans="2:15" x14ac:dyDescent="0.3">
      <c r="B17">
        <v>15</v>
      </c>
      <c r="C17" t="s">
        <v>1357</v>
      </c>
      <c r="D17">
        <f t="shared" si="25"/>
        <v>2</v>
      </c>
      <c r="E17" t="str">
        <f t="shared" si="26"/>
        <v>15.   Modern török írók olvasása; Heti 1 óra; szombaton d. u. 3—4-ig. Ugyanaz, ugyanott</v>
      </c>
      <c r="F17">
        <f t="shared" si="15"/>
        <v>30</v>
      </c>
      <c r="G17" t="str">
        <f t="shared" si="16"/>
        <v>3. Modern török írók olvasása;</v>
      </c>
      <c r="H17">
        <f t="shared" si="17"/>
        <v>64</v>
      </c>
      <c r="I17" t="str">
        <f t="shared" si="18"/>
        <v>; Heti 1 óra; szombaton d. u. 3—4-ig</v>
      </c>
      <c r="J17" t="str">
        <f t="shared" si="19"/>
        <v xml:space="preserve">0 </v>
      </c>
      <c r="K17" t="str">
        <f t="shared" si="20"/>
        <v>ugyanott</v>
      </c>
      <c r="L17" t="str">
        <f t="shared" si="21"/>
        <v>ugyanott</v>
      </c>
      <c r="M17" t="e">
        <f t="shared" si="22"/>
        <v>#VALUE!</v>
      </c>
      <c r="N17" t="e">
        <f t="shared" si="23"/>
        <v>#VALUE!</v>
      </c>
      <c r="O17" t="e">
        <f t="shared" si="27"/>
        <v>#VALUE!</v>
      </c>
    </row>
    <row r="18" spans="2:15" x14ac:dyDescent="0.3">
      <c r="B18">
        <v>16</v>
      </c>
      <c r="C18" t="s">
        <v>1358</v>
      </c>
      <c r="D18">
        <f t="shared" si="25"/>
        <v>2</v>
      </c>
      <c r="E18" t="str">
        <f t="shared" si="26"/>
        <v>16.   A magyar irodalom megújulásának kora; Heti 4 óra; kedden, szerdán, csütörtökön és pénteken d. u. 4—5-ig. Dr. Dézsi Lajos ny. r. tanár, a III. tanteremben</v>
      </c>
      <c r="F18">
        <f t="shared" si="15"/>
        <v>40</v>
      </c>
      <c r="G18" t="str">
        <f t="shared" si="16"/>
        <v>4. A magyar irodalom megújulásának kora;</v>
      </c>
      <c r="H18">
        <f t="shared" si="17"/>
        <v>105</v>
      </c>
      <c r="I18" t="str">
        <f t="shared" si="18"/>
        <v>; Heti 4 óra; kedden, szerdán, csütörtökön és pénteken d. u. 4—5-ig</v>
      </c>
      <c r="J18" t="str">
        <f t="shared" si="19"/>
        <v xml:space="preserve">0 </v>
      </c>
      <c r="K18">
        <f t="shared" si="20"/>
        <v>149</v>
      </c>
      <c r="L18">
        <f t="shared" si="21"/>
        <v>149</v>
      </c>
      <c r="M18" t="e">
        <f t="shared" si="22"/>
        <v>#VALUE!</v>
      </c>
      <c r="N18" t="e">
        <f t="shared" si="23"/>
        <v>#VALUE!</v>
      </c>
      <c r="O18" t="e">
        <f t="shared" si="27"/>
        <v>#VALUE!</v>
      </c>
    </row>
    <row r="19" spans="2:15" x14ac:dyDescent="0.3">
      <c r="B19">
        <v>17</v>
      </c>
      <c r="C19" t="s">
        <v>1359</v>
      </c>
      <c r="D19">
        <f t="shared" si="25"/>
        <v>2</v>
      </c>
      <c r="E19" t="str">
        <f t="shared" si="26"/>
        <v>17.   A magyar irodalomtörténetírás története; Heti 1 óra; pénteken d. u. 5—6-ig. Ugyanaz, ugyanott</v>
      </c>
      <c r="F19">
        <f t="shared" si="15"/>
        <v>43</v>
      </c>
      <c r="G19" t="str">
        <f t="shared" si="16"/>
        <v>5. A magyar irodalomtörténetírás története;</v>
      </c>
      <c r="H19">
        <f t="shared" si="17"/>
        <v>76</v>
      </c>
      <c r="I19" t="str">
        <f t="shared" si="18"/>
        <v>; Heti 1 óra; pénteken d. u. 5—6-ig</v>
      </c>
      <c r="J19" t="str">
        <f t="shared" si="19"/>
        <v xml:space="preserve">0 </v>
      </c>
      <c r="K19" t="str">
        <f t="shared" si="20"/>
        <v>ugyanott</v>
      </c>
      <c r="L19" t="str">
        <f t="shared" si="21"/>
        <v>ugyanott</v>
      </c>
      <c r="M19" t="e">
        <f t="shared" si="22"/>
        <v>#VALUE!</v>
      </c>
      <c r="N19" t="e">
        <f t="shared" si="23"/>
        <v>#VALUE!</v>
      </c>
      <c r="O19" t="e">
        <f t="shared" si="27"/>
        <v>#VALUE!</v>
      </c>
    </row>
    <row r="20" spans="2:15" x14ac:dyDescent="0.3">
      <c r="B20">
        <v>18</v>
      </c>
      <c r="C20" t="s">
        <v>1360</v>
      </c>
      <c r="D20">
        <f t="shared" si="25"/>
        <v>2</v>
      </c>
      <c r="E20" t="str">
        <f t="shared" si="26"/>
        <v>18.   Magyar irodalomtörténeti gyakorlatok. (A tanárképzőben.); Heti 2 óra; csütörtökön d. e. 11—12-ig. Ugyanaz, az I. tanteremben és 12—1-ig a III. tanteremben</v>
      </c>
      <c r="F20">
        <f t="shared" si="15"/>
        <v>60</v>
      </c>
      <c r="G20" t="str">
        <f t="shared" si="16"/>
        <v>6. Magyar irodalomtörténeti gyakorlatok. (A tanárképzőben.);</v>
      </c>
      <c r="H20">
        <f t="shared" si="17"/>
        <v>98</v>
      </c>
      <c r="I20" t="str">
        <f t="shared" si="18"/>
        <v>; Heti 2 óra; csütörtökön d. e. 11—12-ig</v>
      </c>
      <c r="J20" t="str">
        <f t="shared" si="19"/>
        <v xml:space="preserve">0 </v>
      </c>
      <c r="K20">
        <f t="shared" si="20"/>
        <v>150</v>
      </c>
      <c r="L20">
        <f t="shared" si="21"/>
        <v>150</v>
      </c>
      <c r="M20" t="e">
        <f t="shared" si="22"/>
        <v>#VALUE!</v>
      </c>
      <c r="N20" t="e">
        <f t="shared" si="23"/>
        <v>#VALUE!</v>
      </c>
      <c r="O20" t="e">
        <f t="shared" si="27"/>
        <v>#VALUE!</v>
      </c>
    </row>
    <row r="21" spans="2:15" x14ac:dyDescent="0.3">
      <c r="B21">
        <v>19</v>
      </c>
      <c r="C21" t="s">
        <v>1361</v>
      </c>
      <c r="D21">
        <f t="shared" si="25"/>
        <v>2</v>
      </c>
      <c r="E21" t="str">
        <f t="shared" si="26"/>
        <v xml:space="preserve">19.   Görög lírikusok; Heti 4 óra; hétfőn, kedden, szerdán és csütörtökön d. e. 8—9-ig. Dr. Csengeri János ny. r. tanár, az I. tanteremben. </v>
      </c>
      <c r="F21">
        <f t="shared" si="15"/>
        <v>19</v>
      </c>
      <c r="G21" t="str">
        <f t="shared" si="16"/>
        <v>7. Görög lírikusok;</v>
      </c>
      <c r="H21">
        <f t="shared" si="17"/>
        <v>82</v>
      </c>
      <c r="I21" t="str">
        <f t="shared" si="18"/>
        <v>; Heti 4 óra; hétfőn, kedden, szerdán és csütörtökön d. e. 8—9-ig</v>
      </c>
      <c r="J21" t="str">
        <f t="shared" si="19"/>
        <v xml:space="preserve">0 </v>
      </c>
      <c r="K21">
        <f t="shared" si="20"/>
        <v>128</v>
      </c>
      <c r="L21">
        <f t="shared" si="21"/>
        <v>128</v>
      </c>
      <c r="M21" t="e">
        <f t="shared" si="22"/>
        <v>#VALUE!</v>
      </c>
      <c r="N21" t="e">
        <f t="shared" si="23"/>
        <v>#VALUE!</v>
      </c>
      <c r="O21" t="e">
        <f t="shared" si="27"/>
        <v>#VALUE!</v>
      </c>
    </row>
    <row r="22" spans="2:15" x14ac:dyDescent="0.3">
      <c r="B22">
        <v>20</v>
      </c>
      <c r="C22" t="s">
        <v>1362</v>
      </c>
      <c r="D22">
        <f t="shared" si="25"/>
        <v>2</v>
      </c>
      <c r="E22" t="str">
        <f t="shared" si="26"/>
        <v>20.   Görög állami régiségek és Aristoteles Athenaión politciájának seminariumi olvasása; Heti 2 óra; pénteken és szombaton d. e. 8—9-ig. Ugyanaz, a II. tanteremben</v>
      </c>
      <c r="F22">
        <f t="shared" si="15"/>
        <v>86</v>
      </c>
      <c r="G22" t="str">
        <f t="shared" si="16"/>
        <v>8. Görög állami régiségek és Aristoteles Athenaión politciájának seminariumi olvasása;</v>
      </c>
      <c r="H22">
        <f t="shared" si="17"/>
        <v>132</v>
      </c>
      <c r="I22" t="str">
        <f t="shared" si="18"/>
        <v>; Heti 2 óra; pénteken és szombaton d. e. 8—9-ig</v>
      </c>
      <c r="J22" t="str">
        <f t="shared" si="19"/>
        <v xml:space="preserve">0 </v>
      </c>
      <c r="K22">
        <f t="shared" si="20"/>
        <v>154</v>
      </c>
      <c r="L22">
        <f t="shared" si="21"/>
        <v>154</v>
      </c>
      <c r="M22" t="e">
        <f t="shared" si="22"/>
        <v>#VALUE!</v>
      </c>
      <c r="N22" t="e">
        <f t="shared" si="23"/>
        <v>#VALUE!</v>
      </c>
      <c r="O22" t="e">
        <f t="shared" si="27"/>
        <v>#VALUE!</v>
      </c>
    </row>
    <row r="23" spans="2:15" x14ac:dyDescent="0.3">
      <c r="B23">
        <v>21</v>
      </c>
      <c r="C23" t="s">
        <v>1363</v>
      </c>
      <c r="D23">
        <f t="shared" si="25"/>
        <v>2</v>
      </c>
      <c r="E23" t="str">
        <f t="shared" si="26"/>
        <v>21.   Szövegkritikai gyakorlatok a tanárképzőben. (Latin nyelven.); Heti 2 óra; pénteken d. e. 10—12-ig. Ugyanaz, az I. tanterembe</v>
      </c>
      <c r="F23">
        <f t="shared" si="15"/>
        <v>64</v>
      </c>
      <c r="G23" t="str">
        <f t="shared" si="16"/>
        <v>9. Szövegkritikai gyakorlatok a tanárképzőben. (Latin nyelven.);</v>
      </c>
      <c r="H23">
        <f t="shared" si="17"/>
        <v>99</v>
      </c>
      <c r="I23" t="str">
        <f t="shared" si="18"/>
        <v>; Heti 2 óra; pénteken d. e. 10—12-ig</v>
      </c>
      <c r="J23" t="str">
        <f t="shared" si="19"/>
        <v xml:space="preserve">0 </v>
      </c>
      <c r="K23" t="str">
        <f t="shared" si="20"/>
        <v>ugyanott</v>
      </c>
      <c r="L23" t="str">
        <f t="shared" si="21"/>
        <v>ugyanott</v>
      </c>
      <c r="M23" t="e">
        <f t="shared" si="22"/>
        <v>#VALUE!</v>
      </c>
      <c r="N23" t="e">
        <f t="shared" si="23"/>
        <v>#VALUE!</v>
      </c>
      <c r="O23" t="e">
        <f t="shared" si="27"/>
        <v>#VALUE!</v>
      </c>
    </row>
    <row r="24" spans="2:15" x14ac:dyDescent="0.3">
      <c r="B24">
        <v>22</v>
      </c>
      <c r="C24" t="s">
        <v>1364</v>
      </c>
      <c r="D24">
        <f t="shared" si="25"/>
        <v>2</v>
      </c>
      <c r="E24" t="str">
        <f t="shared" si="26"/>
        <v>22.   Miitörténelmi gyakorlatok a tanárképzőben; Heti 2 óra; szombaton d. e. 10 —12-ig. UgyancCz, a eláss. phil. seminariumban</v>
      </c>
      <c r="F24">
        <f t="shared" si="15"/>
        <v>45</v>
      </c>
      <c r="G24" t="str">
        <f t="shared" si="16"/>
        <v>1. Miitörténelmi gyakorlatok a tanárképzőben;</v>
      </c>
      <c r="H24">
        <f t="shared" si="17"/>
        <v>82</v>
      </c>
      <c r="I24" t="str">
        <f t="shared" si="18"/>
        <v>; Heti 2 óra; szombaton d. e. 10 —12-ig</v>
      </c>
      <c r="J24" t="str">
        <f t="shared" si="19"/>
        <v xml:space="preserve">0 </v>
      </c>
      <c r="K24" t="str">
        <f t="shared" si="20"/>
        <v>ugyanott</v>
      </c>
      <c r="L24" t="str">
        <f t="shared" si="21"/>
        <v>ugyanott</v>
      </c>
      <c r="M24" t="e">
        <f t="shared" si="22"/>
        <v>#VALUE!</v>
      </c>
      <c r="N24" t="e">
        <f t="shared" si="23"/>
        <v>#VALUE!</v>
      </c>
      <c r="O24" t="e">
        <f t="shared" ref="O24:O26" si="28">MID(F24,I24+3,P24-I24+3)</f>
        <v>#VALUE!</v>
      </c>
    </row>
    <row r="25" spans="2:15" x14ac:dyDescent="0.3">
      <c r="B25">
        <v>23</v>
      </c>
      <c r="C25" t="s">
        <v>1365</v>
      </c>
      <c r="D25">
        <f t="shared" si="25"/>
        <v>2</v>
      </c>
      <c r="E25" t="str">
        <f t="shared" si="26"/>
        <v>23.   O-felnémet nyelvtan és ó-felnémet irodalmi emlékek olvasása. (Német nyelven.); Heti 3 óra; kedden, csütörtökön és szombaton d. e. 9—10-ig. Dr. Bleyer Jakab ny. r. tanár, az 1. tanteremben</v>
      </c>
      <c r="F25">
        <f t="shared" si="15"/>
        <v>81</v>
      </c>
      <c r="G25" t="str">
        <f t="shared" si="16"/>
        <v>2. O-felnémet nyelvtan és ó-felnémet irodalmi emlékek olvasása. (Német nyelven.);</v>
      </c>
      <c r="H25">
        <f t="shared" si="17"/>
        <v>139</v>
      </c>
      <c r="I25" t="str">
        <f t="shared" si="18"/>
        <v>; Heti 3 óra; kedden, csütörtökön és szombaton d. e. 9—10-ig</v>
      </c>
      <c r="J25" t="str">
        <f t="shared" si="19"/>
        <v xml:space="preserve">0 </v>
      </c>
      <c r="K25">
        <f t="shared" si="20"/>
        <v>183</v>
      </c>
      <c r="L25">
        <f t="shared" si="21"/>
        <v>183</v>
      </c>
      <c r="M25" t="e">
        <f t="shared" si="22"/>
        <v>#VALUE!</v>
      </c>
      <c r="N25" t="e">
        <f t="shared" si="23"/>
        <v>#VALUE!</v>
      </c>
      <c r="O25" t="e">
        <f t="shared" si="28"/>
        <v>#VALUE!</v>
      </c>
    </row>
    <row r="26" spans="2:15" x14ac:dyDescent="0.3">
      <c r="B26">
        <v>24</v>
      </c>
      <c r="C26" t="s">
        <v>1366</v>
      </c>
      <c r="D26">
        <f t="shared" si="25"/>
        <v>2</v>
      </c>
      <c r="E26" t="str">
        <f t="shared" si="26"/>
        <v>24.   Lessing élete és'művei; Heti 2 óra; kedden és csütörtökön d. e. 10—11-ig. Ugyanaz, ugyanott</v>
      </c>
      <c r="F26">
        <f t="shared" si="15"/>
        <v>26</v>
      </c>
      <c r="G26" t="str">
        <f t="shared" si="16"/>
        <v>3. Lessing élete és'művei;</v>
      </c>
      <c r="H26">
        <f t="shared" si="17"/>
        <v>74</v>
      </c>
      <c r="I26" t="str">
        <f t="shared" si="18"/>
        <v>; Heti 2 óra; kedden és csütörtökön d. e. 10—11-ig</v>
      </c>
      <c r="J26" t="str">
        <f t="shared" si="19"/>
        <v xml:space="preserve">0 </v>
      </c>
      <c r="K26" t="str">
        <f t="shared" si="20"/>
        <v>ugyanott</v>
      </c>
      <c r="L26" t="str">
        <f t="shared" si="21"/>
        <v>ugyanott</v>
      </c>
      <c r="M26" t="e">
        <f t="shared" si="22"/>
        <v>#VALUE!</v>
      </c>
      <c r="N26" t="e">
        <f t="shared" si="23"/>
        <v>#VALUE!</v>
      </c>
      <c r="O26" t="e">
        <f t="shared" si="28"/>
        <v>#VALUE!</v>
      </c>
    </row>
    <row r="27" spans="2:15" x14ac:dyDescent="0.3">
      <c r="B27">
        <v>25</v>
      </c>
      <c r="C27" t="s">
        <v>1367</v>
      </c>
      <c r="D27">
        <f t="shared" si="25"/>
        <v>2</v>
      </c>
      <c r="E27" t="str">
        <f t="shared" si="26"/>
        <v>25.   Germanistikai gyakorlatok. (A tanárképzőben.); Heti 2 óra; szombaton d. e. 10—12-ig. Ugyanaz, ugyanott</v>
      </c>
      <c r="F27">
        <f t="shared" si="15"/>
        <v>49</v>
      </c>
      <c r="G27" t="str">
        <f t="shared" si="16"/>
        <v>1. Germanistikai gyakorlatok. (A tanárképzőben.);</v>
      </c>
      <c r="H27">
        <f t="shared" si="17"/>
        <v>85</v>
      </c>
      <c r="I27" t="str">
        <f t="shared" si="18"/>
        <v>; Heti 2 óra; szombaton d. e. 10—12-ig</v>
      </c>
      <c r="J27" t="str">
        <f t="shared" si="19"/>
        <v xml:space="preserve">0 </v>
      </c>
      <c r="K27" t="str">
        <f t="shared" si="20"/>
        <v>ugyanott</v>
      </c>
      <c r="L27" t="str">
        <f t="shared" si="21"/>
        <v>ugyanott</v>
      </c>
      <c r="M27" t="e">
        <f t="shared" si="22"/>
        <v>#VALUE!</v>
      </c>
      <c r="N27" t="e">
        <f t="shared" si="23"/>
        <v>#VALUE!</v>
      </c>
      <c r="O27" t="e">
        <f t="shared" ref="O27:O35" si="29">MID(F27,I27+3,P27-I27+3)</f>
        <v>#VALUE!</v>
      </c>
    </row>
    <row r="28" spans="2:15" x14ac:dyDescent="0.3">
      <c r="B28">
        <v>26</v>
      </c>
      <c r="C28" t="s">
        <v>1368</v>
      </c>
      <c r="D28">
        <f t="shared" si="25"/>
        <v>2</v>
      </c>
      <c r="E28" t="str">
        <f t="shared" si="26"/>
        <v>26.   Válogatott fejezetek a román nyelv- és irodalomtörténet köré ből; Heti 2 óra; hétfőn és kedden d. u. 2—3-ig. Dr. Mol- dován Gergely ny. r. tanár, az I. tanteremben</v>
      </c>
      <c r="F28">
        <f t="shared" si="15"/>
        <v>68</v>
      </c>
      <c r="G28" t="str">
        <f t="shared" si="16"/>
        <v>2. Válogatott fejezetek a román nyelv- és irodalomtörténet köré ből;</v>
      </c>
      <c r="H28">
        <f t="shared" si="17"/>
        <v>109</v>
      </c>
      <c r="I28" t="str">
        <f t="shared" si="18"/>
        <v>; Heti 2 óra; hétfőn és kedden d. u. 2—3-ig</v>
      </c>
      <c r="J28" t="str">
        <f t="shared" si="19"/>
        <v xml:space="preserve">0 </v>
      </c>
      <c r="K28">
        <f t="shared" si="20"/>
        <v>159</v>
      </c>
      <c r="L28">
        <f t="shared" si="21"/>
        <v>159</v>
      </c>
      <c r="M28" t="e">
        <f t="shared" si="22"/>
        <v>#VALUE!</v>
      </c>
      <c r="N28" t="e">
        <f t="shared" si="23"/>
        <v>#VALUE!</v>
      </c>
      <c r="O28" t="e">
        <f t="shared" si="29"/>
        <v>#VALUE!</v>
      </c>
    </row>
    <row r="29" spans="2:15" x14ac:dyDescent="0.3">
      <c r="B29">
        <v>27</v>
      </c>
      <c r="C29" t="s">
        <v>1369</v>
      </c>
      <c r="D29">
        <f t="shared" si="25"/>
        <v>2</v>
      </c>
      <c r="E29" t="str">
        <f t="shared" si="26"/>
        <v>27.   Román nyelvi seminariumi gyakorlatok; Heti 2 óra; szerdán d. u. 2—4-ig. Ugyanaz, ugyanott</v>
      </c>
      <c r="F29">
        <f t="shared" si="15"/>
        <v>40</v>
      </c>
      <c r="G29" t="str">
        <f t="shared" si="16"/>
        <v>3. Román nyelvi seminariumi gyakorlatok;</v>
      </c>
      <c r="H29">
        <f t="shared" si="17"/>
        <v>72</v>
      </c>
      <c r="I29" t="str">
        <f t="shared" si="18"/>
        <v>; Heti 2 óra; szerdán d. u. 2—4-ig</v>
      </c>
      <c r="J29" t="str">
        <f t="shared" si="19"/>
        <v xml:space="preserve">0 </v>
      </c>
      <c r="K29" t="str">
        <f t="shared" si="20"/>
        <v>ugyanott</v>
      </c>
      <c r="L29" t="str">
        <f t="shared" si="21"/>
        <v>ugyanott</v>
      </c>
      <c r="M29" t="e">
        <f t="shared" si="22"/>
        <v>#VALUE!</v>
      </c>
      <c r="N29" t="e">
        <f t="shared" si="23"/>
        <v>#VALUE!</v>
      </c>
      <c r="O29" t="e">
        <f t="shared" si="29"/>
        <v>#VALUE!</v>
      </c>
    </row>
    <row r="30" spans="2:15" x14ac:dyDescent="0.3">
      <c r="B30">
        <v>28</v>
      </c>
      <c r="C30" t="s">
        <v>1370</v>
      </c>
      <c r="D30">
        <f t="shared" si="25"/>
        <v>2</v>
      </c>
      <c r="E30" t="str">
        <f t="shared" si="26"/>
        <v>28.   Román irodalomtörténeti gyakorlatok a tanárképzőben; Heti 2 óra; csütörtökön d. u. 2—4-ig. Ugyanaz, ugyanott</v>
      </c>
      <c r="F30">
        <f t="shared" si="15"/>
        <v>55</v>
      </c>
      <c r="G30" t="str">
        <f t="shared" si="16"/>
        <v>4. Román irodalomtörténeti gyakorlatok a tanárképzőben;</v>
      </c>
      <c r="H30">
        <f t="shared" si="17"/>
        <v>91</v>
      </c>
      <c r="I30" t="str">
        <f t="shared" si="18"/>
        <v>; Heti 2 óra; csütörtökön d. u. 2—4-ig</v>
      </c>
      <c r="J30" t="str">
        <f t="shared" si="19"/>
        <v xml:space="preserve">0 </v>
      </c>
      <c r="K30" t="str">
        <f t="shared" si="20"/>
        <v>ugyanott</v>
      </c>
      <c r="L30" t="str">
        <f t="shared" si="21"/>
        <v>ugyanott</v>
      </c>
      <c r="M30" t="e">
        <f t="shared" si="22"/>
        <v>#VALUE!</v>
      </c>
      <c r="N30" t="e">
        <f t="shared" si="23"/>
        <v>#VALUE!</v>
      </c>
      <c r="O30" t="e">
        <f t="shared" si="29"/>
        <v>#VALUE!</v>
      </c>
    </row>
    <row r="31" spans="2:15" x14ac:dyDescent="0.3">
      <c r="B31">
        <v>29</v>
      </c>
      <c r="C31" t="s">
        <v>1371</v>
      </c>
      <c r="D31">
        <f t="shared" si="25"/>
        <v>2</v>
      </c>
      <c r="E31" t="str">
        <f t="shared" si="26"/>
        <v>29.   A franczia szinköltészet kezdetei; Heti 3 óra; hétfőn d. e. 10—12-ig, szerdán d. e. 11—12-ig. Dr. Haraszti Gyula ny. r. tanár, az I. tanteremben</v>
      </c>
      <c r="F31">
        <f t="shared" si="15"/>
        <v>37</v>
      </c>
      <c r="G31" t="str">
        <f t="shared" si="16"/>
        <v>5. A franczia szinköltészet kezdetei;</v>
      </c>
      <c r="H31">
        <f t="shared" si="17"/>
        <v>94</v>
      </c>
      <c r="I31" t="str">
        <f t="shared" si="18"/>
        <v>; Heti 3 óra; hétfőn d. e. 10—12-ig, szerdán d. e. 11—12-ig</v>
      </c>
      <c r="J31" t="str">
        <f t="shared" si="19"/>
        <v xml:space="preserve">0 </v>
      </c>
      <c r="K31">
        <f t="shared" si="20"/>
        <v>140</v>
      </c>
      <c r="L31">
        <f t="shared" si="21"/>
        <v>140</v>
      </c>
      <c r="M31" t="e">
        <f t="shared" si="22"/>
        <v>#VALUE!</v>
      </c>
      <c r="N31" t="e">
        <f t="shared" si="23"/>
        <v>#VALUE!</v>
      </c>
      <c r="O31" t="e">
        <f t="shared" si="29"/>
        <v>#VALUE!</v>
      </c>
    </row>
    <row r="32" spans="2:15" x14ac:dyDescent="0.3">
      <c r="B32">
        <v>30</v>
      </c>
      <c r="C32" t="s">
        <v>1372</v>
      </c>
      <c r="D32">
        <f t="shared" si="25"/>
        <v>2</v>
      </c>
      <c r="E32" t="str">
        <f t="shared" si="26"/>
        <v>30.   Történelmi hangtan. (Franczia nyelven.); Heti 2 óra; kedden d. e. 11 —1-ig. Ugyanaz, ugyanott</v>
      </c>
      <c r="F32">
        <f t="shared" si="15"/>
        <v>43</v>
      </c>
      <c r="G32" t="str">
        <f t="shared" si="16"/>
        <v>6. Történelmi hangtan. (Franczia nyelven.);</v>
      </c>
      <c r="H32">
        <f t="shared" si="17"/>
        <v>76</v>
      </c>
      <c r="I32" t="str">
        <f t="shared" si="18"/>
        <v>; Heti 2 óra; kedden d. e. 11 —1-ig</v>
      </c>
      <c r="J32" t="str">
        <f t="shared" si="19"/>
        <v xml:space="preserve">0 </v>
      </c>
      <c r="K32" t="str">
        <f t="shared" si="20"/>
        <v>ugyanott</v>
      </c>
      <c r="L32" t="str">
        <f t="shared" si="21"/>
        <v>ugyanott</v>
      </c>
      <c r="M32" t="e">
        <f t="shared" si="22"/>
        <v>#VALUE!</v>
      </c>
      <c r="N32" t="e">
        <f t="shared" si="23"/>
        <v>#VALUE!</v>
      </c>
      <c r="O32" t="e">
        <f t="shared" si="29"/>
        <v>#VALUE!</v>
      </c>
    </row>
    <row r="33" spans="1:15" x14ac:dyDescent="0.3">
      <c r="B33">
        <v>31</v>
      </c>
      <c r="C33" t="s">
        <v>1373</v>
      </c>
      <c r="D33">
        <f t="shared" si="25"/>
        <v>2</v>
      </c>
      <c r="E33" t="str">
        <f t="shared" si="26"/>
        <v>31.   Moliére nyelvének avúltságai a Femmes Savantes alapján. (Franczia nyelven. A tanárképzőben.); Heti 2 óra; hétfőn és szerdán déli 12—1-ig. Ugyanaz, ugyanott</v>
      </c>
      <c r="F33">
        <f t="shared" si="15"/>
        <v>96</v>
      </c>
      <c r="G33" t="str">
        <f t="shared" si="16"/>
        <v>7. Moliére nyelvének avúltságai a Femmes Savantes alapján. (Franczia nyelven. A tanárképzőben.);</v>
      </c>
      <c r="H33">
        <f t="shared" si="17"/>
        <v>138</v>
      </c>
      <c r="I33" t="str">
        <f t="shared" si="18"/>
        <v>; Heti 2 óra; hétfőn és szerdán déli 12—1-ig</v>
      </c>
      <c r="J33" t="str">
        <f t="shared" si="19"/>
        <v xml:space="preserve">0 </v>
      </c>
      <c r="K33" t="str">
        <f t="shared" si="20"/>
        <v>ugyanott</v>
      </c>
      <c r="L33" t="str">
        <f t="shared" si="21"/>
        <v>ugyanott</v>
      </c>
      <c r="M33" t="e">
        <f t="shared" si="22"/>
        <v>#VALUE!</v>
      </c>
      <c r="N33" t="e">
        <f t="shared" si="23"/>
        <v>#VALUE!</v>
      </c>
      <c r="O33" t="e">
        <f t="shared" si="29"/>
        <v>#VALUE!</v>
      </c>
    </row>
    <row r="34" spans="1:15" x14ac:dyDescent="0.3">
      <c r="B34">
        <v>32</v>
      </c>
      <c r="C34" t="s">
        <v>1374</v>
      </c>
      <c r="D34">
        <f t="shared" si="25"/>
        <v>2</v>
      </c>
      <c r="E34" t="str">
        <f t="shared" si="26"/>
        <v>32.   "Petrarca lírai költeményei; Heti 2 óra; később meghatározandó időben. Dr. Cs. Papp József magántanár, a 111. tanteremben</v>
      </c>
      <c r="F34">
        <f t="shared" si="15"/>
        <v>31</v>
      </c>
      <c r="G34" t="str">
        <f t="shared" si="16"/>
        <v>8. "Petrarca lírai költeményei;</v>
      </c>
      <c r="H34">
        <f t="shared" si="17"/>
        <v>70</v>
      </c>
      <c r="I34" t="str">
        <f t="shared" si="18"/>
        <v>; Heti 2 óra; később meghatározandó időig</v>
      </c>
      <c r="J34" t="str">
        <f t="shared" si="19"/>
        <v xml:space="preserve">0 </v>
      </c>
      <c r="K34">
        <f t="shared" si="20"/>
        <v>117</v>
      </c>
      <c r="L34">
        <f t="shared" si="21"/>
        <v>117</v>
      </c>
      <c r="M34" t="e">
        <f t="shared" si="22"/>
        <v>#VALUE!</v>
      </c>
      <c r="N34" t="e">
        <f t="shared" si="23"/>
        <v>#VALUE!</v>
      </c>
      <c r="O34" t="e">
        <f t="shared" si="29"/>
        <v>#VALUE!</v>
      </c>
    </row>
    <row r="35" spans="1:15" x14ac:dyDescent="0.3">
      <c r="B35">
        <v>33</v>
      </c>
      <c r="C35" t="s">
        <v>1375</v>
      </c>
      <c r="D35">
        <f t="shared" si="25"/>
        <v>2</v>
      </c>
      <c r="E35" t="str">
        <f t="shared" si="26"/>
        <v>33.   *Aram nyelvtan; Heti 2 óra; később meghatározandó időben. Dr. Eisler Mátyás magántanár, a II. tanteremben</v>
      </c>
      <c r="F35">
        <f t="shared" si="15"/>
        <v>18</v>
      </c>
      <c r="G35" t="str">
        <f t="shared" si="16"/>
        <v>9. *Aram nyelvtan;</v>
      </c>
      <c r="H35">
        <f t="shared" si="17"/>
        <v>57</v>
      </c>
      <c r="I35" t="str">
        <f t="shared" si="18"/>
        <v>; Heti 2 óra; később meghatározandó időig</v>
      </c>
      <c r="J35" t="str">
        <f t="shared" si="19"/>
        <v xml:space="preserve">0 </v>
      </c>
      <c r="K35">
        <f t="shared" si="20"/>
        <v>101</v>
      </c>
      <c r="L35">
        <f t="shared" si="21"/>
        <v>101</v>
      </c>
      <c r="M35" t="e">
        <f t="shared" si="22"/>
        <v>#VALUE!</v>
      </c>
      <c r="N35" t="e">
        <f t="shared" si="23"/>
        <v>#VALUE!</v>
      </c>
      <c r="O35" t="e">
        <f t="shared" si="29"/>
        <v>#VALUE!</v>
      </c>
    </row>
    <row r="36" spans="1:15" x14ac:dyDescent="0.3">
      <c r="B36">
        <v>34</v>
      </c>
      <c r="C36" t="s">
        <v>1400</v>
      </c>
      <c r="D36">
        <f t="shared" si="25"/>
        <v>3</v>
      </c>
      <c r="E36" t="str">
        <f t="shared" si="26"/>
        <v>34.   A könyvnyomtatás történetének a fejlődése, különös tekintettel Magyarországra; Dr. Gyalul Farkas magántanár. Később meghatározandó időben. Egyetemi könyvtár előadási termében.</v>
      </c>
      <c r="F36">
        <f t="shared" si="15"/>
        <v>82</v>
      </c>
      <c r="G36" t="str">
        <f t="shared" si="16"/>
        <v>10. A könyvnyomtatás történetének a fejlődése, különös tekintettel Magyarországra;</v>
      </c>
      <c r="H36">
        <f t="shared" si="17"/>
        <v>139</v>
      </c>
      <c r="I36" t="str">
        <f t="shared" si="18"/>
        <v>; Dr. Gyalul Farkas magántanár. Később meghatározandó időig</v>
      </c>
      <c r="J36" t="str">
        <f t="shared" si="19"/>
        <v xml:space="preserve">0 </v>
      </c>
      <c r="K36" t="str">
        <f t="shared" si="20"/>
        <v>ugyanott</v>
      </c>
      <c r="L36" t="str">
        <f t="shared" si="21"/>
        <v>ugyanott</v>
      </c>
      <c r="M36" t="e">
        <f t="shared" si="22"/>
        <v>#VALUE!</v>
      </c>
      <c r="N36" t="e">
        <f t="shared" si="23"/>
        <v>#VALUE!</v>
      </c>
      <c r="O36" t="e">
        <f t="shared" ref="O36:O41" si="30">MID(F36,I36+3,P36-I36+3)</f>
        <v>#VALUE!</v>
      </c>
    </row>
    <row r="37" spans="1:15" x14ac:dyDescent="0.3">
      <c r="A37" t="s">
        <v>307</v>
      </c>
    </row>
    <row r="38" spans="1:15" x14ac:dyDescent="0.3">
      <c r="B38">
        <v>35</v>
      </c>
      <c r="C38" t="s">
        <v>1376</v>
      </c>
      <c r="D38">
        <f t="shared" si="25"/>
        <v>2</v>
      </c>
      <c r="E38" t="str">
        <f t="shared" si="26"/>
        <v>35.   Hazánk története 1300—1526-ig; Heti 4 óra; hétfőn, kedden,szerdán és csütörtökön d. e. 11'—12-ig. Dr. Szádeczky Lajos ny. r. tanár, a II. tanteremben</v>
      </c>
      <c r="F38">
        <f t="shared" ref="F38:F60" si="31">IFERROR(IFERROR(SEARCH("C1",C38),SEARCH(";",C38)),SEARCH(";",C38))</f>
        <v>33</v>
      </c>
      <c r="G38" t="str">
        <f t="shared" ref="G38:G60" si="32">LEFT(C38,F38)</f>
        <v>1. Hazánk története 1300—1526-ig;</v>
      </c>
      <c r="H38">
        <f t="shared" ref="H38:H60" si="33">IFERROR(SEARCH("ig.",C38),SEARCH("időben.",C38)+3)</f>
        <v>98</v>
      </c>
      <c r="I38" t="str">
        <f t="shared" ref="I38:I60" si="34">CONCATENATE(MID(C38,F38,(H38-F38)),"ig")</f>
        <v>; Heti 4 óra; hétfőn, kedden,szerdán és csütörtökön d. e. 11'—12-ig</v>
      </c>
      <c r="J38" t="str">
        <f t="shared" ref="J38:J60" si="35">IFERROR(SEARCH("ugyanaz tanár",C38),"0 ")</f>
        <v xml:space="preserve">0 </v>
      </c>
      <c r="K38">
        <f t="shared" ref="K38:K60" si="36">IFERROR(SEARCH($K$1,C38),"ugyanott")</f>
        <v>145</v>
      </c>
      <c r="L38">
        <f t="shared" ref="L38:L60" si="37">IFERROR(SEARCH($K$1,C38),"ugyanott")</f>
        <v>145</v>
      </c>
      <c r="M38" t="e">
        <f t="shared" ref="M38:M60" si="38">MID(C38,O38+6,K38-O38)</f>
        <v>#VALUE!</v>
      </c>
      <c r="N38" t="e">
        <f t="shared" ref="N38:N60" si="39">MID(C38,H38+3,O38-H38+3)</f>
        <v>#VALUE!</v>
      </c>
      <c r="O38" t="e">
        <f t="shared" si="30"/>
        <v>#VALUE!</v>
      </c>
    </row>
    <row r="39" spans="1:15" x14ac:dyDescent="0.3">
      <c r="B39">
        <v>36</v>
      </c>
      <c r="C39" t="s">
        <v>1377</v>
      </c>
      <c r="D39">
        <f t="shared" si="25"/>
        <v>2</v>
      </c>
      <c r="E39" t="str">
        <f t="shared" si="26"/>
        <v>36.   Történelmünk kútfői 1300—1526-ig; Heti 1 óra; pénteken d. e. 11—12-ig. Ugyanaz, ugyanott</v>
      </c>
      <c r="F39">
        <f t="shared" si="31"/>
        <v>36</v>
      </c>
      <c r="G39" t="str">
        <f t="shared" si="32"/>
        <v>2. Történelmünk kútfői 1300—1526-ig;</v>
      </c>
      <c r="H39">
        <f t="shared" si="33"/>
        <v>71</v>
      </c>
      <c r="I39" t="str">
        <f t="shared" si="34"/>
        <v>; Heti 1 óra; pénteken d. e. 11—12-ig</v>
      </c>
      <c r="J39" t="str">
        <f t="shared" si="35"/>
        <v xml:space="preserve">0 </v>
      </c>
      <c r="K39" t="str">
        <f t="shared" si="36"/>
        <v>ugyanott</v>
      </c>
      <c r="L39" t="str">
        <f t="shared" si="37"/>
        <v>ugyanott</v>
      </c>
      <c r="M39" t="e">
        <f t="shared" si="38"/>
        <v>#VALUE!</v>
      </c>
      <c r="N39" t="e">
        <f t="shared" si="39"/>
        <v>#VALUE!</v>
      </c>
      <c r="O39" t="e">
        <f t="shared" si="30"/>
        <v>#VALUE!</v>
      </c>
    </row>
    <row r="40" spans="1:15" x14ac:dyDescent="0.3">
      <c r="B40">
        <v>37</v>
      </c>
      <c r="C40" t="s">
        <v>1378</v>
      </c>
      <c r="D40">
        <f t="shared" si="25"/>
        <v>2</v>
      </c>
      <c r="E40" t="str">
        <f t="shared" si="26"/>
        <v>37.   Oklevéltani gyakorlatok. (A seminariutnban.); Heti 2 óra; szombaton d. e. 10—12-ig. Ugyanaz</v>
      </c>
      <c r="F40">
        <f t="shared" si="31"/>
        <v>48</v>
      </c>
      <c r="G40" t="str">
        <f t="shared" si="32"/>
        <v>3. Oklevéltani gyakorlatok. (A seminariutnban.);</v>
      </c>
      <c r="H40">
        <f t="shared" si="33"/>
        <v>84</v>
      </c>
      <c r="I40" t="str">
        <f t="shared" si="34"/>
        <v>; Heti 2 óra; szombaton d. e. 10—12-ig</v>
      </c>
      <c r="J40" t="str">
        <f t="shared" si="35"/>
        <v xml:space="preserve">0 </v>
      </c>
      <c r="K40" t="str">
        <f t="shared" si="36"/>
        <v>ugyanott</v>
      </c>
      <c r="L40" t="str">
        <f t="shared" si="37"/>
        <v>ugyanott</v>
      </c>
      <c r="M40" t="e">
        <f t="shared" si="38"/>
        <v>#VALUE!</v>
      </c>
      <c r="N40" t="e">
        <f t="shared" si="39"/>
        <v>#VALUE!</v>
      </c>
      <c r="O40" t="e">
        <f t="shared" si="30"/>
        <v>#VALUE!</v>
      </c>
    </row>
    <row r="41" spans="1:15" x14ac:dyDescent="0.3">
      <c r="B41">
        <v>38</v>
      </c>
      <c r="C41" t="s">
        <v>1379</v>
      </c>
      <c r="D41">
        <f t="shared" si="25"/>
        <v>2</v>
      </c>
      <c r="E41" t="str">
        <f t="shared" si="26"/>
        <v>38.   A rómaiak történelme; Heti 4 óra; hétfőn, kedden, szerdán és csütörtökön d. e. 10—11-ig. Dr. Schilling Lajos ny. r. tanár, a II. tanteremben</v>
      </c>
      <c r="F41">
        <f t="shared" si="31"/>
        <v>24</v>
      </c>
      <c r="G41" t="str">
        <f t="shared" si="32"/>
        <v>4. A rómaiak történelme;</v>
      </c>
      <c r="H41">
        <f t="shared" si="33"/>
        <v>89</v>
      </c>
      <c r="I41" t="str">
        <f t="shared" si="34"/>
        <v>; Heti 4 óra; hétfőn, kedden, szerdán és csütörtökön d. e. 10—11-ig</v>
      </c>
      <c r="J41" t="str">
        <f t="shared" si="35"/>
        <v xml:space="preserve">0 </v>
      </c>
      <c r="K41">
        <f t="shared" si="36"/>
        <v>136</v>
      </c>
      <c r="L41">
        <f t="shared" si="37"/>
        <v>136</v>
      </c>
      <c r="M41" t="e">
        <f t="shared" si="38"/>
        <v>#VALUE!</v>
      </c>
      <c r="N41" t="e">
        <f t="shared" si="39"/>
        <v>#VALUE!</v>
      </c>
      <c r="O41" t="e">
        <f t="shared" si="30"/>
        <v>#VALUE!</v>
      </c>
    </row>
    <row r="42" spans="1:15" x14ac:dyDescent="0.3">
      <c r="B42">
        <v>39</v>
      </c>
      <c r="C42" s="3" t="s">
        <v>1380</v>
      </c>
      <c r="D42">
        <f t="shared" si="25"/>
        <v>2</v>
      </c>
      <c r="E42" t="str">
        <f t="shared" si="26"/>
        <v>39.   A görögök történelme a Thebae hegemóniáján kezdve; Heti 1 óra; pénteken d. e. 10—11-ig. Ugyanaz, ugyanott</v>
      </c>
      <c r="F42">
        <f t="shared" si="31"/>
        <v>53</v>
      </c>
      <c r="G42" t="str">
        <f t="shared" si="32"/>
        <v>1. A görögök történelme a Thebae hegemóniáján kezdve;</v>
      </c>
      <c r="H42">
        <f t="shared" si="33"/>
        <v>88</v>
      </c>
      <c r="I42" t="str">
        <f t="shared" si="34"/>
        <v>; Heti 1 óra; pénteken d. e. 10—11-ig</v>
      </c>
      <c r="J42" t="str">
        <f t="shared" si="35"/>
        <v xml:space="preserve">0 </v>
      </c>
      <c r="K42" t="str">
        <f t="shared" si="36"/>
        <v>ugyanott</v>
      </c>
      <c r="L42" t="str">
        <f t="shared" si="37"/>
        <v>ugyanott</v>
      </c>
      <c r="M42" t="e">
        <f t="shared" si="38"/>
        <v>#VALUE!</v>
      </c>
      <c r="N42" t="e">
        <f t="shared" si="39"/>
        <v>#VALUE!</v>
      </c>
      <c r="O42" t="e">
        <f t="shared" ref="O42:O54" si="40">MID(F42,I42+3,P42-I42+3)</f>
        <v>#VALUE!</v>
      </c>
    </row>
    <row r="43" spans="1:15" x14ac:dyDescent="0.3">
      <c r="B43">
        <v>40</v>
      </c>
      <c r="C43" s="3" t="s">
        <v>1381</v>
      </c>
      <c r="D43">
        <f t="shared" si="25"/>
        <v>2</v>
      </c>
      <c r="E43" t="str">
        <f t="shared" si="26"/>
        <v>40.   Tanárképzői és seminariumi gyakorlatok az ó-kori történelemből; Heti 2 óra; pénteken d. u. 3—5-ig. Ugyanaz. Az ó-kori tört. seininariumban</v>
      </c>
      <c r="F43">
        <f t="shared" si="31"/>
        <v>66</v>
      </c>
      <c r="G43" t="str">
        <f t="shared" si="32"/>
        <v>2. Tanárképzői és seminariumi gyakorlatok az ó-kori történelemből;</v>
      </c>
      <c r="H43">
        <f t="shared" si="33"/>
        <v>99</v>
      </c>
      <c r="I43" t="str">
        <f t="shared" si="34"/>
        <v>; Heti 2 óra; pénteken d. u. 3—5-ig</v>
      </c>
      <c r="J43" t="str">
        <f t="shared" si="35"/>
        <v xml:space="preserve">0 </v>
      </c>
      <c r="K43" t="str">
        <f t="shared" si="36"/>
        <v>ugyanott</v>
      </c>
      <c r="L43" t="str">
        <f t="shared" si="37"/>
        <v>ugyanott</v>
      </c>
      <c r="M43" t="e">
        <f t="shared" si="38"/>
        <v>#VALUE!</v>
      </c>
      <c r="N43" t="e">
        <f t="shared" si="39"/>
        <v>#VALUE!</v>
      </c>
      <c r="O43" t="e">
        <f t="shared" si="40"/>
        <v>#VALUE!</v>
      </c>
    </row>
    <row r="44" spans="1:15" x14ac:dyDescent="0.3">
      <c r="B44">
        <v>41</v>
      </c>
      <c r="C44" s="3" t="s">
        <v>1382</v>
      </c>
      <c r="D44">
        <f t="shared" si="25"/>
        <v>2</v>
      </c>
      <c r="E44" t="str">
        <f t="shared" si="26"/>
        <v>41.   A XIX. század története 1815-től fogva; Heti 4 óra; hétfőn,kedden, szerdán és csütörtökön déli 12 —1-ig. Dr. Márki Sándor, a II. tanteremben</v>
      </c>
      <c r="F44">
        <f t="shared" si="31"/>
        <v>42</v>
      </c>
      <c r="G44" t="str">
        <f t="shared" si="32"/>
        <v>3. A XIX. század története 1815-től fogva;</v>
      </c>
      <c r="H44">
        <f t="shared" si="33"/>
        <v>105</v>
      </c>
      <c r="I44" t="str">
        <f t="shared" si="34"/>
        <v>; Heti 4 óra; hétfőn,kedden, szerdán és csütörtökön déli 12 —1-ig</v>
      </c>
      <c r="J44" t="str">
        <f t="shared" si="35"/>
        <v xml:space="preserve">0 </v>
      </c>
      <c r="K44">
        <f t="shared" si="36"/>
        <v>136</v>
      </c>
      <c r="L44">
        <f t="shared" si="37"/>
        <v>136</v>
      </c>
      <c r="M44" t="e">
        <f t="shared" si="38"/>
        <v>#VALUE!</v>
      </c>
      <c r="N44" t="e">
        <f t="shared" si="39"/>
        <v>#VALUE!</v>
      </c>
      <c r="O44" t="e">
        <f t="shared" si="40"/>
        <v>#VALUE!</v>
      </c>
    </row>
    <row r="45" spans="1:15" x14ac:dyDescent="0.3">
      <c r="B45">
        <v>42</v>
      </c>
      <c r="C45" s="3" t="s">
        <v>1383</v>
      </c>
      <c r="D45">
        <f t="shared" si="25"/>
        <v>2</v>
      </c>
      <c r="E45" t="str">
        <f t="shared" si="26"/>
        <v>42.   Gyakorlatok a középkor történetéből a seminarlumban; Heti 2 óra; csütörtökön d. u. 3—5-ig. Ugyanaz, a tört. seminariumban</v>
      </c>
      <c r="F45">
        <f t="shared" si="31"/>
        <v>55</v>
      </c>
      <c r="G45" t="str">
        <f t="shared" si="32"/>
        <v>4. Gyakorlatok a középkor történetéből a seminarlumban;</v>
      </c>
      <c r="H45">
        <f t="shared" si="33"/>
        <v>91</v>
      </c>
      <c r="I45" t="str">
        <f t="shared" si="34"/>
        <v>; Heti 2 óra; csütörtökön d. u. 3—5-ig</v>
      </c>
      <c r="J45" t="str">
        <f t="shared" si="35"/>
        <v xml:space="preserve">0 </v>
      </c>
      <c r="K45" t="str">
        <f t="shared" si="36"/>
        <v>ugyanott</v>
      </c>
      <c r="L45" t="str">
        <f t="shared" si="37"/>
        <v>ugyanott</v>
      </c>
      <c r="M45" t="e">
        <f t="shared" si="38"/>
        <v>#VALUE!</v>
      </c>
      <c r="N45" t="e">
        <f t="shared" si="39"/>
        <v>#VALUE!</v>
      </c>
      <c r="O45" t="e">
        <f t="shared" si="40"/>
        <v>#VALUE!</v>
      </c>
    </row>
    <row r="46" spans="1:15" x14ac:dyDescent="0.3">
      <c r="B46">
        <v>43</v>
      </c>
      <c r="C46" s="3" t="s">
        <v>1384</v>
      </c>
      <c r="D46">
        <f t="shared" si="25"/>
        <v>2</v>
      </c>
      <c r="E46" t="str">
        <f t="shared" si="26"/>
        <v>43.   Pompei emlékei; Heti 5 óra; hétőn, kedden, szerdán, csütörtökön és pénteken d. e. 11—12-ig. Dr. Posta Béla ny. r. tanár, a III. tanteremben</v>
      </c>
      <c r="F46">
        <f t="shared" si="31"/>
        <v>18</v>
      </c>
      <c r="G46" t="str">
        <f t="shared" si="32"/>
        <v>5. Pompei emlékei;</v>
      </c>
      <c r="H46">
        <f t="shared" si="33"/>
        <v>92</v>
      </c>
      <c r="I46" t="str">
        <f t="shared" si="34"/>
        <v>; Heti 5 óra; hétőn, kedden, szerdán, csütörtökön és pénteken d. e. 11—12-ig</v>
      </c>
      <c r="J46" t="str">
        <f t="shared" si="35"/>
        <v xml:space="preserve">0 </v>
      </c>
      <c r="K46">
        <f t="shared" si="36"/>
        <v>135</v>
      </c>
      <c r="L46">
        <f t="shared" si="37"/>
        <v>135</v>
      </c>
      <c r="M46" t="e">
        <f t="shared" si="38"/>
        <v>#VALUE!</v>
      </c>
      <c r="N46" t="e">
        <f t="shared" si="39"/>
        <v>#VALUE!</v>
      </c>
      <c r="O46" t="e">
        <f t="shared" si="40"/>
        <v>#VALUE!</v>
      </c>
    </row>
    <row r="47" spans="1:15" x14ac:dyDescent="0.3">
      <c r="B47">
        <v>44</v>
      </c>
      <c r="C47" s="3" t="s">
        <v>1385</v>
      </c>
      <c r="D47">
        <f t="shared" si="25"/>
        <v>2</v>
      </c>
      <c r="E47" t="str">
        <f t="shared" si="26"/>
        <v>44.   Róma topographiája. A tanárképző tagjainak ingyen; Heti 2 óra; hétfőn és szombaton déli 12—1-ig. Ugyanaz, ugyanott</v>
      </c>
      <c r="F47">
        <f t="shared" si="31"/>
        <v>53</v>
      </c>
      <c r="G47" t="str">
        <f t="shared" si="32"/>
        <v>6. Róma topographiája. A tanárképző tagjainak ingyen;</v>
      </c>
      <c r="H47">
        <f t="shared" si="33"/>
        <v>97</v>
      </c>
      <c r="I47" t="str">
        <f t="shared" si="34"/>
        <v>; Heti 2 óra; hétfőn és szombaton déli 12—1-ig</v>
      </c>
      <c r="J47" t="str">
        <f t="shared" si="35"/>
        <v xml:space="preserve">0 </v>
      </c>
      <c r="K47" t="str">
        <f t="shared" si="36"/>
        <v>ugyanott</v>
      </c>
      <c r="L47" t="str">
        <f t="shared" si="37"/>
        <v>ugyanott</v>
      </c>
      <c r="M47" t="e">
        <f t="shared" si="38"/>
        <v>#VALUE!</v>
      </c>
      <c r="N47" t="e">
        <f t="shared" si="39"/>
        <v>#VALUE!</v>
      </c>
      <c r="O47" t="e">
        <f t="shared" si="40"/>
        <v>#VALUE!</v>
      </c>
    </row>
    <row r="48" spans="1:15" x14ac:dyDescent="0.3">
      <c r="B48">
        <v>45</v>
      </c>
      <c r="C48" s="3" t="s">
        <v>1386</v>
      </c>
      <c r="D48">
        <f t="shared" si="25"/>
        <v>2</v>
      </c>
      <c r="E48" t="str">
        <f t="shared" si="26"/>
        <v>45.   Általános földrajz. I. folyam. Mathematikai és csillagászati földrajz; Heti 3 óra; hétfőn, kedden és szerdán d. e. 9 — 10 óráig. Dr. Cholnoky Jenő ny. r. tanár, a IV. tanteremben</v>
      </c>
      <c r="F48">
        <f t="shared" si="31"/>
        <v>73</v>
      </c>
      <c r="G48" t="str">
        <f t="shared" si="32"/>
        <v>7. Általános földrajz. I. folyam. Mathematikai és csillagászati földrajz;</v>
      </c>
      <c r="H48">
        <f t="shared" si="33"/>
        <v>129</v>
      </c>
      <c r="I48" t="str">
        <f t="shared" si="34"/>
        <v>; Heti 3 óra; hétfőn, kedden és szerdán d. e. 9 — 10 óráig</v>
      </c>
      <c r="J48" t="str">
        <f t="shared" si="35"/>
        <v xml:space="preserve">0 </v>
      </c>
      <c r="K48">
        <f t="shared" si="36"/>
        <v>174</v>
      </c>
      <c r="L48">
        <f t="shared" si="37"/>
        <v>174</v>
      </c>
      <c r="M48" t="e">
        <f t="shared" si="38"/>
        <v>#VALUE!</v>
      </c>
      <c r="N48" t="e">
        <f t="shared" si="39"/>
        <v>#VALUE!</v>
      </c>
      <c r="O48" t="e">
        <f t="shared" si="40"/>
        <v>#VALUE!</v>
      </c>
    </row>
    <row r="49" spans="1:15" x14ac:dyDescent="0.3">
      <c r="B49">
        <v>46</v>
      </c>
      <c r="C49" s="3" t="s">
        <v>1387</v>
      </c>
      <c r="D49">
        <f t="shared" si="25"/>
        <v>2</v>
      </c>
      <c r="E49" t="str">
        <f t="shared" si="26"/>
        <v>46.   Leíró földrajz. Európa; Heti 3 óra; csütörtökön d. u. 2—3 óráig, pénteken d. e. 9—10-ig és szombaton déli 12—1-ig. Ugyanaz, ugyanott</v>
      </c>
      <c r="F49">
        <f t="shared" si="31"/>
        <v>26</v>
      </c>
      <c r="G49" t="str">
        <f t="shared" si="32"/>
        <v>8. Leíró földrajz. Európa;</v>
      </c>
      <c r="H49">
        <f t="shared" si="33"/>
        <v>115</v>
      </c>
      <c r="I49" t="str">
        <f t="shared" si="34"/>
        <v>; Heti 3 óra; csütörtökön d. u. 2—3 óráig, pénteken d. e. 9—10-ig és szombaton déli 12—1-ig</v>
      </c>
      <c r="J49" t="str">
        <f t="shared" si="35"/>
        <v xml:space="preserve">0 </v>
      </c>
      <c r="K49" t="str">
        <f t="shared" si="36"/>
        <v>ugyanott</v>
      </c>
      <c r="L49" t="str">
        <f t="shared" si="37"/>
        <v>ugyanott</v>
      </c>
      <c r="M49" t="e">
        <f t="shared" si="38"/>
        <v>#VALUE!</v>
      </c>
      <c r="N49" t="e">
        <f t="shared" si="39"/>
        <v>#VALUE!</v>
      </c>
      <c r="O49" t="e">
        <f t="shared" si="40"/>
        <v>#VALUE!</v>
      </c>
    </row>
    <row r="50" spans="1:15" x14ac:dyDescent="0.3">
      <c r="B50">
        <v>47</v>
      </c>
      <c r="C50" s="3" t="s">
        <v>1388</v>
      </c>
      <c r="D50">
        <f t="shared" si="25"/>
        <v>2</v>
      </c>
      <c r="E50" t="str">
        <f t="shared" si="26"/>
        <v>47.   A Nagy Magyar Alföld földrajza; Heti 1 óra; szerdán d. u.2— 3-ig. Ugyanaz, ugyanott</v>
      </c>
      <c r="F50">
        <f t="shared" si="31"/>
        <v>34</v>
      </c>
      <c r="G50" t="str">
        <f t="shared" si="32"/>
        <v>9. A Nagy Magyar Alföld földrajza;</v>
      </c>
      <c r="H50">
        <f t="shared" si="33"/>
        <v>66</v>
      </c>
      <c r="I50" t="str">
        <f t="shared" si="34"/>
        <v>; Heti 1 óra; szerdán d. u.2— 3-ig</v>
      </c>
      <c r="J50" t="str">
        <f t="shared" si="35"/>
        <v xml:space="preserve">0 </v>
      </c>
      <c r="K50" t="str">
        <f t="shared" si="36"/>
        <v>ugyanott</v>
      </c>
      <c r="L50" t="str">
        <f t="shared" si="37"/>
        <v>ugyanott</v>
      </c>
      <c r="M50" t="e">
        <f t="shared" si="38"/>
        <v>#VALUE!</v>
      </c>
      <c r="N50" t="e">
        <f t="shared" si="39"/>
        <v>#VALUE!</v>
      </c>
      <c r="O50" t="e">
        <f t="shared" si="40"/>
        <v>#VALUE!</v>
      </c>
    </row>
    <row r="51" spans="1:15" x14ac:dyDescent="0.3">
      <c r="B51">
        <v>48</v>
      </c>
      <c r="C51" s="3" t="s">
        <v>1389</v>
      </c>
      <c r="D51">
        <f t="shared" si="25"/>
        <v>3</v>
      </c>
      <c r="E51" t="str">
        <f t="shared" si="26"/>
        <v>48.   Földrajzi gyakorlatok; Heti 2 óra; közös megegyezéssel meg  állapított időben. Ugyanaz, a földrajzi intézet helyiségeiben.</v>
      </c>
      <c r="F51">
        <f t="shared" si="31"/>
        <v>26</v>
      </c>
      <c r="G51" t="str">
        <f t="shared" si="32"/>
        <v>10. Földrajzi gyakorlatok;</v>
      </c>
      <c r="H51">
        <f t="shared" si="33"/>
        <v>79</v>
      </c>
      <c r="I51" t="str">
        <f t="shared" si="34"/>
        <v>; Heti 2 óra; közös megegyezéssel meg  állapított időig</v>
      </c>
      <c r="J51" t="str">
        <f t="shared" si="35"/>
        <v xml:space="preserve">0 </v>
      </c>
      <c r="K51" t="str">
        <f t="shared" si="36"/>
        <v>ugyanott</v>
      </c>
      <c r="L51" t="str">
        <f t="shared" si="37"/>
        <v>ugyanott</v>
      </c>
      <c r="M51" t="e">
        <f t="shared" si="38"/>
        <v>#VALUE!</v>
      </c>
      <c r="N51" t="e">
        <f t="shared" si="39"/>
        <v>#VALUE!</v>
      </c>
      <c r="O51" t="e">
        <f t="shared" si="40"/>
        <v>#VALUE!</v>
      </c>
    </row>
    <row r="52" spans="1:15" x14ac:dyDescent="0.3">
      <c r="B52">
        <v>49</v>
      </c>
      <c r="C52" s="3" t="s">
        <v>1390</v>
      </c>
      <c r="D52">
        <f t="shared" si="25"/>
        <v>3</v>
      </c>
      <c r="E52" t="str">
        <f t="shared" si="26"/>
        <v>49.   *A czigányügy rendezése néprajzi szempontból. (Folytatás.)Heti 1 óra; szombaton reggel 7 — 8-ig. Dr. Herrmann Antal magántanár, a III. tanteremben.</v>
      </c>
      <c r="F52">
        <f t="shared" si="31"/>
        <v>73</v>
      </c>
      <c r="G52" t="str">
        <f t="shared" si="32"/>
        <v>11. *A czigányügy rendezése néprajzi szempontból. (Folytatás.)Heti 1 óra;</v>
      </c>
      <c r="H52">
        <f t="shared" si="33"/>
        <v>98</v>
      </c>
      <c r="I52" t="str">
        <f t="shared" si="34"/>
        <v>; szombaton reggel 7 — 8-ig</v>
      </c>
      <c r="J52" t="str">
        <f t="shared" si="35"/>
        <v xml:space="preserve">0 </v>
      </c>
      <c r="K52">
        <f t="shared" si="36"/>
        <v>143</v>
      </c>
      <c r="L52">
        <f t="shared" si="37"/>
        <v>143</v>
      </c>
      <c r="M52" t="e">
        <f t="shared" si="38"/>
        <v>#VALUE!</v>
      </c>
      <c r="N52" t="e">
        <f t="shared" si="39"/>
        <v>#VALUE!</v>
      </c>
      <c r="O52" t="e">
        <f t="shared" si="40"/>
        <v>#VALUE!</v>
      </c>
    </row>
    <row r="53" spans="1:15" x14ac:dyDescent="0.3">
      <c r="B53">
        <v>50</v>
      </c>
      <c r="C53" s="3" t="s">
        <v>1391</v>
      </c>
      <c r="D53">
        <f t="shared" si="25"/>
        <v>3</v>
      </c>
      <c r="E53" t="str">
        <f t="shared" si="26"/>
        <v>50.   * Bosznia és Herczegovina néprajza; Heti 1 óra; szombaton  d. u. 5—6-ig. Ugyanaz, ugyanott.</v>
      </c>
      <c r="F53">
        <f t="shared" si="31"/>
        <v>39</v>
      </c>
      <c r="G53" t="str">
        <f t="shared" si="32"/>
        <v>12. * Bosznia és Herczegovina néprajza;</v>
      </c>
      <c r="H53">
        <f t="shared" si="33"/>
        <v>74</v>
      </c>
      <c r="I53" t="str">
        <f t="shared" si="34"/>
        <v>; Heti 1 óra; szombaton  d. u. 5—6-ig</v>
      </c>
      <c r="J53" t="str">
        <f t="shared" si="35"/>
        <v xml:space="preserve">0 </v>
      </c>
      <c r="K53" t="str">
        <f t="shared" si="36"/>
        <v>ugyanott</v>
      </c>
      <c r="L53" t="str">
        <f t="shared" si="37"/>
        <v>ugyanott</v>
      </c>
      <c r="M53" t="e">
        <f t="shared" si="38"/>
        <v>#VALUE!</v>
      </c>
      <c r="N53" t="e">
        <f t="shared" si="39"/>
        <v>#VALUE!</v>
      </c>
      <c r="O53" t="e">
        <f t="shared" si="40"/>
        <v>#VALUE!</v>
      </c>
    </row>
    <row r="54" spans="1:15" x14ac:dyDescent="0.3">
      <c r="B54">
        <v>51</v>
      </c>
      <c r="C54" s="3" t="s">
        <v>1392</v>
      </c>
      <c r="D54">
        <f t="shared" si="25"/>
        <v>3</v>
      </c>
      <c r="E54" t="str">
        <f t="shared" si="26"/>
        <v>51.   *A hazai néprajz bibliographiája; Heti 1 óra; szombaton d. u. 4—5-ig. Ugyanaz, ugyanott.</v>
      </c>
      <c r="F54">
        <f t="shared" si="31"/>
        <v>37</v>
      </c>
      <c r="G54" t="str">
        <f t="shared" si="32"/>
        <v>13. *A hazai néprajz bibliographiája;</v>
      </c>
      <c r="H54">
        <f t="shared" si="33"/>
        <v>71</v>
      </c>
      <c r="I54" t="str">
        <f t="shared" si="34"/>
        <v>; Heti 1 óra; szombaton d. u. 4—5-ig</v>
      </c>
      <c r="J54" t="str">
        <f t="shared" si="35"/>
        <v xml:space="preserve">0 </v>
      </c>
      <c r="K54" t="str">
        <f t="shared" si="36"/>
        <v>ugyanott</v>
      </c>
      <c r="L54" t="str">
        <f t="shared" si="37"/>
        <v>ugyanott</v>
      </c>
      <c r="M54" t="e">
        <f t="shared" si="38"/>
        <v>#VALUE!</v>
      </c>
      <c r="N54" t="e">
        <f t="shared" si="39"/>
        <v>#VALUE!</v>
      </c>
      <c r="O54" t="e">
        <f t="shared" si="40"/>
        <v>#VALUE!</v>
      </c>
    </row>
    <row r="55" spans="1:15" x14ac:dyDescent="0.3">
      <c r="B55">
        <v>52</v>
      </c>
      <c r="C55" s="3" t="s">
        <v>1393</v>
      </c>
      <c r="D55">
        <f t="shared" si="25"/>
        <v>2</v>
      </c>
      <c r="E55" t="str">
        <f t="shared" si="26"/>
        <v>52.   Olasz nyelv. (Kezdőknek.-); Heti 2 óra; később meghatározandó időben. Dr. Cs. Papp József magántanár, mint magán- •tanító, a III. tanteremben</v>
      </c>
      <c r="F55">
        <f t="shared" si="31"/>
        <v>30</v>
      </c>
      <c r="G55" t="str">
        <f t="shared" si="32"/>
        <v>1. Olasz nyelv. (Kezdőknek.-);</v>
      </c>
      <c r="H55">
        <f t="shared" si="33"/>
        <v>69</v>
      </c>
      <c r="I55" t="str">
        <f t="shared" si="34"/>
        <v>; Heti 2 óra; később meghatározandó időig</v>
      </c>
      <c r="J55" t="str">
        <f t="shared" si="35"/>
        <v xml:space="preserve">0 </v>
      </c>
      <c r="K55">
        <f t="shared" si="36"/>
        <v>137</v>
      </c>
      <c r="L55">
        <f t="shared" si="37"/>
        <v>137</v>
      </c>
      <c r="M55" t="e">
        <f t="shared" si="38"/>
        <v>#VALUE!</v>
      </c>
      <c r="N55" t="e">
        <f t="shared" si="39"/>
        <v>#VALUE!</v>
      </c>
      <c r="O55" t="e">
        <f t="shared" ref="O55:O65" si="41">MID(F55,I55+3,P55-I55+3)</f>
        <v>#VALUE!</v>
      </c>
    </row>
    <row r="56" spans="1:15" x14ac:dyDescent="0.3">
      <c r="B56">
        <v>53</v>
      </c>
      <c r="C56" s="3" t="s">
        <v>1394</v>
      </c>
      <c r="D56">
        <f t="shared" si="25"/>
        <v>2</v>
      </c>
      <c r="E56" t="str">
        <f t="shared" si="26"/>
        <v>53.   Olasz nyelv. (Haladóknak.); Heti 2 óra; később meghatározandó időben. Ugyanaz, ugyanott</v>
      </c>
      <c r="F56">
        <f t="shared" si="31"/>
        <v>30</v>
      </c>
      <c r="G56" t="str">
        <f t="shared" si="32"/>
        <v>2. Olasz nyelv. (Haladóknak.);</v>
      </c>
      <c r="H56">
        <f t="shared" si="33"/>
        <v>69</v>
      </c>
      <c r="I56" t="str">
        <f t="shared" si="34"/>
        <v>; Heti 2 óra; később meghatározandó időig</v>
      </c>
      <c r="J56" t="str">
        <f t="shared" si="35"/>
        <v xml:space="preserve">0 </v>
      </c>
      <c r="K56" t="str">
        <f t="shared" si="36"/>
        <v>ugyanott</v>
      </c>
      <c r="L56" t="str">
        <f t="shared" si="37"/>
        <v>ugyanott</v>
      </c>
      <c r="M56" t="e">
        <f t="shared" si="38"/>
        <v>#VALUE!</v>
      </c>
      <c r="N56" t="e">
        <f t="shared" si="39"/>
        <v>#VALUE!</v>
      </c>
      <c r="O56" t="e">
        <f t="shared" si="41"/>
        <v>#VALUE!</v>
      </c>
    </row>
    <row r="57" spans="1:15" x14ac:dyDescent="0.3">
      <c r="B57">
        <v>54</v>
      </c>
      <c r="C57" s="3" t="s">
        <v>1395</v>
      </c>
      <c r="D57">
        <f t="shared" si="25"/>
        <v>2</v>
      </c>
      <c r="E57" t="str">
        <f t="shared" si="26"/>
        <v xml:space="preserve">54.   “'Az olasz renaissance irodalma; Heti 1 óra; később meghatározandó időben. Ugyanaz, ugyanott. </v>
      </c>
      <c r="F57">
        <f t="shared" si="31"/>
        <v>35</v>
      </c>
      <c r="G57" t="str">
        <f t="shared" si="32"/>
        <v>3. “'Az olasz renaissance irodalma;</v>
      </c>
      <c r="H57">
        <f t="shared" si="33"/>
        <v>74</v>
      </c>
      <c r="I57" t="str">
        <f t="shared" si="34"/>
        <v>; Heti 1 óra; később meghatározandó időig</v>
      </c>
      <c r="J57" t="str">
        <f t="shared" si="35"/>
        <v xml:space="preserve">0 </v>
      </c>
      <c r="K57" t="str">
        <f t="shared" si="36"/>
        <v>ugyanott</v>
      </c>
      <c r="L57" t="str">
        <f t="shared" si="37"/>
        <v>ugyanott</v>
      </c>
      <c r="M57" t="e">
        <f t="shared" si="38"/>
        <v>#VALUE!</v>
      </c>
      <c r="N57" t="e">
        <f t="shared" si="39"/>
        <v>#VALUE!</v>
      </c>
      <c r="O57" t="e">
        <f t="shared" si="41"/>
        <v>#VALUE!</v>
      </c>
    </row>
    <row r="58" spans="1:15" x14ac:dyDescent="0.3">
      <c r="B58">
        <v>55</v>
      </c>
      <c r="C58" s="3" t="s">
        <v>1396</v>
      </c>
      <c r="D58">
        <f t="shared" si="25"/>
        <v>2</v>
      </c>
      <c r="E58" t="str">
        <f t="shared" si="26"/>
        <v>55.   Angol nyelvtan. (Kezdőknek.); Heti 2 óra; szerdán és szombaton d. u. 2—3-ig. Dr. Boros György magántanító, a II. tanteremben</v>
      </c>
      <c r="F58">
        <f t="shared" si="31"/>
        <v>32</v>
      </c>
      <c r="G58" t="str">
        <f t="shared" si="32"/>
        <v>4. Angol nyelvtan. (Kezdőknek.);</v>
      </c>
      <c r="H58">
        <f t="shared" si="33"/>
        <v>77</v>
      </c>
      <c r="I58" t="str">
        <f t="shared" si="34"/>
        <v>; Heti 2 óra; szerdán és szombaton d. u. 2—3-ig</v>
      </c>
      <c r="J58" t="str">
        <f t="shared" si="35"/>
        <v xml:space="preserve">0 </v>
      </c>
      <c r="K58">
        <f t="shared" si="36"/>
        <v>120</v>
      </c>
      <c r="L58">
        <f t="shared" si="37"/>
        <v>120</v>
      </c>
      <c r="M58" t="e">
        <f t="shared" si="38"/>
        <v>#VALUE!</v>
      </c>
      <c r="N58" t="e">
        <f t="shared" si="39"/>
        <v>#VALUE!</v>
      </c>
      <c r="O58" t="e">
        <f t="shared" si="41"/>
        <v>#VALUE!</v>
      </c>
    </row>
    <row r="59" spans="1:15" x14ac:dyDescent="0.3">
      <c r="B59">
        <v>56</v>
      </c>
      <c r="C59" s="3" t="s">
        <v>1397</v>
      </c>
      <c r="D59">
        <f t="shared" si="25"/>
        <v>2</v>
      </c>
      <c r="E59" t="str">
        <f t="shared" si="26"/>
        <v>56.   Angol olvasmányok és conversatio; Heti 2 óra; hétfőn és csütörtökön d. u. 2—3-ig. Ugyanaz, ugyanott</v>
      </c>
      <c r="F59">
        <f t="shared" si="31"/>
        <v>36</v>
      </c>
      <c r="G59" t="str">
        <f t="shared" si="32"/>
        <v>5. Angol olvasmányok és conversatio;</v>
      </c>
      <c r="H59">
        <f t="shared" si="33"/>
        <v>82</v>
      </c>
      <c r="I59" t="str">
        <f t="shared" si="34"/>
        <v>; Heti 2 óra; hétfőn és csütörtökön d. u. 2—3-ig</v>
      </c>
      <c r="J59" t="str">
        <f t="shared" si="35"/>
        <v xml:space="preserve">0 </v>
      </c>
      <c r="K59" t="str">
        <f t="shared" si="36"/>
        <v>ugyanott</v>
      </c>
      <c r="L59" t="str">
        <f t="shared" si="37"/>
        <v>ugyanott</v>
      </c>
      <c r="M59" t="e">
        <f t="shared" si="38"/>
        <v>#VALUE!</v>
      </c>
      <c r="N59" t="e">
        <f t="shared" si="39"/>
        <v>#VALUE!</v>
      </c>
      <c r="O59" t="e">
        <f t="shared" si="41"/>
        <v>#VALUE!</v>
      </c>
    </row>
    <row r="60" spans="1:15" x14ac:dyDescent="0.3">
      <c r="B60">
        <v>57</v>
      </c>
      <c r="C60" s="3" t="s">
        <v>1398</v>
      </c>
      <c r="D60">
        <f t="shared" si="25"/>
        <v>2</v>
      </c>
      <c r="E60" t="str">
        <f t="shared" si="26"/>
        <v>57.   The Vicar of. Wakefield tanulmányozása; Heti 1 óra; hétfőnd. u. 3—4-ig. Ugyanaz, az I. tanteremben</v>
      </c>
      <c r="F60">
        <f t="shared" si="31"/>
        <v>42</v>
      </c>
      <c r="G60" t="str">
        <f t="shared" si="32"/>
        <v>6. The Vicar of. Wakefield tanulmányozása;</v>
      </c>
      <c r="H60">
        <f t="shared" si="33"/>
        <v>72</v>
      </c>
      <c r="I60" t="str">
        <f t="shared" si="34"/>
        <v>; Heti 1 óra; hétfőnd. u. 3—4-ig</v>
      </c>
      <c r="J60" t="str">
        <f t="shared" si="35"/>
        <v xml:space="preserve">0 </v>
      </c>
      <c r="K60">
        <f t="shared" si="36"/>
        <v>94</v>
      </c>
      <c r="L60">
        <f t="shared" si="37"/>
        <v>94</v>
      </c>
      <c r="M60" t="e">
        <f t="shared" si="38"/>
        <v>#VALUE!</v>
      </c>
      <c r="N60" t="e">
        <f t="shared" si="39"/>
        <v>#VALUE!</v>
      </c>
      <c r="O60" t="e">
        <f t="shared" si="41"/>
        <v>#VALUE!</v>
      </c>
    </row>
    <row r="61" spans="1:15" x14ac:dyDescent="0.3">
      <c r="A61" s="3" t="s">
        <v>577</v>
      </c>
    </row>
    <row r="62" spans="1:15" x14ac:dyDescent="0.3">
      <c r="B62">
        <v>58</v>
      </c>
      <c r="C62" s="3" t="s">
        <v>1401</v>
      </c>
      <c r="D62">
        <f t="shared" si="25"/>
        <v>2</v>
      </c>
      <c r="E62" t="str">
        <f t="shared" si="26"/>
        <v>58.   Szabadkézi rajz és aquarell-festészet; Vasárnap egész délelőtt. Nlelka Vincze magántanító, az I. tanteremben</v>
      </c>
      <c r="F62">
        <f>IFERROR(IFERROR(SEARCH("C1",C62),SEARCH(";",C62)),SEARCH(";",C62))</f>
        <v>41</v>
      </c>
      <c r="G62" t="str">
        <f>LEFT(C62,F62)</f>
        <v>7. Szabadkézi rajz és aquarell-festészet;</v>
      </c>
      <c r="H62">
        <f>IFERROR(SEARCH("ig.",C62),SEARCH("délelőtt.",C62)+3)</f>
        <v>61</v>
      </c>
      <c r="I62" t="str">
        <f>CONCATENATE(MID(C62,F62,(H62-F62)),"ig")</f>
        <v>; Vasárnap egész délig</v>
      </c>
      <c r="J62" t="str">
        <f>IFERROR(SEARCH("ugyanaz tanár",C62),"0 ")</f>
        <v xml:space="preserve">0 </v>
      </c>
      <c r="K62">
        <f>IFERROR(SEARCH($K$1,C62),"ugyanott")</f>
        <v>104</v>
      </c>
      <c r="L62">
        <f>IFERROR(SEARCH($K$1,C62),"ugyanott")</f>
        <v>104</v>
      </c>
      <c r="M62" t="e">
        <f>MID(C62,O62+6,K62-O62)</f>
        <v>#VALUE!</v>
      </c>
      <c r="N62" t="e">
        <f>MID(C62,H62+3,O62-H62+3)</f>
        <v>#VALUE!</v>
      </c>
      <c r="O62" t="e">
        <f t="shared" si="41"/>
        <v>#VALUE!</v>
      </c>
    </row>
    <row r="63" spans="1:15" x14ac:dyDescent="0.3">
      <c r="B63">
        <v>59</v>
      </c>
      <c r="C63" s="3" t="s">
        <v>1399</v>
      </c>
      <c r="D63">
        <f t="shared" si="25"/>
        <v>2</v>
      </c>
      <c r="E63" t="str">
        <f t="shared" si="26"/>
        <v>59.   Szépírás. (Rendes hallgatóknak ingyen.); Heti 3 óra; hétfőn, szerdán és szombaton d. e. 728—Va^-ig. Lázár Ödön magántanító, a földrajzi tanteremben</v>
      </c>
      <c r="F63">
        <f>IFERROR(IFERROR(SEARCH("C1",C63),SEARCH(";",C63)),SEARCH(";",C63))</f>
        <v>43</v>
      </c>
      <c r="G63" t="str">
        <f>LEFT(C63,F63)</f>
        <v>8. Szépírás. (Rendes hallgatóknak ingyen.);</v>
      </c>
      <c r="H63">
        <f>IFERROR(SEARCH("ig.",C63),SEARCH("időben.",C63)+3)</f>
        <v>100</v>
      </c>
      <c r="I63" t="str">
        <f>CONCATENATE(MID(C63,F63,(H63-F63)),"ig")</f>
        <v>; Heti 3 óra; hétfőn, szerdán és szombaton d. e. 728—Va^-ig</v>
      </c>
      <c r="J63" t="str">
        <f>IFERROR(SEARCH("ugyanaz tanár",C63),"0 ")</f>
        <v xml:space="preserve">0 </v>
      </c>
      <c r="K63">
        <f>IFERROR(SEARCH($K$1,C63),"ugyanott")</f>
        <v>143</v>
      </c>
      <c r="L63">
        <f>IFERROR(SEARCH($K$1,C63),"ugyanott")</f>
        <v>143</v>
      </c>
      <c r="M63" t="e">
        <f>MID(C63,O63+6,K63-O63)</f>
        <v>#VALUE!</v>
      </c>
      <c r="N63" t="e">
        <f>MID(C63,H63+3,O63-H63+3)</f>
        <v>#VALUE!</v>
      </c>
      <c r="O63" t="e">
        <f t="shared" si="41"/>
        <v>#VALUE!</v>
      </c>
    </row>
    <row r="64" spans="1:15" x14ac:dyDescent="0.3">
      <c r="B64">
        <v>60</v>
      </c>
      <c r="C64" t="s">
        <v>1403</v>
      </c>
      <c r="D64">
        <f t="shared" si="25"/>
        <v>2</v>
      </c>
      <c r="E64" t="str">
        <f t="shared" si="26"/>
        <v>60.   Díszírások. (Rendes hallgatóknak ingyen.); Heti 2 óra; kedden és pénteken d. e. V-,8—Vaö-ig. Ugyanaz, ugyanott</v>
      </c>
      <c r="F64">
        <f>IFERROR(IFERROR(SEARCH("C1",C64),SEARCH(";",C64)),SEARCH(";",C64))</f>
        <v>45</v>
      </c>
      <c r="G64" t="str">
        <f>LEFT(C64,F64)</f>
        <v>9. Díszírások. (Rendes hallgatóknak ingyen.);</v>
      </c>
      <c r="H64">
        <f>IFERROR(SEARCH("ig.",C64),SEARCH("időben.",C64)+3)</f>
        <v>93</v>
      </c>
      <c r="I64" t="str">
        <f>CONCATENATE(MID(C64,F64,(H64-F64)),"ig")</f>
        <v>; Heti 2 óra; kedden és pénteken d. e. V-,8—Vaö-ig</v>
      </c>
      <c r="J64" t="str">
        <f>IFERROR(SEARCH("ugyanaz tanár",C64),"0 ")</f>
        <v xml:space="preserve">0 </v>
      </c>
      <c r="K64" t="str">
        <f>IFERROR(SEARCH($K$1,C64),"ugyanott")</f>
        <v>ugyanott</v>
      </c>
      <c r="L64" t="str">
        <f>IFERROR(SEARCH($K$1,C64),"ugyanott")</f>
        <v>ugyanott</v>
      </c>
      <c r="M64" t="e">
        <f>MID(C64,O64+6,K64-O64)</f>
        <v>#VALUE!</v>
      </c>
      <c r="N64" t="e">
        <f>MID(C64,H64+3,O64-H64+3)</f>
        <v>#VALUE!</v>
      </c>
      <c r="O64" t="e">
        <f t="shared" si="41"/>
        <v>#VALUE!</v>
      </c>
    </row>
    <row r="65" spans="2:15" x14ac:dyDescent="0.3">
      <c r="B65">
        <v>61</v>
      </c>
      <c r="C65" t="s">
        <v>1402</v>
      </c>
      <c r="D65">
        <f t="shared" si="25"/>
        <v>3</v>
      </c>
      <c r="E65" t="str">
        <f t="shared" si="26"/>
        <v>61.   Tornázás és vívás; Később meghatározandó időben. Vermes Lajos torna- és vívómester, az egyetemi tornateremben.</v>
      </c>
      <c r="F65">
        <f>IFERROR(IFERROR(SEARCH("C1",C65),SEARCH(";",C65)),SEARCH(";",C65))</f>
        <v>22</v>
      </c>
      <c r="G65" t="str">
        <f>LEFT(C65,F65)</f>
        <v>10. Tornázás és vívás;</v>
      </c>
      <c r="H65">
        <f>IFERROR(SEARCH("ig.",C65),SEARCH("időben.",C65)+3)</f>
        <v>49</v>
      </c>
      <c r="I65" t="str">
        <f>CONCATENATE(MID(C65,F65,(H65-F65)),"ig")</f>
        <v>; Később meghatározandó időig</v>
      </c>
      <c r="J65" t="str">
        <f>IFERROR(SEARCH("ugyanaz tanár",C65),"0 ")</f>
        <v xml:space="preserve">0 </v>
      </c>
      <c r="K65">
        <f>IFERROR(SEARCH($K$1,C65),"ugyanott")</f>
        <v>106</v>
      </c>
      <c r="L65">
        <f>IFERROR(SEARCH($K$1,C65),"ugyanott")</f>
        <v>106</v>
      </c>
      <c r="M65" t="e">
        <f>MID(C65,O65+6,K65-O65)</f>
        <v>#VALUE!</v>
      </c>
      <c r="N65" t="e">
        <f>MID(C65,H65+3,O65-H65+3)</f>
        <v>#VALUE!</v>
      </c>
      <c r="O65" t="e">
        <f t="shared" si="41"/>
        <v>#VALUE!</v>
      </c>
    </row>
    <row r="67" spans="2:15" x14ac:dyDescent="0.3">
      <c r="E67" t="s">
        <v>1342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Munka29"/>
  <dimension ref="A1:M74"/>
  <sheetViews>
    <sheetView zoomScaleNormal="100" workbookViewId="0">
      <selection activeCell="C73" sqref="C73"/>
    </sheetView>
  </sheetViews>
  <sheetFormatPr defaultRowHeight="15.6" x14ac:dyDescent="0.3"/>
  <sheetData>
    <row r="1" spans="1:13" x14ac:dyDescent="0.3">
      <c r="A1" s="3" t="s">
        <v>32</v>
      </c>
      <c r="B1" s="3" t="s">
        <v>1343</v>
      </c>
      <c r="C1" s="29"/>
      <c r="D1" s="30" t="s">
        <v>8</v>
      </c>
      <c r="E1" s="31" t="s">
        <v>10</v>
      </c>
      <c r="F1" s="30" t="s">
        <v>66</v>
      </c>
      <c r="G1" s="32" t="s">
        <v>11</v>
      </c>
      <c r="H1" s="32" t="s">
        <v>39</v>
      </c>
      <c r="I1" s="32" t="s">
        <v>827</v>
      </c>
      <c r="J1" s="32" t="s">
        <v>569</v>
      </c>
      <c r="K1" s="32" t="s">
        <v>69</v>
      </c>
      <c r="L1" s="32" t="s">
        <v>12</v>
      </c>
      <c r="M1" s="32" t="s">
        <v>568</v>
      </c>
    </row>
    <row r="2" spans="1:13" x14ac:dyDescent="0.3">
      <c r="A2" t="s">
        <v>537</v>
      </c>
      <c r="C2" t="s">
        <v>1405</v>
      </c>
      <c r="D2">
        <f>IFERROR(IFERROR(SEARCH("C1",C2),SEARCH(";",C2)),SEARCH(";",C2))</f>
        <v>41</v>
      </c>
      <c r="E2" t="str">
        <f>LEFT(C2,D2)</f>
        <v>1.      Általános aesthetika. Heti 3 óra;</v>
      </c>
      <c r="F2">
        <f>IFERROR(SEARCH("ig.",C2),SEARCH("időben.",C2)+3)</f>
        <v>84</v>
      </c>
      <c r="G2" t="str">
        <f>CONCATENATE(MID(C2,D2,(F2-D2)),"ig")</f>
        <v>; kedden, szerdán és csütörtökön d. u. 5—6-ig</v>
      </c>
      <c r="H2" t="str">
        <f>IFERROR(SEARCH("ugyanaz tanár",C2),"0 ")</f>
        <v xml:space="preserve">0 </v>
      </c>
      <c r="I2">
        <f>IFERROR(SEARCH($I$1,C2),"ugyanott")</f>
        <v>133</v>
      </c>
      <c r="J2">
        <f>IFERROR(SEARCH($I$1,C2),"ugyanott")</f>
        <v>133</v>
      </c>
      <c r="K2" t="e">
        <f>MID(C2,M2+6,I2-M2)</f>
        <v>#VALUE!</v>
      </c>
      <c r="L2" t="e">
        <f>MID(C2,F2+3,M2-F2+3)</f>
        <v>#VALUE!</v>
      </c>
      <c r="M2" t="e">
        <f>MID(D2,G2+3,N2-G2+3)</f>
        <v>#VALUE!</v>
      </c>
    </row>
    <row r="3" spans="1:13" x14ac:dyDescent="0.3">
      <c r="C3" t="s">
        <v>1406</v>
      </c>
      <c r="D3">
        <f t="shared" ref="D3:D63" si="0">IFERROR(IFERROR(SEARCH("C1",C3),SEARCH(";",C3)),SEARCH(";",C3))</f>
        <v>54</v>
      </c>
      <c r="E3" t="str">
        <f t="shared" ref="E3:E10" si="1">LEFT(C3,D3)</f>
        <v>2.       A philosophia története Kant óta. Heti 2 óra;</v>
      </c>
      <c r="F3">
        <f t="shared" ref="F3:F10" si="2">IFERROR(SEARCH("ig.",C3),SEARCH("időben.",C3)+3)</f>
        <v>98</v>
      </c>
      <c r="G3" t="str">
        <f t="shared" ref="G3:G10" si="3">CONCATENATE(MID(C3,D3,(F3-D3)),"ig")</f>
        <v>; hétfőn d. u.6 --7-ig és szerdán d. u. 4—5-ig</v>
      </c>
      <c r="H3" t="str">
        <f t="shared" ref="H3:H10" si="4">IFERROR(SEARCH("ugyanaz tanár",C3),"0 ")</f>
        <v xml:space="preserve">0 </v>
      </c>
      <c r="I3">
        <f t="shared" ref="I3:I10" si="5">IFERROR(SEARCH($I$1,C3),"ugyanott")</f>
        <v>120</v>
      </c>
      <c r="J3">
        <f t="shared" ref="J3:J10" si="6">IFERROR(SEARCH($I$1,C3),"ugyanott")</f>
        <v>120</v>
      </c>
    </row>
    <row r="4" spans="1:13" x14ac:dyDescent="0.3">
      <c r="C4" t="s">
        <v>1407</v>
      </c>
      <c r="D4">
        <f t="shared" si="0"/>
        <v>79</v>
      </c>
      <c r="E4" t="str">
        <f t="shared" si="1"/>
        <v>3.       Philosophiai gyakorlatok. (A tanárképző tagjainak ingyen.) Heti 2 óra;</v>
      </c>
      <c r="F4">
        <f t="shared" si="2"/>
        <v>98</v>
      </c>
      <c r="G4" t="str">
        <f t="shared" si="3"/>
        <v>; hétfőn d. u. 4—6-ig</v>
      </c>
      <c r="H4" t="str">
        <f t="shared" si="4"/>
        <v xml:space="preserve">0 </v>
      </c>
      <c r="I4" t="str">
        <f t="shared" si="5"/>
        <v>ugyanott</v>
      </c>
      <c r="J4" t="str">
        <f t="shared" si="6"/>
        <v>ugyanott</v>
      </c>
    </row>
    <row r="5" spans="1:13" x14ac:dyDescent="0.3">
      <c r="C5" t="s">
        <v>1412</v>
      </c>
      <c r="D5">
        <f t="shared" si="0"/>
        <v>37</v>
      </c>
      <c r="E5" t="str">
        <f t="shared" si="1"/>
        <v>4.       Neveléstörténet. Heti 3 óra;</v>
      </c>
      <c r="F5">
        <f t="shared" si="2"/>
        <v>81</v>
      </c>
      <c r="G5" t="str">
        <f t="shared" si="3"/>
        <v>; kedden, csütörtökön és pénteken d. u. 6—7-ig</v>
      </c>
      <c r="H5" t="str">
        <f t="shared" si="4"/>
        <v xml:space="preserve">0 </v>
      </c>
      <c r="I5">
        <f t="shared" si="5"/>
        <v>129</v>
      </c>
      <c r="J5">
        <f t="shared" si="6"/>
        <v>129</v>
      </c>
    </row>
    <row r="6" spans="1:13" x14ac:dyDescent="0.3">
      <c r="C6" t="s">
        <v>1411</v>
      </c>
      <c r="D6">
        <f t="shared" si="0"/>
        <v>59</v>
      </c>
      <c r="E6" t="str">
        <f t="shared" si="1"/>
        <v>5.       Részletkérdések a nevelés történetből. Heti 2 óra;</v>
      </c>
      <c r="F6">
        <f t="shared" si="2"/>
        <v>93</v>
      </c>
      <c r="G6" t="str">
        <f t="shared" si="3"/>
        <v>; pénteken és szombaton d. e. 8—9-ig</v>
      </c>
      <c r="H6" t="str">
        <f t="shared" si="4"/>
        <v xml:space="preserve">0 </v>
      </c>
      <c r="I6">
        <f t="shared" si="5"/>
        <v>115</v>
      </c>
      <c r="J6">
        <f t="shared" si="6"/>
        <v>115</v>
      </c>
    </row>
    <row r="7" spans="1:13" x14ac:dyDescent="0.3">
      <c r="C7" t="s">
        <v>1410</v>
      </c>
      <c r="D7">
        <f t="shared" si="0"/>
        <v>77</v>
      </c>
      <c r="E7" t="str">
        <f t="shared" si="1"/>
        <v>6.       Paedagogiai seminarium. (A tanárképző tagjainak ingyen.) Heti 2 óra;</v>
      </c>
      <c r="F7">
        <f t="shared" si="2"/>
        <v>99</v>
      </c>
      <c r="G7" t="str">
        <f t="shared" si="3"/>
        <v>; szombaton d. u. 5-7-ig</v>
      </c>
      <c r="H7" t="str">
        <f t="shared" si="4"/>
        <v xml:space="preserve">0 </v>
      </c>
      <c r="I7">
        <f t="shared" si="5"/>
        <v>121</v>
      </c>
      <c r="J7">
        <f t="shared" si="6"/>
        <v>121</v>
      </c>
    </row>
    <row r="8" spans="1:13" x14ac:dyDescent="0.3">
      <c r="A8" t="s">
        <v>640</v>
      </c>
      <c r="E8" t="str">
        <f t="shared" si="1"/>
        <v/>
      </c>
    </row>
    <row r="9" spans="1:13" x14ac:dyDescent="0.3">
      <c r="C9" t="s">
        <v>1409</v>
      </c>
      <c r="D9">
        <f t="shared" si="0"/>
        <v>49</v>
      </c>
      <c r="E9" t="str">
        <f t="shared" si="1"/>
        <v>7.       A Magyar nyelv régi emlékei. Heti 3 óra;</v>
      </c>
      <c r="F9">
        <f t="shared" si="2"/>
        <v>87</v>
      </c>
      <c r="G9" t="str">
        <f t="shared" si="3"/>
        <v>; hétfőn, kedden és szerdán d. u. 3—4-ig</v>
      </c>
      <c r="H9" t="str">
        <f t="shared" si="4"/>
        <v xml:space="preserve">0 </v>
      </c>
      <c r="I9">
        <f t="shared" si="5"/>
        <v>131</v>
      </c>
      <c r="J9">
        <f t="shared" si="6"/>
        <v>131</v>
      </c>
    </row>
    <row r="10" spans="1:13" x14ac:dyDescent="0.3">
      <c r="C10" t="s">
        <v>1408</v>
      </c>
      <c r="D10">
        <f t="shared" si="0"/>
        <v>38</v>
      </c>
      <c r="E10" t="str">
        <f t="shared" si="1"/>
        <v>8.       Finn olvasmányok. Heti 2 óra;</v>
      </c>
      <c r="F10">
        <f t="shared" si="2"/>
        <v>108</v>
      </c>
      <c r="G10" t="str">
        <f t="shared" si="3"/>
        <v>; csütörtökön d. u. 3 - 4-ig a II. tanteremben és pénteken d. e 10-11-ig</v>
      </c>
      <c r="H10" t="str">
        <f t="shared" si="4"/>
        <v xml:space="preserve">0 </v>
      </c>
      <c r="I10">
        <f t="shared" si="5"/>
        <v>130</v>
      </c>
      <c r="J10">
        <f t="shared" si="6"/>
        <v>130</v>
      </c>
    </row>
    <row r="11" spans="1:13" x14ac:dyDescent="0.3">
      <c r="C11" t="s">
        <v>1413</v>
      </c>
      <c r="D11">
        <f t="shared" si="0"/>
        <v>64</v>
      </c>
      <c r="E11" t="str">
        <f t="shared" ref="E11:E26" si="7">LEFT(C11,D11)</f>
        <v>1.       Nyelvészeti gyakorlatok. (A tanárképzőben.) Heti 2 óra;</v>
      </c>
      <c r="F11">
        <f t="shared" ref="F11:F26" si="8">IFERROR(SEARCH("ig.",C11),SEARCH("időben.",C11)+3)</f>
        <v>86</v>
      </c>
      <c r="G11" t="str">
        <f t="shared" ref="G11:G26" si="9">CONCATENATE(MID(C11,D11,(F11-D11)),"ig")</f>
        <v>; pénteken d. u. 2 —4-ig</v>
      </c>
      <c r="H11" t="str">
        <f t="shared" ref="H11:H26" si="10">IFERROR(SEARCH("ugyanaz tanár",C11),"0 ")</f>
        <v xml:space="preserve">0 </v>
      </c>
      <c r="I11">
        <f t="shared" ref="I11:I26" si="11">IFERROR(SEARCH($I$1,C11),"ugyanott")</f>
        <v>108</v>
      </c>
      <c r="J11">
        <f t="shared" ref="J11:J26" si="12">IFERROR(SEARCH($I$1,C11),"ugyanott")</f>
        <v>108</v>
      </c>
    </row>
    <row r="12" spans="1:13" x14ac:dyDescent="0.3">
      <c r="C12" t="s">
        <v>1428</v>
      </c>
      <c r="D12">
        <f t="shared" si="0"/>
        <v>76</v>
      </c>
      <c r="E12" t="str">
        <f t="shared" si="7"/>
        <v>2.         Kabard nyelvtan, tekintettel a főbb turáni nyelvekre. Heti 2 óra;</v>
      </c>
      <c r="F12">
        <f t="shared" si="8"/>
        <v>105</v>
      </c>
      <c r="G12" t="str">
        <f t="shared" si="9"/>
        <v>; hétfőn és kedden d. c. 7—8-ig</v>
      </c>
      <c r="H12" t="str">
        <f t="shared" si="10"/>
        <v xml:space="preserve">0 </v>
      </c>
      <c r="I12">
        <f t="shared" si="11"/>
        <v>149</v>
      </c>
      <c r="J12">
        <f t="shared" si="12"/>
        <v>149</v>
      </c>
    </row>
    <row r="13" spans="1:13" x14ac:dyDescent="0.3">
      <c r="C13" t="s">
        <v>1427</v>
      </c>
      <c r="D13">
        <f t="shared" si="0"/>
        <v>81</v>
      </c>
      <c r="E13" t="str">
        <f t="shared" si="7"/>
        <v>3.          Török nyelvtan, tekintettel a mongol és mandsu nyelvekre. Heti 2 óra;</v>
      </c>
      <c r="F13">
        <f t="shared" si="8"/>
        <v>116</v>
      </c>
      <c r="G13" t="str">
        <f t="shared" si="9"/>
        <v>; szerdán és csütörtökön d. e. 7—8-ig</v>
      </c>
      <c r="H13" t="str">
        <f t="shared" si="10"/>
        <v xml:space="preserve">0 </v>
      </c>
      <c r="I13" t="str">
        <f t="shared" si="11"/>
        <v>ugyanott</v>
      </c>
      <c r="J13" t="str">
        <f t="shared" si="12"/>
        <v>ugyanott</v>
      </c>
    </row>
    <row r="14" spans="1:13" x14ac:dyDescent="0.3">
      <c r="C14" t="s">
        <v>1426</v>
      </c>
      <c r="D14">
        <f t="shared" si="0"/>
        <v>74</v>
      </c>
      <c r="E14" t="str">
        <f t="shared" si="7"/>
        <v>4.          '*A honfoglalás az én nyelvészetem szempontjából. Heti 1  óra;</v>
      </c>
      <c r="F14">
        <f t="shared" si="8"/>
        <v>95</v>
      </c>
      <c r="G14" t="str">
        <f t="shared" si="9"/>
        <v>; pénteken d. e. 7—8-ig</v>
      </c>
      <c r="H14" t="str">
        <f t="shared" si="10"/>
        <v xml:space="preserve">0 </v>
      </c>
      <c r="I14" t="str">
        <f t="shared" si="11"/>
        <v>ugyanott</v>
      </c>
      <c r="J14" t="str">
        <f t="shared" si="12"/>
        <v>ugyanott</v>
      </c>
    </row>
    <row r="15" spans="1:13" x14ac:dyDescent="0.3">
      <c r="C15" t="s">
        <v>1425</v>
      </c>
      <c r="D15">
        <f t="shared" si="0"/>
        <v>86</v>
      </c>
      <c r="E15" t="str">
        <f t="shared" si="7"/>
        <v>5.          'y‘Oszmanli-török nyelvtan összehasonlító alapon. (Kezdőknek.) Heti 2 óra;</v>
      </c>
      <c r="F15">
        <f t="shared" si="8"/>
        <v>108</v>
      </c>
      <c r="G15" t="str">
        <f t="shared" si="9"/>
        <v>; szombaton d. u. 2—4-ig</v>
      </c>
      <c r="H15" t="str">
        <f t="shared" si="10"/>
        <v xml:space="preserve">0 </v>
      </c>
      <c r="I15">
        <f t="shared" si="11"/>
        <v>151</v>
      </c>
      <c r="J15">
        <f t="shared" si="12"/>
        <v>151</v>
      </c>
    </row>
    <row r="16" spans="1:13" x14ac:dyDescent="0.3">
      <c r="C16" t="s">
        <v>1424</v>
      </c>
      <c r="D16">
        <f t="shared" si="0"/>
        <v>94</v>
      </c>
      <c r="E16" t="str">
        <f t="shared" si="7"/>
        <v>6.          *Oszmanli-török mondattan a modern törökírók olvasásával kapcsolatban. Heti 2 óra;</v>
      </c>
      <c r="F16">
        <f t="shared" si="8"/>
        <v>116</v>
      </c>
      <c r="G16" t="str">
        <f t="shared" si="9"/>
        <v>; szombaton d. u. 4—6-ig</v>
      </c>
      <c r="H16" t="str">
        <f t="shared" si="10"/>
        <v xml:space="preserve">0 </v>
      </c>
      <c r="I16" t="str">
        <f t="shared" si="11"/>
        <v>ugyanott</v>
      </c>
      <c r="J16" t="str">
        <f t="shared" si="12"/>
        <v>ugyanott</v>
      </c>
    </row>
    <row r="17" spans="3:10" x14ac:dyDescent="0.3">
      <c r="C17" t="s">
        <v>1423</v>
      </c>
      <c r="D17">
        <f t="shared" si="0"/>
        <v>79</v>
      </c>
      <c r="E17" t="str">
        <f t="shared" si="7"/>
        <v>7.          A magyar irodalom megújulásának kora. (1772 — 1820) II. Heti 4 óra;</v>
      </c>
      <c r="F17">
        <f t="shared" si="8"/>
        <v>132</v>
      </c>
      <c r="G17" t="str">
        <f t="shared" si="9"/>
        <v>; kedden, szerdán, csütörtökön és pénteken d. u. 4—5-ig</v>
      </c>
      <c r="H17" t="str">
        <f t="shared" si="10"/>
        <v xml:space="preserve">0 </v>
      </c>
      <c r="I17">
        <f t="shared" si="11"/>
        <v>176</v>
      </c>
      <c r="J17">
        <f t="shared" si="12"/>
        <v>176</v>
      </c>
    </row>
    <row r="18" spans="3:10" x14ac:dyDescent="0.3">
      <c r="C18" t="s">
        <v>1422</v>
      </c>
      <c r="D18">
        <f t="shared" si="0"/>
        <v>59</v>
      </c>
      <c r="E18" t="str">
        <f t="shared" si="7"/>
        <v>8.          A magyar oktatóköltészet története. Heti 1 óra;</v>
      </c>
      <c r="F18">
        <f t="shared" si="8"/>
        <v>79</v>
      </c>
      <c r="G18" t="str">
        <f t="shared" si="9"/>
        <v>; pénteken d u. 5 6-ig</v>
      </c>
      <c r="H18" t="str">
        <f t="shared" si="10"/>
        <v xml:space="preserve">0 </v>
      </c>
      <c r="I18" t="str">
        <f t="shared" si="11"/>
        <v>ugyanott</v>
      </c>
      <c r="J18" t="str">
        <f t="shared" si="12"/>
        <v>ugyanott</v>
      </c>
    </row>
    <row r="19" spans="3:10" x14ac:dyDescent="0.3">
      <c r="C19" t="s">
        <v>1421</v>
      </c>
      <c r="D19">
        <f t="shared" si="0"/>
        <v>80</v>
      </c>
      <c r="E19" t="str">
        <f t="shared" si="7"/>
        <v>9.          Magyar irodalomtörténeti gyakorlatok. (A tanárképzőben.) Heti 2 óra;</v>
      </c>
      <c r="F19">
        <f t="shared" si="8"/>
        <v>105</v>
      </c>
      <c r="G19" t="str">
        <f t="shared" si="9"/>
        <v>; csütörtökön d. e. 11—1-ig</v>
      </c>
      <c r="H19" t="str">
        <f t="shared" si="10"/>
        <v xml:space="preserve">0 </v>
      </c>
      <c r="I19">
        <f t="shared" si="11"/>
        <v>127</v>
      </c>
      <c r="J19">
        <f t="shared" si="12"/>
        <v>127</v>
      </c>
    </row>
    <row r="20" spans="3:10" x14ac:dyDescent="0.3">
      <c r="C20" t="s">
        <v>1420</v>
      </c>
      <c r="D20">
        <f t="shared" si="0"/>
        <v>46</v>
      </c>
      <c r="E20" t="str">
        <f t="shared" si="7"/>
        <v>10.      Görög színházi régiségek. Heti 2 óra;</v>
      </c>
      <c r="F20">
        <f t="shared" si="8"/>
        <v>95</v>
      </c>
      <c r="G20" t="str">
        <f t="shared" si="9"/>
        <v>; hétfőn és kedden d. e. 8—                    9-ig</v>
      </c>
      <c r="H20" t="str">
        <f t="shared" si="10"/>
        <v xml:space="preserve">0 </v>
      </c>
      <c r="I20">
        <f t="shared" si="11"/>
        <v>140</v>
      </c>
      <c r="J20">
        <f t="shared" si="12"/>
        <v>140</v>
      </c>
    </row>
    <row r="21" spans="3:10" x14ac:dyDescent="0.3">
      <c r="C21" t="s">
        <v>1414</v>
      </c>
      <c r="D21">
        <f t="shared" si="0"/>
        <v>45</v>
      </c>
      <c r="E21" t="str">
        <f t="shared" si="7"/>
        <v>11.       Euripides Bakchansnöi. Heti 3 óra ;</v>
      </c>
      <c r="F21">
        <f t="shared" si="8"/>
        <v>84</v>
      </c>
      <c r="G21" t="str">
        <f t="shared" si="9"/>
        <v>; szerdán és csütörtökön . d. e. V*8—9-ig</v>
      </c>
      <c r="H21" t="str">
        <f t="shared" si="10"/>
        <v xml:space="preserve">0 </v>
      </c>
      <c r="I21">
        <f t="shared" si="11"/>
        <v>106</v>
      </c>
      <c r="J21">
        <f t="shared" si="12"/>
        <v>106</v>
      </c>
    </row>
    <row r="22" spans="3:10" x14ac:dyDescent="0.3">
      <c r="C22" t="s">
        <v>1419</v>
      </c>
      <c r="D22">
        <f t="shared" si="0"/>
        <v>69</v>
      </c>
      <c r="E22" t="str">
        <f t="shared" si="7"/>
        <v>12.       Homeros Odysseiájának olvasása a tanárképzőben. Heti 2 óra;</v>
      </c>
      <c r="F22">
        <f t="shared" si="8"/>
        <v>92</v>
      </c>
      <c r="G22" t="str">
        <f t="shared" si="9"/>
        <v>; pénteken d. e. 10—12-ig</v>
      </c>
      <c r="H22" t="str">
        <f t="shared" si="10"/>
        <v xml:space="preserve">0 </v>
      </c>
      <c r="I22" t="str">
        <f t="shared" si="11"/>
        <v>ugyanott</v>
      </c>
      <c r="J22" t="str">
        <f t="shared" si="12"/>
        <v>ugyanott</v>
      </c>
    </row>
    <row r="23" spans="3:10" x14ac:dyDescent="0.3">
      <c r="C23" t="s">
        <v>1418</v>
      </c>
      <c r="D23">
        <f t="shared" si="0"/>
        <v>42</v>
      </c>
      <c r="E23" t="str">
        <f t="shared" si="7"/>
        <v>13.       A rómaiak művészete. Heti 2 óra;</v>
      </c>
      <c r="F23">
        <f t="shared" si="8"/>
        <v>76</v>
      </c>
      <c r="G23" t="str">
        <f t="shared" si="9"/>
        <v>; pénteken és szombaton d. e. 8—9-ig</v>
      </c>
      <c r="H23" t="str">
        <f t="shared" si="10"/>
        <v xml:space="preserve">0 </v>
      </c>
      <c r="I23">
        <f t="shared" si="11"/>
        <v>98</v>
      </c>
      <c r="J23">
        <f t="shared" si="12"/>
        <v>98</v>
      </c>
    </row>
    <row r="24" spans="3:10" x14ac:dyDescent="0.3">
      <c r="C24" t="s">
        <v>1417</v>
      </c>
      <c r="D24">
        <f t="shared" si="0"/>
        <v>68</v>
      </c>
      <c r="E24" t="str">
        <f t="shared" si="7"/>
        <v>14.       Művészettörténeti gyakorlatok a tanárképzőben. Heti 2 óra;</v>
      </c>
      <c r="F24">
        <f t="shared" si="8"/>
        <v>91</v>
      </c>
      <c r="G24" t="str">
        <f t="shared" si="9"/>
        <v>;szombaton d. e. 10—12-ig</v>
      </c>
      <c r="H24" t="str">
        <f t="shared" si="10"/>
        <v xml:space="preserve">0 </v>
      </c>
      <c r="I24" t="str">
        <f t="shared" si="11"/>
        <v>ugyanott</v>
      </c>
      <c r="J24" t="str">
        <f t="shared" si="12"/>
        <v>ugyanott</v>
      </c>
    </row>
    <row r="25" spans="3:10" x14ac:dyDescent="0.3">
      <c r="C25" t="s">
        <v>1416</v>
      </c>
      <c r="D25">
        <f t="shared" si="0"/>
        <v>37</v>
      </c>
      <c r="E25" t="str">
        <f t="shared" si="7"/>
        <v>15.       A római elegia. Heti 3 óra;</v>
      </c>
      <c r="F25">
        <f t="shared" si="8"/>
        <v>85</v>
      </c>
      <c r="G25" t="str">
        <f t="shared" si="9"/>
        <v>; hétfőn, szerdán és pénteken d. e.9—        10-ig</v>
      </c>
      <c r="H25" t="str">
        <f t="shared" si="10"/>
        <v xml:space="preserve">0 </v>
      </c>
      <c r="I25">
        <f t="shared" si="11"/>
        <v>129</v>
      </c>
      <c r="J25">
        <f t="shared" si="12"/>
        <v>129</v>
      </c>
    </row>
    <row r="26" spans="3:10" x14ac:dyDescent="0.3">
      <c r="C26" t="s">
        <v>1415</v>
      </c>
      <c r="D26">
        <f t="shared" si="0"/>
        <v>42</v>
      </c>
      <c r="E26" t="str">
        <f t="shared" si="7"/>
        <v>16.       Cicero De finibus-a. Heti 3 óra;</v>
      </c>
      <c r="F26">
        <f t="shared" si="8"/>
        <v>90</v>
      </c>
      <c r="G26" t="str">
        <f t="shared" si="9"/>
        <v>; kedden, csütörtökön és szombaton d. e. 9 - 10-ig</v>
      </c>
      <c r="H26" t="str">
        <f t="shared" si="10"/>
        <v xml:space="preserve">0 </v>
      </c>
      <c r="I26" t="str">
        <f t="shared" si="11"/>
        <v>ugyanott</v>
      </c>
      <c r="J26" t="str">
        <f t="shared" si="12"/>
        <v>ugyanott</v>
      </c>
    </row>
    <row r="27" spans="3:10" x14ac:dyDescent="0.3">
      <c r="C27" t="s">
        <v>1464</v>
      </c>
      <c r="D27">
        <f t="shared" si="0"/>
        <v>48</v>
      </c>
      <c r="E27" t="str">
        <f t="shared" ref="E27:E73" si="13">LEFT(C27,D27)</f>
        <v>1.          Latin stílusgyakorlatok. Heti 2 óra;</v>
      </c>
      <c r="F27">
        <f t="shared" ref="F27:F73" si="14">IFERROR(SEARCH("ig.",C27),SEARCH("időben.",C27)+3)</f>
        <v>97</v>
      </c>
      <c r="G27" t="str">
        <f t="shared" ref="G27:G73" si="15">CONCATENATE(MID(C27,D27,(F27-D27)),"ig")</f>
        <v>; hétfőn és szerdán d. e. 8—                  11-ig</v>
      </c>
      <c r="H27" t="str">
        <f t="shared" ref="H27:H73" si="16">IFERROR(SEARCH("ugyanaz tanár",C27),"0 ")</f>
        <v xml:space="preserve">0 </v>
      </c>
      <c r="I27">
        <f t="shared" ref="I27:I73" si="17">IFERROR(SEARCH($I$1,C27),"ugyanott")</f>
        <v>120</v>
      </c>
      <c r="J27">
        <f t="shared" ref="J27:J73" si="18">IFERROR(SEARCH($I$1,C27),"ugyanott")</f>
        <v>120</v>
      </c>
    </row>
    <row r="28" spans="3:10" x14ac:dyDescent="0.3">
      <c r="C28" t="s">
        <v>1465</v>
      </c>
      <c r="D28">
        <f t="shared" si="0"/>
        <v>77</v>
      </c>
      <c r="E28" t="str">
        <f t="shared" si="13"/>
        <v>2.          A német elbeszélő irodalom a XIV—XVI. században. Heti 3      óra;</v>
      </c>
      <c r="F28">
        <f t="shared" si="14"/>
        <v>123</v>
      </c>
      <c r="G28" t="str">
        <f t="shared" si="15"/>
        <v>; kedden, csütörtökön és szombaton d. c. 9—10-ig</v>
      </c>
      <c r="H28" t="str">
        <f t="shared" si="16"/>
        <v xml:space="preserve">0 </v>
      </c>
      <c r="I28">
        <f t="shared" si="17"/>
        <v>167</v>
      </c>
      <c r="J28">
        <f t="shared" si="18"/>
        <v>167</v>
      </c>
    </row>
    <row r="29" spans="3:10" x14ac:dyDescent="0.3">
      <c r="C29" t="s">
        <v>1466</v>
      </c>
      <c r="D29">
        <f t="shared" si="0"/>
        <v>47</v>
      </c>
      <c r="E29" t="str">
        <f t="shared" si="13"/>
        <v>3.          Herder élete és munkái. Heti 2 óra;</v>
      </c>
      <c r="F29">
        <f t="shared" si="14"/>
        <v>83</v>
      </c>
      <c r="G29" t="str">
        <f t="shared" si="15"/>
        <v>; kedden és csütörtökön d. e. 10—11-ig</v>
      </c>
      <c r="H29" t="str">
        <f t="shared" si="16"/>
        <v xml:space="preserve">0 </v>
      </c>
      <c r="I29" t="str">
        <f t="shared" si="17"/>
        <v>ugyanott</v>
      </c>
      <c r="J29" t="str">
        <f t="shared" si="18"/>
        <v>ugyanott</v>
      </c>
    </row>
    <row r="30" spans="3:10" x14ac:dyDescent="0.3">
      <c r="C30" t="s">
        <v>1467</v>
      </c>
      <c r="D30">
        <f t="shared" si="0"/>
        <v>69</v>
      </c>
      <c r="E30" t="str">
        <f t="shared" si="13"/>
        <v>4.          Germanistikai gyakorlatok. (A tanárképzőben.) Heti 2 óra;</v>
      </c>
      <c r="F30">
        <f t="shared" si="14"/>
        <v>93</v>
      </c>
      <c r="G30" t="str">
        <f t="shared" si="15"/>
        <v>; szombaton d. e. 10-12-ig</v>
      </c>
      <c r="H30" t="str">
        <f t="shared" si="16"/>
        <v xml:space="preserve">0 </v>
      </c>
      <c r="I30" t="str">
        <f t="shared" si="17"/>
        <v>ugyanott</v>
      </c>
      <c r="J30" t="str">
        <f t="shared" si="18"/>
        <v>ugyanott</v>
      </c>
    </row>
    <row r="31" spans="3:10" x14ac:dyDescent="0.3">
      <c r="C31" t="s">
        <v>1468</v>
      </c>
      <c r="D31">
        <f t="shared" si="0"/>
        <v>68</v>
      </c>
      <c r="E31" t="str">
        <f t="shared" si="13"/>
        <v>5.          A román irodalom története a XVI. századból. Heti 2 óra;</v>
      </c>
      <c r="F31">
        <f t="shared" si="14"/>
        <v>97</v>
      </c>
      <c r="G31" t="str">
        <f t="shared" si="15"/>
        <v>;hétfőn és kedden d. u. 2 —3-ig</v>
      </c>
      <c r="H31" t="str">
        <f t="shared" si="16"/>
        <v xml:space="preserve">0 </v>
      </c>
      <c r="I31">
        <f t="shared" si="17"/>
        <v>145</v>
      </c>
      <c r="J31">
        <f t="shared" si="18"/>
        <v>145</v>
      </c>
    </row>
    <row r="32" spans="3:10" x14ac:dyDescent="0.3">
      <c r="C32" t="s">
        <v>1469</v>
      </c>
      <c r="D32">
        <f t="shared" si="0"/>
        <v>66</v>
      </c>
      <c r="E32" t="str">
        <f t="shared" si="13"/>
        <v>6.          A román nyelv alaktana. (A tanárképzőben.) Heti 2 óra;</v>
      </c>
      <c r="F32">
        <f t="shared" si="14"/>
        <v>100</v>
      </c>
      <c r="G32" t="str">
        <f t="shared" si="15"/>
        <v>;szerdán és csütörtökön d. u. 2—3-ig</v>
      </c>
      <c r="H32" t="str">
        <f t="shared" si="16"/>
        <v xml:space="preserve">0 </v>
      </c>
      <c r="I32" t="str">
        <f t="shared" si="17"/>
        <v>ugyanott</v>
      </c>
      <c r="J32" t="str">
        <f t="shared" si="18"/>
        <v>ugyanott</v>
      </c>
    </row>
    <row r="33" spans="1:10" x14ac:dyDescent="0.3">
      <c r="C33" t="s">
        <v>1470</v>
      </c>
      <c r="D33">
        <f t="shared" si="0"/>
        <v>80</v>
      </c>
      <c r="E33" t="str">
        <f t="shared" si="13"/>
        <v>7.          Alexandri Vazul költészete. (Seininariumi gyakorlatok.) Heti 2 óra ;</v>
      </c>
      <c r="F33">
        <f t="shared" si="14"/>
        <v>101</v>
      </c>
      <c r="G33" t="str">
        <f t="shared" si="15"/>
        <v>; pénteken d. u. 2—4-ig</v>
      </c>
      <c r="H33" t="str">
        <f t="shared" si="16"/>
        <v xml:space="preserve">0 </v>
      </c>
      <c r="I33" t="str">
        <f t="shared" si="17"/>
        <v>ugyanott</v>
      </c>
      <c r="J33" t="str">
        <f t="shared" si="18"/>
        <v>ugyanott</v>
      </c>
    </row>
    <row r="34" spans="1:10" x14ac:dyDescent="0.3">
      <c r="C34" t="s">
        <v>1471</v>
      </c>
      <c r="D34">
        <f t="shared" si="0"/>
        <v>42</v>
      </c>
      <c r="E34" t="str">
        <f t="shared" si="13"/>
        <v>8.          *A Dante-irodalom. Heti 2 óra;</v>
      </c>
      <c r="F34">
        <f t="shared" si="14"/>
        <v>69</v>
      </c>
      <c r="G34" t="str">
        <f t="shared" si="15"/>
        <v>; később meghatározandó időig</v>
      </c>
      <c r="H34" t="str">
        <f t="shared" si="16"/>
        <v xml:space="preserve">0 </v>
      </c>
      <c r="I34">
        <f t="shared" si="17"/>
        <v>116</v>
      </c>
      <c r="J34">
        <f t="shared" si="18"/>
        <v>116</v>
      </c>
    </row>
    <row r="35" spans="1:10" x14ac:dyDescent="0.3">
      <c r="C35" t="s">
        <v>1472</v>
      </c>
      <c r="D35">
        <f t="shared" si="0"/>
        <v>86</v>
      </c>
      <c r="E35" t="str">
        <f t="shared" si="13"/>
        <v>9.          M könyvnyomtatás története, kiváló tekintettel Magyarországra. Heti 2 óra;</v>
      </c>
      <c r="F35">
        <f t="shared" si="14"/>
        <v>107</v>
      </c>
      <c r="G35" t="str">
        <f t="shared" si="15"/>
        <v>; pénteken d. u. 3—5-ig</v>
      </c>
      <c r="H35" t="str">
        <f t="shared" si="16"/>
        <v xml:space="preserve">0 </v>
      </c>
      <c r="I35" t="str">
        <f t="shared" si="17"/>
        <v>ugyanott</v>
      </c>
      <c r="J35" t="str">
        <f t="shared" si="18"/>
        <v>ugyanott</v>
      </c>
    </row>
    <row r="36" spans="1:10" x14ac:dyDescent="0.3">
      <c r="A36" t="s">
        <v>1208</v>
      </c>
    </row>
    <row r="37" spans="1:10" x14ac:dyDescent="0.3">
      <c r="C37" t="s">
        <v>1473</v>
      </c>
      <c r="D37">
        <f t="shared" si="0"/>
        <v>63</v>
      </c>
      <c r="E37" t="str">
        <f t="shared" si="13"/>
        <v>10.       Magyarország története a XVI. században. Heti 4 óra ;</v>
      </c>
      <c r="F37">
        <f t="shared" si="14"/>
        <v>120</v>
      </c>
      <c r="G37" t="str">
        <f t="shared" si="15"/>
        <v>; hétfőn, kedden, szerdán, és csütörtökön d. e. 11—12 óráig</v>
      </c>
      <c r="H37" t="str">
        <f t="shared" si="16"/>
        <v xml:space="preserve">0 </v>
      </c>
      <c r="I37">
        <f t="shared" si="17"/>
        <v>167</v>
      </c>
      <c r="J37">
        <f t="shared" si="18"/>
        <v>167</v>
      </c>
    </row>
    <row r="38" spans="1:10" x14ac:dyDescent="0.3">
      <c r="C38" t="s">
        <v>1474</v>
      </c>
      <c r="D38">
        <f t="shared" si="0"/>
        <v>59</v>
      </c>
      <c r="E38" t="str">
        <f t="shared" si="13"/>
        <v>11.       Történelmünk kútfői a XVI. században. Heti 1 óra;</v>
      </c>
      <c r="F38">
        <f t="shared" si="14"/>
        <v>82</v>
      </c>
      <c r="G38" t="str">
        <f t="shared" si="15"/>
        <v>; pénteken d. e. 11—12-ig</v>
      </c>
      <c r="H38" t="str">
        <f t="shared" si="16"/>
        <v xml:space="preserve">0 </v>
      </c>
      <c r="I38" t="str">
        <f t="shared" si="17"/>
        <v>ugyanott</v>
      </c>
      <c r="J38" t="str">
        <f t="shared" si="18"/>
        <v>ugyanott</v>
      </c>
    </row>
    <row r="39" spans="1:10" x14ac:dyDescent="0.3">
      <c r="C39" t="s">
        <v>1456</v>
      </c>
      <c r="D39">
        <f t="shared" si="0"/>
        <v>47</v>
      </c>
      <c r="E39" t="str">
        <f t="shared" si="13"/>
        <v>12.       Oklevéltani gyakorlatok. Heti 2 óra ;</v>
      </c>
      <c r="F39">
        <f t="shared" si="14"/>
        <v>71</v>
      </c>
      <c r="G39" t="str">
        <f t="shared" si="15"/>
        <v>; szombaton d. e. 10—12-ig</v>
      </c>
      <c r="H39" t="str">
        <f t="shared" si="16"/>
        <v xml:space="preserve">0 </v>
      </c>
      <c r="I39" t="str">
        <f t="shared" si="17"/>
        <v>ugyanott</v>
      </c>
      <c r="J39" t="str">
        <f t="shared" si="18"/>
        <v>ugyanott</v>
      </c>
    </row>
    <row r="40" spans="1:10" x14ac:dyDescent="0.3">
      <c r="C40" t="s">
        <v>1457</v>
      </c>
      <c r="D40">
        <f t="shared" si="0"/>
        <v>53</v>
      </c>
      <c r="E40" t="str">
        <f t="shared" si="13"/>
        <v>13.       A városok s a ezéhek története. Heti 2 óra;</v>
      </c>
      <c r="F40">
        <f t="shared" si="14"/>
        <v>80</v>
      </c>
      <c r="G40" t="str">
        <f t="shared" si="15"/>
        <v>; később meghatározandó időig</v>
      </c>
      <c r="H40" t="str">
        <f t="shared" si="16"/>
        <v xml:space="preserve">0 </v>
      </c>
      <c r="I40" t="str">
        <f t="shared" si="17"/>
        <v>ugyanott</v>
      </c>
      <c r="J40" t="str">
        <f t="shared" si="18"/>
        <v>ugyanott</v>
      </c>
    </row>
    <row r="41" spans="1:10" x14ac:dyDescent="0.3">
      <c r="C41" t="s">
        <v>1458</v>
      </c>
      <c r="D41">
        <f t="shared" si="0"/>
        <v>80</v>
      </c>
      <c r="E41" t="str">
        <f t="shared" si="13"/>
        <v>14.       Erdély kultúrája s társadalmi élete a fejedelemség korában.Heti 2 óra;</v>
      </c>
      <c r="F41">
        <f t="shared" si="14"/>
        <v>107</v>
      </c>
      <c r="G41" t="str">
        <f t="shared" si="15"/>
        <v>; később meghatározandó időig</v>
      </c>
      <c r="H41" t="str">
        <f t="shared" si="16"/>
        <v xml:space="preserve">0 </v>
      </c>
      <c r="I41">
        <f t="shared" si="17"/>
        <v>146</v>
      </c>
      <c r="J41">
        <f t="shared" si="18"/>
        <v>146</v>
      </c>
    </row>
    <row r="42" spans="1:10" x14ac:dyDescent="0.3">
      <c r="C42" t="s">
        <v>1459</v>
      </c>
      <c r="D42">
        <f t="shared" si="0"/>
        <v>77</v>
      </c>
      <c r="E42" t="str">
        <f t="shared" si="13"/>
        <v>15.       Művelődéstörténelmi források a XVI. és XVII. században. Heti 1 óra;</v>
      </c>
      <c r="F42">
        <f t="shared" si="14"/>
        <v>104</v>
      </c>
      <c r="G42" t="str">
        <f t="shared" si="15"/>
        <v>; később meghatározandó időig</v>
      </c>
      <c r="H42" t="str">
        <f t="shared" si="16"/>
        <v xml:space="preserve">0 </v>
      </c>
      <c r="I42">
        <f t="shared" si="17"/>
        <v>143</v>
      </c>
      <c r="J42">
        <f t="shared" si="18"/>
        <v>143</v>
      </c>
    </row>
    <row r="43" spans="1:10" x14ac:dyDescent="0.3">
      <c r="C43" t="s">
        <v>1460</v>
      </c>
      <c r="D43">
        <f t="shared" si="0"/>
        <v>57</v>
      </c>
      <c r="E43" t="str">
        <f t="shared" si="13"/>
        <v>1.          A rómaiak történelme (folytatás.) Heti 5 óra;</v>
      </c>
      <c r="F43">
        <f t="shared" si="14"/>
        <v>119</v>
      </c>
      <c r="G43" t="str">
        <f t="shared" si="15"/>
        <v>; hétfőn, kedden,szerdán, csütörtökön és pénteken d. e. 10—11-ig</v>
      </c>
      <c r="H43" t="str">
        <f t="shared" si="16"/>
        <v xml:space="preserve">0 </v>
      </c>
      <c r="I43">
        <f t="shared" si="17"/>
        <v>166</v>
      </c>
      <c r="J43">
        <f t="shared" si="18"/>
        <v>166</v>
      </c>
    </row>
    <row r="44" spans="1:10" x14ac:dyDescent="0.3">
      <c r="C44" t="s">
        <v>1461</v>
      </c>
      <c r="D44">
        <f t="shared" si="0"/>
        <v>87</v>
      </c>
      <c r="E44" t="str">
        <f t="shared" si="13"/>
        <v>2.          Tanárképzői és seminariumi gyakorlatok az ó-kori történelemből. Heti 2 óra;</v>
      </c>
      <c r="F44">
        <f t="shared" si="14"/>
        <v>108</v>
      </c>
      <c r="G44" t="str">
        <f t="shared" si="15"/>
        <v>; pénteken d. u. 3—5-ig</v>
      </c>
      <c r="H44" t="str">
        <f t="shared" si="16"/>
        <v xml:space="preserve">0 </v>
      </c>
      <c r="I44" t="str">
        <f t="shared" si="17"/>
        <v>ugyanott</v>
      </c>
      <c r="J44" t="str">
        <f t="shared" si="18"/>
        <v>ugyanott</v>
      </c>
    </row>
    <row r="45" spans="1:10" x14ac:dyDescent="0.3">
      <c r="C45" t="s">
        <v>1462</v>
      </c>
      <c r="D45">
        <f t="shared" si="0"/>
        <v>55</v>
      </c>
      <c r="E45" t="str">
        <f t="shared" si="13"/>
        <v>3.          A francia forradalom története. Heti 4 óra;</v>
      </c>
      <c r="F45">
        <f t="shared" si="14"/>
        <v>106</v>
      </c>
      <c r="G45" t="str">
        <f t="shared" si="15"/>
        <v>; hétfőn, kedden, szerdán és csütörtökön déli 12—1-ig</v>
      </c>
      <c r="H45" t="str">
        <f t="shared" si="16"/>
        <v xml:space="preserve">0 </v>
      </c>
      <c r="I45">
        <f t="shared" si="17"/>
        <v>150</v>
      </c>
      <c r="J45">
        <f t="shared" si="18"/>
        <v>150</v>
      </c>
    </row>
    <row r="46" spans="1:10" x14ac:dyDescent="0.3">
      <c r="C46" t="s">
        <v>1463</v>
      </c>
      <c r="D46">
        <f t="shared" si="0"/>
        <v>47</v>
      </c>
      <c r="E46" t="str">
        <f t="shared" si="13"/>
        <v>4.          A középkor főbb csatái. Heti 1 óra;</v>
      </c>
      <c r="F46">
        <f t="shared" si="14"/>
        <v>69</v>
      </c>
      <c r="G46" t="str">
        <f t="shared" si="15"/>
        <v>; hétfőn d. u. 5—6 óráig</v>
      </c>
      <c r="H46" t="str">
        <f t="shared" si="16"/>
        <v xml:space="preserve">0 </v>
      </c>
      <c r="I46">
        <f t="shared" si="17"/>
        <v>91</v>
      </c>
      <c r="J46">
        <f t="shared" si="18"/>
        <v>91</v>
      </c>
    </row>
    <row r="47" spans="1:10" x14ac:dyDescent="0.3">
      <c r="C47" t="s">
        <v>1455</v>
      </c>
      <c r="D47">
        <f t="shared" si="0"/>
        <v>76</v>
      </c>
      <c r="E47" t="str">
        <f t="shared" si="13"/>
        <v>5.          Gyakorlatok a középkor történetéből a seminariumban. Heti 2 óra;</v>
      </c>
      <c r="F47">
        <f t="shared" si="14"/>
        <v>101</v>
      </c>
      <c r="G47" t="str">
        <f t="shared" si="15"/>
        <v>; csütörtökön d. u. 3 —5-ig</v>
      </c>
      <c r="H47" t="str">
        <f t="shared" si="16"/>
        <v xml:space="preserve">0 </v>
      </c>
      <c r="I47" t="str">
        <f t="shared" si="17"/>
        <v>ugyanott</v>
      </c>
      <c r="J47" t="str">
        <f t="shared" si="18"/>
        <v>ugyanott</v>
      </c>
    </row>
    <row r="48" spans="1:10" x14ac:dyDescent="0.3">
      <c r="C48" t="s">
        <v>1454</v>
      </c>
      <c r="D48">
        <f t="shared" si="0"/>
        <v>84</v>
      </c>
      <c r="E48" t="str">
        <f t="shared" si="13"/>
        <v>6.          Az erdélyi fejedelemség megalakulásának története 1541—1570. Heti 2 óra;</v>
      </c>
      <c r="F48">
        <f t="shared" si="14"/>
        <v>107</v>
      </c>
      <c r="G48" t="str">
        <f t="shared" si="15"/>
        <v>; szombaton d. e. 11—1-ig</v>
      </c>
      <c r="H48" t="str">
        <f t="shared" si="16"/>
        <v xml:space="preserve">0 </v>
      </c>
      <c r="I48">
        <f t="shared" si="17"/>
        <v>151</v>
      </c>
      <c r="J48">
        <f t="shared" si="18"/>
        <v>151</v>
      </c>
    </row>
    <row r="49" spans="1:10" x14ac:dyDescent="0.3">
      <c r="C49" t="s">
        <v>1453</v>
      </c>
      <c r="D49">
        <f t="shared" si="0"/>
        <v>52</v>
      </c>
      <c r="E49" t="str">
        <f t="shared" si="13"/>
        <v>7.          Pompei emlékei. (Folytatás.) Heti 4 óra;</v>
      </c>
      <c r="F49">
        <f t="shared" si="14"/>
        <v>81</v>
      </c>
      <c r="G49" t="str">
        <f t="shared" si="15"/>
        <v>; hétfőn és kedden d. u. 3—5-ig</v>
      </c>
      <c r="H49" t="str">
        <f t="shared" si="16"/>
        <v xml:space="preserve">0 </v>
      </c>
      <c r="I49">
        <f t="shared" si="17"/>
        <v>123</v>
      </c>
      <c r="J49">
        <f t="shared" si="18"/>
        <v>123</v>
      </c>
    </row>
    <row r="50" spans="1:10" x14ac:dyDescent="0.3">
      <c r="C50" t="s">
        <v>1452</v>
      </c>
      <c r="D50">
        <f t="shared" si="0"/>
        <v>83</v>
      </c>
      <c r="E50" t="str">
        <f t="shared" si="13"/>
        <v>8.          Róma topographiája. (Folyt.) (Tanárképzői tagoknak ingyen.) Heti 2 óra;</v>
      </c>
      <c r="F50">
        <f t="shared" si="14"/>
        <v>103</v>
      </c>
      <c r="G50" t="str">
        <f t="shared" si="15"/>
        <v>; szerdán d. u. 3—5-ig</v>
      </c>
      <c r="H50" t="str">
        <f t="shared" si="16"/>
        <v xml:space="preserve">0 </v>
      </c>
      <c r="I50" t="str">
        <f t="shared" si="17"/>
        <v>ugyanott</v>
      </c>
      <c r="J50" t="str">
        <f t="shared" si="18"/>
        <v>ugyanott</v>
      </c>
    </row>
    <row r="51" spans="1:10" x14ac:dyDescent="0.3">
      <c r="C51" t="s">
        <v>1451</v>
      </c>
      <c r="D51">
        <f t="shared" si="0"/>
        <v>105</v>
      </c>
      <c r="E51" t="str">
        <f t="shared" si="13"/>
        <v>9.          Általános földrajz. I. rész. Mathematikai és csillagászati földrajz. (Folytatás.) Heti 3 óra;</v>
      </c>
      <c r="F51">
        <f t="shared" si="14"/>
        <v>144</v>
      </c>
      <c r="G51" t="str">
        <f t="shared" si="15"/>
        <v>; hétfőn, kedden és szerdán d. e. 9—10-ig</v>
      </c>
      <c r="H51" t="str">
        <f t="shared" si="16"/>
        <v xml:space="preserve">0 </v>
      </c>
      <c r="I51">
        <f t="shared" si="17"/>
        <v>189</v>
      </c>
      <c r="J51">
        <f t="shared" si="18"/>
        <v>189</v>
      </c>
    </row>
    <row r="52" spans="1:10" x14ac:dyDescent="0.3">
      <c r="C52" t="s">
        <v>1450</v>
      </c>
      <c r="D52">
        <f t="shared" si="0"/>
        <v>58</v>
      </c>
      <c r="E52" t="str">
        <f t="shared" si="13"/>
        <v>10.       Leíró földrajz. Európa. (Folytatás.) Heti 3 óra;</v>
      </c>
      <c r="F52">
        <f t="shared" si="14"/>
        <v>121</v>
      </c>
      <c r="G52" t="str">
        <f t="shared" si="15"/>
        <v>; pénteken d. e. 9 —10-ig és d. u. 5—6-ig, szombaton déli 12—1-ig</v>
      </c>
      <c r="H52" t="str">
        <f t="shared" si="16"/>
        <v xml:space="preserve">0 </v>
      </c>
      <c r="I52" t="str">
        <f t="shared" si="17"/>
        <v>ugyanott</v>
      </c>
      <c r="J52" t="str">
        <f t="shared" si="18"/>
        <v>ugyanott</v>
      </c>
    </row>
    <row r="53" spans="1:10" x14ac:dyDescent="0.3">
      <c r="C53" t="s">
        <v>1449</v>
      </c>
      <c r="D53">
        <f t="shared" si="0"/>
        <v>67</v>
      </c>
      <c r="E53" t="str">
        <f t="shared" si="13"/>
        <v>11.       Magyarország földrajza. II. rész. A Dunántúl. Heti 1 óra;</v>
      </c>
      <c r="F53">
        <f t="shared" si="14"/>
        <v>94</v>
      </c>
      <c r="G53" t="str">
        <f t="shared" si="15"/>
        <v>; később meghatározandó időig</v>
      </c>
      <c r="H53" t="str">
        <f t="shared" si="16"/>
        <v xml:space="preserve">0 </v>
      </c>
      <c r="I53" t="str">
        <f t="shared" si="17"/>
        <v>ugyanott</v>
      </c>
      <c r="J53" t="str">
        <f t="shared" si="18"/>
        <v>ugyanott</v>
      </c>
    </row>
    <row r="54" spans="1:10" x14ac:dyDescent="0.3">
      <c r="C54" t="s">
        <v>1448</v>
      </c>
      <c r="D54">
        <f t="shared" si="0"/>
        <v>44</v>
      </c>
      <c r="E54" t="str">
        <f t="shared" si="13"/>
        <v>12.       Földrajzi gyakorlatok. Heti 2 óra;</v>
      </c>
      <c r="F54">
        <f t="shared" si="14"/>
        <v>116</v>
      </c>
      <c r="G54" t="str">
        <f t="shared" si="15"/>
        <v>; A természetrajzi földrajz szakos hallgatók számára, szerdán d. u. 4—6-ig</v>
      </c>
      <c r="H54" t="str">
        <f t="shared" si="16"/>
        <v xml:space="preserve">0 </v>
      </c>
      <c r="I54" t="str">
        <f t="shared" si="17"/>
        <v>ugyanott</v>
      </c>
      <c r="J54" t="str">
        <f t="shared" si="18"/>
        <v>ugyanott</v>
      </c>
    </row>
    <row r="55" spans="1:10" x14ac:dyDescent="0.3">
      <c r="C55" t="s">
        <v>1447</v>
      </c>
      <c r="D55">
        <f t="shared" si="0"/>
        <v>82</v>
      </c>
      <c r="E55" t="str">
        <f t="shared" si="13"/>
        <v>13.       *A czigányiigy rendezése néprajzi szempontból. (Folytatás.) Heti 1 óra ;</v>
      </c>
      <c r="F55">
        <f t="shared" si="14"/>
        <v>104</v>
      </c>
      <c r="G55" t="str">
        <f t="shared" si="15"/>
        <v>; szombaton d. e. 7—8-ig</v>
      </c>
      <c r="H55" t="str">
        <f t="shared" si="16"/>
        <v xml:space="preserve">0 </v>
      </c>
      <c r="I55">
        <f t="shared" si="17"/>
        <v>149</v>
      </c>
      <c r="J55">
        <f t="shared" si="18"/>
        <v>149</v>
      </c>
    </row>
    <row r="56" spans="1:10" x14ac:dyDescent="0.3">
      <c r="C56" t="s">
        <v>1475</v>
      </c>
      <c r="D56">
        <f t="shared" si="0"/>
        <v>68</v>
      </c>
      <c r="E56" t="str">
        <f t="shared" si="13"/>
        <v>14.       *Bosznia és Hercegovina néprajza. (Folytatás.) Heti 1 óra;</v>
      </c>
      <c r="F56">
        <f t="shared" si="14"/>
        <v>90</v>
      </c>
      <c r="G56" t="str">
        <f t="shared" si="15"/>
        <v>; szombaton d. e. 8-9-ig</v>
      </c>
      <c r="H56" t="str">
        <f t="shared" si="16"/>
        <v xml:space="preserve">0 </v>
      </c>
      <c r="I56" t="str">
        <f t="shared" si="17"/>
        <v>ugyanott</v>
      </c>
      <c r="J56" t="str">
        <f t="shared" si="18"/>
        <v>ugyanott</v>
      </c>
    </row>
    <row r="57" spans="1:10" x14ac:dyDescent="0.3">
      <c r="C57" t="s">
        <v>1446</v>
      </c>
      <c r="D57">
        <f t="shared" si="0"/>
        <v>100</v>
      </c>
      <c r="E57" t="str">
        <f t="shared" si="13"/>
        <v>1.          Néprajzi múzeumi gyakorlatok. (Az E. K. E. néprajzi múzeumában, Mátyás-ház.) Heti 1 óra;</v>
      </c>
      <c r="F57">
        <f t="shared" si="14"/>
        <v>122</v>
      </c>
      <c r="G57" t="str">
        <f t="shared" si="15"/>
        <v>; szombaton d. u. 3—4-ig</v>
      </c>
      <c r="H57" t="str">
        <f t="shared" si="16"/>
        <v xml:space="preserve">0 </v>
      </c>
      <c r="I57" t="str">
        <f t="shared" si="17"/>
        <v>ugyanott</v>
      </c>
      <c r="J57" t="str">
        <f t="shared" si="18"/>
        <v>ugyanott</v>
      </c>
    </row>
    <row r="58" spans="1:10" x14ac:dyDescent="0.3">
      <c r="A58" t="s">
        <v>1429</v>
      </c>
    </row>
    <row r="59" spans="1:10" x14ac:dyDescent="0.3">
      <c r="C59" t="s">
        <v>1445</v>
      </c>
      <c r="D59">
        <f t="shared" si="0"/>
        <v>49</v>
      </c>
      <c r="E59" t="str">
        <f t="shared" si="13"/>
        <v>2.          Olasz nyelv. (Kezdőknek.) Heti 2 óra;</v>
      </c>
      <c r="F59">
        <f t="shared" si="14"/>
        <v>76</v>
      </c>
      <c r="G59" t="str">
        <f t="shared" si="15"/>
        <v>; később meghatározandó időig</v>
      </c>
      <c r="H59" t="str">
        <f t="shared" si="16"/>
        <v xml:space="preserve">0 </v>
      </c>
      <c r="I59">
        <f t="shared" si="17"/>
        <v>141</v>
      </c>
      <c r="J59">
        <f t="shared" si="18"/>
        <v>141</v>
      </c>
    </row>
    <row r="60" spans="1:10" x14ac:dyDescent="0.3">
      <c r="C60" t="s">
        <v>1444</v>
      </c>
      <c r="D60">
        <f t="shared" si="0"/>
        <v>50</v>
      </c>
      <c r="E60" t="str">
        <f t="shared" si="13"/>
        <v>3.          Olasz nyelv. (Haladóknak.) Heti 2 óra;</v>
      </c>
      <c r="F60">
        <f t="shared" si="14"/>
        <v>77</v>
      </c>
      <c r="G60" t="str">
        <f t="shared" si="15"/>
        <v>; később meghatározandó időig</v>
      </c>
      <c r="H60" t="str">
        <f t="shared" si="16"/>
        <v xml:space="preserve">0 </v>
      </c>
      <c r="I60" t="str">
        <f t="shared" si="17"/>
        <v>ugyanott</v>
      </c>
      <c r="J60" t="str">
        <f t="shared" si="18"/>
        <v>ugyanott</v>
      </c>
    </row>
    <row r="61" spans="1:10" x14ac:dyDescent="0.3">
      <c r="C61" t="s">
        <v>1443</v>
      </c>
      <c r="D61">
        <f t="shared" si="0"/>
        <v>52</v>
      </c>
      <c r="E61" t="str">
        <f t="shared" si="13"/>
        <v>4.           * Középkori olasz krónikák. Heti 1 óra;</v>
      </c>
      <c r="F61">
        <f t="shared" si="14"/>
        <v>79</v>
      </c>
      <c r="G61" t="str">
        <f t="shared" si="15"/>
        <v>; később meghatározandó időig</v>
      </c>
      <c r="H61" t="str">
        <f t="shared" si="16"/>
        <v xml:space="preserve">0 </v>
      </c>
      <c r="I61" t="str">
        <f t="shared" si="17"/>
        <v>ugyanott</v>
      </c>
      <c r="J61" t="str">
        <f t="shared" si="18"/>
        <v>ugyanott</v>
      </c>
    </row>
    <row r="62" spans="1:10" x14ac:dyDescent="0.3">
      <c r="C62" t="s">
        <v>1442</v>
      </c>
      <c r="D62">
        <f t="shared" si="0"/>
        <v>75</v>
      </c>
      <c r="E62" t="str">
        <f t="shared" si="13"/>
        <v>5.           Angol irodalom. (Vicar of Wakefield.) (Folytatás.) Heti 1 óra;</v>
      </c>
      <c r="F62">
        <f t="shared" si="14"/>
        <v>94</v>
      </c>
      <c r="G62" t="str">
        <f t="shared" si="15"/>
        <v>; hétfőn d. u. 3—4-ig</v>
      </c>
      <c r="H62" t="str">
        <f t="shared" si="16"/>
        <v xml:space="preserve">0 </v>
      </c>
      <c r="I62" t="str">
        <f t="shared" si="17"/>
        <v>ugyanott</v>
      </c>
      <c r="J62" t="str">
        <f t="shared" si="18"/>
        <v>ugyanott</v>
      </c>
    </row>
    <row r="63" spans="1:10" x14ac:dyDescent="0.3">
      <c r="C63" t="s">
        <v>1441</v>
      </c>
      <c r="D63">
        <f t="shared" si="0"/>
        <v>58</v>
      </c>
      <c r="E63" t="str">
        <f t="shared" si="13"/>
        <v>6.           Angol olvasmányok és gyakorlatok. Heti 2 óra;</v>
      </c>
      <c r="F63">
        <f t="shared" si="14"/>
        <v>92</v>
      </c>
      <c r="G63" t="str">
        <f t="shared" si="15"/>
        <v>; hétfőn és csütörtökön d. u. 2—3-ig</v>
      </c>
      <c r="H63" t="str">
        <f t="shared" si="16"/>
        <v xml:space="preserve">0 </v>
      </c>
      <c r="I63" t="str">
        <f t="shared" si="17"/>
        <v>ugyanott</v>
      </c>
      <c r="J63" t="str">
        <f t="shared" si="18"/>
        <v>ugyanott</v>
      </c>
    </row>
    <row r="64" spans="1:10" x14ac:dyDescent="0.3">
      <c r="C64" t="s">
        <v>1440</v>
      </c>
      <c r="D64">
        <f t="shared" ref="D64:D73" si="19">IFERROR(IFERROR(SEARCH("C1",C64),SEARCH(";",C64)),SEARCH(";",C64))</f>
        <v>54</v>
      </c>
      <c r="E64" t="str">
        <f t="shared" si="13"/>
        <v>7.           Angol nyelvtan. (Folytatás.) Heti 2 óra ;</v>
      </c>
      <c r="F64">
        <f t="shared" si="14"/>
        <v>87</v>
      </c>
      <c r="G64" t="str">
        <f t="shared" si="15"/>
        <v>; szerdán és szombaton d. u. 2—3-ig</v>
      </c>
      <c r="H64" t="str">
        <f t="shared" si="16"/>
        <v xml:space="preserve">0 </v>
      </c>
      <c r="I64" t="str">
        <f t="shared" si="17"/>
        <v>ugyanott</v>
      </c>
      <c r="J64" t="str">
        <f t="shared" si="18"/>
        <v>ugyanott</v>
      </c>
    </row>
    <row r="65" spans="1:10" x14ac:dyDescent="0.3">
      <c r="C65" t="s">
        <v>1439</v>
      </c>
      <c r="D65">
        <f t="shared" si="19"/>
        <v>142</v>
      </c>
      <c r="E65" t="str">
        <f t="shared" si="13"/>
        <v>8.           * Német nyelvi gyakorlatok. (I. Kezdők számára, könnyű német olvasmányok alapján. Az összes fakultások hallgatóinak.) Heti 2 óra;</v>
      </c>
      <c r="F65">
        <f t="shared" si="14"/>
        <v>169</v>
      </c>
      <c r="G65" t="str">
        <f t="shared" si="15"/>
        <v>; később meghatározandó időig</v>
      </c>
      <c r="H65" t="str">
        <f t="shared" si="16"/>
        <v xml:space="preserve">0 </v>
      </c>
      <c r="I65">
        <f t="shared" si="17"/>
        <v>214</v>
      </c>
      <c r="J65">
        <f t="shared" si="18"/>
        <v>214</v>
      </c>
    </row>
    <row r="66" spans="1:10" x14ac:dyDescent="0.3">
      <c r="C66" t="s">
        <v>1438</v>
      </c>
      <c r="D66">
        <f t="shared" si="19"/>
        <v>145</v>
      </c>
      <c r="E66" t="str">
        <f t="shared" si="13"/>
        <v>9.           *Német nyelvi gyakorlatok. (II. Haladók számára. XIX. Századi prózaírók olvasásával. Az összes fakultások hallgatóinak.) Heti 2 óra;</v>
      </c>
      <c r="F66">
        <f t="shared" si="14"/>
        <v>172</v>
      </c>
      <c r="G66" t="str">
        <f t="shared" si="15"/>
        <v>; később meghatározandó időig</v>
      </c>
      <c r="H66" t="str">
        <f t="shared" si="16"/>
        <v xml:space="preserve">0 </v>
      </c>
      <c r="I66" t="str">
        <f t="shared" si="17"/>
        <v>ugyanott</v>
      </c>
      <c r="J66" t="str">
        <f t="shared" si="18"/>
        <v>ugyanott</v>
      </c>
    </row>
    <row r="67" spans="1:10" x14ac:dyDescent="0.3">
      <c r="C67" t="s">
        <v>1437</v>
      </c>
      <c r="D67">
        <f t="shared" si="19"/>
        <v>49</v>
      </c>
      <c r="E67" t="str">
        <f t="shared" si="13"/>
        <v>10.       Francia nyelv. (Kezdőknek.) Heti 2 óra;</v>
      </c>
      <c r="F67">
        <f t="shared" si="14"/>
        <v>76</v>
      </c>
      <c r="G67" t="str">
        <f t="shared" si="15"/>
        <v>; később meghatározandó időig</v>
      </c>
      <c r="H67" t="str">
        <f t="shared" si="16"/>
        <v xml:space="preserve">0 </v>
      </c>
      <c r="I67">
        <f t="shared" si="17"/>
        <v>116</v>
      </c>
      <c r="J67">
        <f t="shared" si="18"/>
        <v>116</v>
      </c>
    </row>
    <row r="68" spans="1:10" x14ac:dyDescent="0.3">
      <c r="C68" t="s">
        <v>1436</v>
      </c>
      <c r="D68">
        <f t="shared" si="19"/>
        <v>50</v>
      </c>
      <c r="E68" t="str">
        <f t="shared" si="13"/>
        <v>11.       Francia nyelv. (Haladóknak.) Heti 2 óra;</v>
      </c>
      <c r="F68">
        <f t="shared" si="14"/>
        <v>77</v>
      </c>
      <c r="G68" t="str">
        <f t="shared" si="15"/>
        <v>; később meghatározandó időig</v>
      </c>
      <c r="H68" t="str">
        <f t="shared" si="16"/>
        <v xml:space="preserve">0 </v>
      </c>
      <c r="I68" t="str">
        <f t="shared" si="17"/>
        <v>ugyanott</v>
      </c>
      <c r="J68" t="str">
        <f t="shared" si="18"/>
        <v>ugyanott</v>
      </c>
    </row>
    <row r="69" spans="1:10" x14ac:dyDescent="0.3">
      <c r="A69" t="s">
        <v>1430</v>
      </c>
    </row>
    <row r="70" spans="1:10" x14ac:dyDescent="0.3">
      <c r="C70" t="s">
        <v>1435</v>
      </c>
      <c r="D70" t="e">
        <f t="shared" si="19"/>
        <v>#VALUE!</v>
      </c>
      <c r="E70" t="e">
        <f t="shared" si="13"/>
        <v>#VALUE!</v>
      </c>
      <c r="F70" t="e">
        <f t="shared" si="14"/>
        <v>#VALUE!</v>
      </c>
      <c r="G70" t="e">
        <f t="shared" si="15"/>
        <v>#VALUE!</v>
      </c>
      <c r="H70" t="str">
        <f t="shared" si="16"/>
        <v xml:space="preserve">0 </v>
      </c>
      <c r="I70">
        <f t="shared" si="17"/>
        <v>111</v>
      </c>
      <c r="J70">
        <f t="shared" si="18"/>
        <v>111</v>
      </c>
    </row>
    <row r="71" spans="1:10" x14ac:dyDescent="0.3">
      <c r="C71" t="s">
        <v>1434</v>
      </c>
      <c r="D71">
        <f t="shared" si="19"/>
        <v>70</v>
      </c>
      <c r="E71" t="str">
        <f t="shared" si="13"/>
        <v>13.       Szépírás. (Rendes egyetemi hallgatóknak ingyen.) Heti 3 óra;</v>
      </c>
      <c r="F71">
        <f t="shared" si="14"/>
        <v>115</v>
      </c>
      <c r="G71" t="str">
        <f t="shared" si="15"/>
        <v>; hétfőn, szerdán és pénteken d. e. V28—'/*9-ig</v>
      </c>
      <c r="H71" t="str">
        <f t="shared" si="16"/>
        <v xml:space="preserve">0 </v>
      </c>
      <c r="I71" t="str">
        <f t="shared" si="17"/>
        <v>ugyanott</v>
      </c>
      <c r="J71" t="str">
        <f t="shared" si="18"/>
        <v>ugyanott</v>
      </c>
    </row>
    <row r="72" spans="1:10" x14ac:dyDescent="0.3">
      <c r="C72" t="s">
        <v>1433</v>
      </c>
      <c r="D72">
        <f t="shared" si="19"/>
        <v>74</v>
      </c>
      <c r="E72" t="str">
        <f t="shared" si="13"/>
        <v>1.          Díszirások. (Rendes egyetemi hallgatóknak ingyen.) Heti 2 óra;</v>
      </c>
      <c r="F72">
        <f t="shared" si="14"/>
        <v>112</v>
      </c>
      <c r="G72" t="str">
        <f t="shared" si="15"/>
        <v>; kedden és szombaton d. e. l/28—'/29-ig</v>
      </c>
      <c r="H72" t="str">
        <f t="shared" si="16"/>
        <v xml:space="preserve">0 </v>
      </c>
      <c r="I72" t="str">
        <f t="shared" si="17"/>
        <v>ugyanott</v>
      </c>
      <c r="J72" t="str">
        <f t="shared" si="18"/>
        <v>ugyanott</v>
      </c>
    </row>
    <row r="73" spans="1:10" x14ac:dyDescent="0.3">
      <c r="C73" t="s">
        <v>1432</v>
      </c>
      <c r="D73" t="e">
        <f t="shared" si="19"/>
        <v>#VALUE!</v>
      </c>
      <c r="E73" t="e">
        <f t="shared" si="13"/>
        <v>#VALUE!</v>
      </c>
      <c r="F73" t="e">
        <f t="shared" si="14"/>
        <v>#VALUE!</v>
      </c>
      <c r="G73" t="e">
        <f t="shared" si="15"/>
        <v>#VALUE!</v>
      </c>
      <c r="H73" t="str">
        <f t="shared" si="16"/>
        <v xml:space="preserve">0 </v>
      </c>
      <c r="I73">
        <f t="shared" si="17"/>
        <v>124</v>
      </c>
      <c r="J73">
        <f t="shared" si="18"/>
        <v>124</v>
      </c>
    </row>
    <row r="74" spans="1:10" x14ac:dyDescent="0.3">
      <c r="C74" t="s">
        <v>1431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Munka3"/>
  <dimension ref="A1:J39"/>
  <sheetViews>
    <sheetView zoomScale="36" zoomScaleNormal="36" workbookViewId="0">
      <selection activeCell="A39" sqref="A39"/>
    </sheetView>
  </sheetViews>
  <sheetFormatPr defaultRowHeight="15.6" x14ac:dyDescent="0.3"/>
  <cols>
    <col min="1" max="1" width="21.5" customWidth="1"/>
    <col min="2" max="2" width="25" customWidth="1"/>
    <col min="4" max="4" width="66" customWidth="1"/>
    <col min="6" max="6" width="18.69921875" customWidth="1"/>
    <col min="8" max="8" width="11.09765625" customWidth="1"/>
    <col min="9" max="9" width="14.3984375" customWidth="1"/>
    <col min="10" max="10" width="24.09765625" customWidth="1"/>
  </cols>
  <sheetData>
    <row r="1" spans="1:10" x14ac:dyDescent="0.3">
      <c r="A1" s="3" t="s">
        <v>32</v>
      </c>
      <c r="C1" t="s">
        <v>8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48" customHeight="1" x14ac:dyDescent="0.3">
      <c r="A2" t="s">
        <v>3</v>
      </c>
      <c r="B2" s="7" t="s">
        <v>143</v>
      </c>
      <c r="C2">
        <f>IFERROR(IFERROR(SEARCH($C$1,B2),SEARCH(".",B2)),SEARCH(";",B2))</f>
        <v>16</v>
      </c>
      <c r="D2" t="str">
        <f>LEFT(B2,C2)</f>
        <v>1.   Erkölcstan;</v>
      </c>
      <c r="E2">
        <f>IFERROR(SEARCH("ig.",B2),SEARCH("ig",B2))</f>
        <v>85</v>
      </c>
      <c r="F2" t="str">
        <f t="shared" ref="F2" si="0">MID(B2,C2,(E2-C2))</f>
        <v>; (alkalmazott új társadalmi része) hétfő, szerda, péntek, d. u. 5—6-</v>
      </c>
      <c r="G2" t="str">
        <f t="shared" ref="G2" si="1">IFERROR(SEARCH("ugyanazon tanár",B2),"0 ")</f>
        <v xml:space="preserve">0 </v>
      </c>
      <c r="H2">
        <f>SEARCH($H$1,B2)</f>
        <v>91</v>
      </c>
      <c r="I2" t="str">
        <f t="shared" ref="I2" si="2">MID(B2,E2+4,(H2+1)-E2)</f>
        <v>x terem</v>
      </c>
      <c r="J2" t="str">
        <f t="shared" ref="J2" si="3">IF(MID(B2,H2+7,LEN(B2)-H2)= "Ugyanazon tanár.",MID(B1,H1+7,LEN(B1)-H1),MID(B2,H2+7,LEN(B2)-H2))</f>
        <v>zász Béla ny. r. tanár.</v>
      </c>
    </row>
    <row r="3" spans="1:10" ht="66" x14ac:dyDescent="0.3">
      <c r="B3" s="7" t="s">
        <v>144</v>
      </c>
      <c r="C3">
        <f t="shared" ref="C3:C38" si="4">IFERROR(IFERROR(SEARCH($C$1,B3),SEARCH(".",B3)),SEARCH(";",B3))</f>
        <v>67</v>
      </c>
      <c r="D3" t="str">
        <f t="shared" ref="D3:D4" si="5">LEFT(B3,C3)</f>
        <v>2.   Madách Imre „Az ember tragoediájau czimű drámai költeményéről;</v>
      </c>
      <c r="E3">
        <f t="shared" ref="E3:E4" si="6">IFERROR(SEARCH("ig.",B3),SEARCH("ig",B3))</f>
        <v>86</v>
      </c>
      <c r="F3" t="str">
        <f t="shared" ref="F3:F4" si="7">MID(B3,C3,(E3-C3))</f>
        <v>; kedden d. u. 5—6-</v>
      </c>
      <c r="G3" t="str">
        <f t="shared" ref="G3:G4" si="8">IFERROR(SEARCH("ugyanazon tanár",B3),"0 ")</f>
        <v xml:space="preserve">0 </v>
      </c>
      <c r="H3">
        <f t="shared" ref="H3:H4" si="9">SEARCH($H$1,B3)</f>
        <v>91</v>
      </c>
      <c r="I3" t="str">
        <f t="shared" ref="I3:I4" si="10">MID(B3,E3+4,(H3+1)-E3)</f>
        <v xml:space="preserve"> terem</v>
      </c>
      <c r="J3" t="str">
        <f t="shared" ref="J3:J4" si="11">IF(MID(B3,H3+7,LEN(B3)-H3)= "Ugyanazon tanár.",MID(B2,H2+7,LEN(B2)-H2),MID(B3,H3+7,LEN(B3)-H3))</f>
        <v>Szász Béla ny. r. tanár.</v>
      </c>
    </row>
    <row r="4" spans="1:10" ht="52.8" x14ac:dyDescent="0.3">
      <c r="B4" s="7" t="s">
        <v>145</v>
      </c>
      <c r="C4">
        <f t="shared" si="4"/>
        <v>39</v>
      </c>
      <c r="D4" t="str">
        <f t="shared" si="5"/>
        <v>*      3. Aristoteles és philosophiája;</v>
      </c>
      <c r="E4">
        <f t="shared" si="6"/>
        <v>70</v>
      </c>
      <c r="F4" t="str">
        <f t="shared" si="7"/>
        <v>; csütörtök, szombat d. u. 5—6-</v>
      </c>
      <c r="G4" t="str">
        <f t="shared" si="8"/>
        <v xml:space="preserve">0 </v>
      </c>
      <c r="H4">
        <f t="shared" si="9"/>
        <v>76</v>
      </c>
      <c r="I4" t="str">
        <f t="shared" si="10"/>
        <v>y terem</v>
      </c>
      <c r="J4" t="str">
        <f t="shared" si="11"/>
        <v>Szász Béla ny. r. tanár.</v>
      </c>
    </row>
    <row r="5" spans="1:10" ht="52.8" x14ac:dyDescent="0.3">
      <c r="B5" s="7" t="s">
        <v>146</v>
      </c>
      <c r="C5">
        <f t="shared" si="4"/>
        <v>31</v>
      </c>
      <c r="D5" t="str">
        <f t="shared" ref="D5:D12" si="12">LEFT(B5,C5)</f>
        <v>t 4. Összehasonlító paedagogia;</v>
      </c>
      <c r="E5">
        <f t="shared" ref="E5:E12" si="13">IFERROR(SEARCH("ig.",B5),SEARCH("ig",B5))</f>
        <v>71</v>
      </c>
      <c r="F5" t="str">
        <f t="shared" ref="F5:F12" si="14">MID(B5,C5,(E5-C5))</f>
        <v>; csütörtök, péntek, szombat, d. u. 4—5-</v>
      </c>
      <c r="G5" t="str">
        <f t="shared" ref="G5:G12" si="15">IFERROR(SEARCH("ugyanazon tanár",B5),"0 ")</f>
        <v xml:space="preserve">0 </v>
      </c>
      <c r="H5">
        <f t="shared" ref="H5:H12" si="16">SEARCH($H$1,B5)</f>
        <v>77</v>
      </c>
      <c r="I5" t="str">
        <f t="shared" ref="I5:I12" si="17">MID(B5,E5+4,(H5+1)-E5)</f>
        <v>y terem</v>
      </c>
      <c r="J5" t="str">
        <f t="shared" ref="J5:J12" si="18">IF(MID(B5,H5+7,LEN(B5)-H5)= "Ugyanazon tanár.",MID(B4,H4+7,LEN(B4)-H4),MID(B5,H5+7,LEN(B5)-H5))</f>
        <v>Felméri Lajos ny. r. tanár.</v>
      </c>
    </row>
    <row r="6" spans="1:10" ht="52.8" x14ac:dyDescent="0.3">
      <c r="B6" s="7" t="s">
        <v>147</v>
      </c>
      <c r="C6">
        <f t="shared" si="4"/>
        <v>44</v>
      </c>
      <c r="D6" t="str">
        <f t="shared" si="12"/>
        <v>| 5. Berbert Spencer bölcsészeti, rendszere;</v>
      </c>
      <c r="E6">
        <f t="shared" si="13"/>
        <v>65</v>
      </c>
      <c r="F6" t="str">
        <f t="shared" si="14"/>
        <v>; hétfő, kedd, 11—12-</v>
      </c>
      <c r="G6" t="str">
        <f t="shared" si="15"/>
        <v xml:space="preserve">0 </v>
      </c>
      <c r="H6">
        <f t="shared" si="16"/>
        <v>71</v>
      </c>
      <c r="I6" t="str">
        <f t="shared" si="17"/>
        <v>y terem</v>
      </c>
      <c r="J6" t="str">
        <f>IF(MID(B6,H6+7,LEN(B6)-H6)= "Ugyanazon tanár.",MID(#REF!,#REF!+7,LEN(#REF!)-#REF!),MID(B6,H6+7,LEN(B6)-H6))</f>
        <v>Felméri Lajos ny. r. tanár.</v>
      </c>
    </row>
    <row r="7" spans="1:10" x14ac:dyDescent="0.3">
      <c r="A7" s="7" t="s">
        <v>140</v>
      </c>
      <c r="B7" s="7"/>
    </row>
    <row r="8" spans="1:10" ht="66" x14ac:dyDescent="0.3">
      <c r="B8" s="7" t="s">
        <v>148</v>
      </c>
      <c r="C8">
        <f t="shared" si="4"/>
        <v>57</v>
      </c>
      <c r="D8" t="str">
        <f t="shared" si="12"/>
        <v>6. Európa főbb államainak történetei a XVII-ik században;</v>
      </c>
      <c r="E8">
        <f t="shared" si="13"/>
        <v>91</v>
      </c>
      <c r="F8" t="str">
        <f t="shared" si="14"/>
        <v>;  hétfő, kedd, szerda d. e.11—12-</v>
      </c>
      <c r="G8" t="str">
        <f t="shared" si="15"/>
        <v xml:space="preserve">0 </v>
      </c>
      <c r="H8">
        <f t="shared" si="16"/>
        <v>98</v>
      </c>
      <c r="I8" t="str">
        <f t="shared" si="17"/>
        <v xml:space="preserve"> y terem</v>
      </c>
      <c r="J8" t="str">
        <f>IF(MID(B8,H8+7,LEN(B8)-H8)= "Ugyanazon tanár.",MID(A7,H7+7,LEN(A7)-H7),MID(B8,H8+7,LEN(B8)-H8))</f>
        <v>Ladányi Gedeon ny. r. tanár.</v>
      </c>
    </row>
    <row r="9" spans="1:10" ht="52.8" x14ac:dyDescent="0.3">
      <c r="B9" s="7" t="s">
        <v>155</v>
      </c>
      <c r="C9">
        <f t="shared" si="4"/>
        <v>9</v>
      </c>
      <c r="D9" t="str">
        <f t="shared" si="12"/>
        <v>*      7.</v>
      </c>
      <c r="E9">
        <f t="shared" si="13"/>
        <v>80</v>
      </c>
      <c r="F9" t="str">
        <f t="shared" si="14"/>
        <v>. Róma alakulása, s régibb történetei, péntek, szombat, d. e. 11—12 órá</v>
      </c>
      <c r="G9" t="str">
        <f t="shared" si="15"/>
        <v xml:space="preserve">0 </v>
      </c>
      <c r="H9">
        <f t="shared" si="16"/>
        <v>86</v>
      </c>
      <c r="I9" t="str">
        <f t="shared" si="17"/>
        <v>y terem</v>
      </c>
      <c r="J9" t="str">
        <f>IF(MID(B9,H9+7,LEN(B9)-H9)= "Ugyanazon tanár.",MID(#REF!,#REF!+7,LEN(#REF!)-#REF!),MID(B9,H9+7,LEN(B9)-H9))</f>
        <v>Ladányi Gedeon ny. r. tanár.</v>
      </c>
    </row>
    <row r="10" spans="1:10" ht="52.8" x14ac:dyDescent="0.3">
      <c r="B10" s="7" t="s">
        <v>156</v>
      </c>
      <c r="C10">
        <f t="shared" si="4"/>
        <v>35</v>
      </c>
      <c r="D10" t="str">
        <f t="shared" si="12"/>
        <v>8.      lanárképezdei gyakorlatok ;</v>
      </c>
      <c r="E10">
        <f t="shared" si="13"/>
        <v>58</v>
      </c>
      <c r="F10" t="str">
        <f t="shared" si="14"/>
        <v>; hétfő, csütörtök 4—5-</v>
      </c>
      <c r="G10" t="str">
        <f t="shared" si="15"/>
        <v xml:space="preserve">0 </v>
      </c>
      <c r="H10">
        <f t="shared" si="16"/>
        <v>68</v>
      </c>
      <c r="I10" t="str">
        <f t="shared" si="17"/>
        <v>u.  y terem</v>
      </c>
      <c r="J10" t="str">
        <f>IF(MID(B10,H10+7,LEN(B10)-H10)= "Ugyanazon tanár.",MID(#REF!,#REF!+7,LEN(#REF!)-#REF!),MID(B10,H10+7,LEN(B10)-H10))</f>
        <v>Ladányi Gedeon ny. r. tanár.</v>
      </c>
    </row>
    <row r="11" spans="1:10" ht="52.8" x14ac:dyDescent="0.3">
      <c r="B11" s="7" t="s">
        <v>163</v>
      </c>
      <c r="C11">
        <f t="shared" si="4"/>
        <v>49</v>
      </c>
      <c r="D11" t="str">
        <f t="shared" si="12"/>
        <v>9 A magyar vezérek és Szt István kora (884—1038);</v>
      </c>
      <c r="E11">
        <f t="shared" si="13"/>
        <v>90</v>
      </c>
      <c r="F11" t="str">
        <f t="shared" si="14"/>
        <v>; hétfő kedd szerda, péntek, d. e. 9 —10-</v>
      </c>
      <c r="G11" t="str">
        <f t="shared" si="15"/>
        <v xml:space="preserve">0 </v>
      </c>
      <c r="H11">
        <f t="shared" si="16"/>
        <v>96</v>
      </c>
      <c r="I11" t="str">
        <f t="shared" si="17"/>
        <v>y terem</v>
      </c>
      <c r="J11" t="str">
        <f t="shared" si="18"/>
        <v>Szabó Károly ny. r. tanár.</v>
      </c>
    </row>
    <row r="12" spans="1:10" ht="79.2" x14ac:dyDescent="0.3">
      <c r="B12" s="7" t="s">
        <v>149</v>
      </c>
      <c r="C12">
        <f t="shared" si="4"/>
        <v>90</v>
      </c>
      <c r="D12" t="str">
        <f t="shared" si="12"/>
        <v>10. Magyarország történelme Kálmán király halálától II. Endre arany bullájáig (1114—1222);</v>
      </c>
      <c r="E12">
        <f t="shared" si="13"/>
        <v>137</v>
      </c>
      <c r="F12" t="str">
        <f t="shared" si="14"/>
        <v>; kedd, szerda, csütörtök, szombat, d. u. 3—4 -</v>
      </c>
      <c r="G12" t="str">
        <f t="shared" si="15"/>
        <v xml:space="preserve">0 </v>
      </c>
      <c r="H12">
        <f t="shared" si="16"/>
        <v>143</v>
      </c>
      <c r="I12" t="str">
        <f t="shared" si="17"/>
        <v>y terem</v>
      </c>
      <c r="J12" t="str">
        <f t="shared" si="18"/>
        <v>Szabó Károly ny. r. tanár.</v>
      </c>
    </row>
    <row r="13" spans="1:10" ht="79.2" x14ac:dyDescent="0.3">
      <c r="B13" s="7" t="s">
        <v>150</v>
      </c>
      <c r="C13">
        <f t="shared" si="4"/>
        <v>87</v>
      </c>
      <c r="D13" t="str">
        <f t="shared" ref="D13:D17" si="19">LEFT(B13,C13)</f>
        <v>11. Hazai krónikáink eredete, egymáshoz való viszonya s tartalmuk bírálati ismertetése;</v>
      </c>
      <c r="E13">
        <f t="shared" ref="E13:E17" si="20">IFERROR(SEARCH("ig.",B13),SEARCH("ig",B13))</f>
        <v>125</v>
      </c>
      <c r="F13" t="str">
        <f t="shared" ref="F13:F17" si="21">MID(B13,C13,(E13-C13))</f>
        <v>; csütörtök és'szombat, d. e. 9—10 órá</v>
      </c>
      <c r="G13" t="str">
        <f t="shared" ref="G13:G17" si="22">IFERROR(SEARCH("ugyanazon tanár",B13),"0 ")</f>
        <v xml:space="preserve">0 </v>
      </c>
      <c r="H13">
        <f t="shared" ref="H13:H17" si="23">SEARCH($H$1,B13)</f>
        <v>131</v>
      </c>
      <c r="I13" t="str">
        <f t="shared" ref="I13:I17" si="24">MID(B13,E13+4,(H13+1)-E13)</f>
        <v>y terem</v>
      </c>
      <c r="J13" t="str">
        <f t="shared" ref="J13:J17" si="25">IF(MID(B13,H13+7,LEN(B13)-H13)= "Ugyanazon tanár.",MID(B12,H12+7,LEN(B12)-H12),MID(B13,H13+7,LEN(B13)-H13))</f>
        <v>Szabó Károly ny. r. tanár.</v>
      </c>
    </row>
    <row r="14" spans="1:10" ht="92.4" x14ac:dyDescent="0.3">
      <c r="B14" s="7" t="s">
        <v>151</v>
      </c>
      <c r="C14">
        <f t="shared" si="4"/>
        <v>105</v>
      </c>
      <c r="D14" t="str">
        <f t="shared" si="19"/>
        <v>8.        A X. X/. századi byzanti ivóknak a magyar történelemre vonatkozó helyei, birálatilag tárgyalva;</v>
      </c>
      <c r="E14">
        <f t="shared" si="20"/>
        <v>137</v>
      </c>
      <c r="F14" t="str">
        <f t="shared" si="21"/>
        <v>; hétfőn és pénteken, d. u. 3—4-</v>
      </c>
      <c r="G14" t="str">
        <f t="shared" si="22"/>
        <v xml:space="preserve">0 </v>
      </c>
      <c r="H14">
        <f t="shared" si="23"/>
        <v>175</v>
      </c>
      <c r="I14" t="str">
        <f t="shared" si="24"/>
        <v>a tanárképezdei növendékeknek). y terem</v>
      </c>
      <c r="J14" t="str">
        <f t="shared" si="25"/>
        <v>Szabó Károly ny. r. tanár.</v>
      </c>
    </row>
    <row r="15" spans="1:10" ht="66" x14ac:dyDescent="0.3">
      <c r="B15" s="7" t="s">
        <v>152</v>
      </c>
      <c r="C15">
        <f t="shared" si="4"/>
        <v>44</v>
      </c>
      <c r="D15" t="str">
        <f t="shared" si="19"/>
        <v>9.     A középkori latin írások ismertetése;</v>
      </c>
      <c r="E15">
        <f t="shared" si="20"/>
        <v>114</v>
      </c>
      <c r="F15" t="str">
        <f t="shared" si="21"/>
        <v>; (bevezetés az oklevéltanba) hétfőn, szerdán és pénteken, d. o. 12—1-</v>
      </c>
      <c r="G15" t="str">
        <f t="shared" si="22"/>
        <v xml:space="preserve">0 </v>
      </c>
      <c r="H15">
        <f t="shared" si="23"/>
        <v>121</v>
      </c>
      <c r="I15" t="str">
        <f t="shared" si="24"/>
        <v xml:space="preserve"> y terem</v>
      </c>
      <c r="J15" t="str">
        <f t="shared" si="25"/>
        <v>Finály Henrik ny. r. tanár.</v>
      </c>
    </row>
    <row r="16" spans="1:10" ht="66" x14ac:dyDescent="0.3">
      <c r="B16" s="7" t="s">
        <v>153</v>
      </c>
      <c r="C16">
        <f t="shared" si="4"/>
        <v>39</v>
      </c>
      <c r="D16" t="str">
        <f t="shared" si="19"/>
        <v>10.     Ókori mérték és pénzrendszerek;</v>
      </c>
      <c r="E16">
        <f t="shared" si="20"/>
        <v>82</v>
      </c>
      <c r="F16" t="str">
        <f t="shared" si="21"/>
        <v>; szombat kivételével mindennap reggel 8—9-</v>
      </c>
      <c r="G16" t="str">
        <f t="shared" si="22"/>
        <v xml:space="preserve">0 </v>
      </c>
      <c r="H16">
        <f t="shared" si="23"/>
        <v>89</v>
      </c>
      <c r="I16" t="str">
        <f t="shared" si="24"/>
        <v xml:space="preserve"> y terem</v>
      </c>
      <c r="J16" t="str">
        <f>IF(MID(B16,H16+7,LEN(B16)-H16)= "Ugyanazon tanár.",MID(#REF!,#REF!+7,LEN(#REF!)-#REF!),MID(B16,H16+7,LEN(B16)-H16))</f>
        <v>Finály Henrik ny. r. tanár.</v>
      </c>
    </row>
    <row r="17" spans="1:10" ht="66" x14ac:dyDescent="0.3">
      <c r="B17" s="7" t="s">
        <v>154</v>
      </c>
      <c r="C17">
        <f t="shared" si="4"/>
        <v>33</v>
      </c>
      <c r="D17" t="str">
        <f t="shared" si="19"/>
        <v>*15. A keleti népek időszámítása;</v>
      </c>
      <c r="E17">
        <f t="shared" si="20"/>
        <v>96</v>
      </c>
      <c r="F17" t="str">
        <f t="shared" si="21"/>
        <v>; (zsidó, persa, török, arab) kedden és csütörtökön d. e. 12—1-</v>
      </c>
      <c r="G17" t="str">
        <f t="shared" si="22"/>
        <v xml:space="preserve">0 </v>
      </c>
      <c r="H17">
        <f t="shared" si="23"/>
        <v>103</v>
      </c>
      <c r="I17" t="str">
        <f t="shared" si="24"/>
        <v xml:space="preserve"> y terem</v>
      </c>
      <c r="J17" t="str">
        <f t="shared" si="25"/>
        <v>Finály Henrik ny. r. tanár.</v>
      </c>
    </row>
    <row r="18" spans="1:10" x14ac:dyDescent="0.3">
      <c r="A18" s="12" t="s">
        <v>141</v>
      </c>
    </row>
    <row r="19" spans="1:10" ht="66" x14ac:dyDescent="0.3">
      <c r="B19" s="7" t="s">
        <v>157</v>
      </c>
      <c r="C19">
        <f t="shared" si="4"/>
        <v>55</v>
      </c>
      <c r="D19" t="str">
        <f t="shared" ref="D19:D38" si="26">LEFT(B19,C19)</f>
        <v>13.     Magyar irodalom története a XVI—XVII században;</v>
      </c>
      <c r="E19">
        <f t="shared" ref="E19:E38" si="27">IFERROR(SEARCH("ig.",B19),SEARCH("ig",B19))</f>
        <v>90</v>
      </c>
      <c r="F19" t="str">
        <f t="shared" ref="F19:F38" si="28">MID(B19,C19,(E19-C19))</f>
        <v>; hétfő, kedd, szerda, d. e. 10—11-</v>
      </c>
      <c r="G19" t="str">
        <f t="shared" ref="G19:G38" si="29">IFERROR(SEARCH("ugyanazon tanár",B19),"0 ")</f>
        <v xml:space="preserve">0 </v>
      </c>
      <c r="H19">
        <f t="shared" ref="H19:H38" si="30">SEARCH($H$1,B19)</f>
        <v>96</v>
      </c>
      <c r="I19" t="str">
        <f t="shared" ref="I19:I38" si="31">MID(B19,E19+4,(H19+1)-E19)</f>
        <v>y terem</v>
      </c>
      <c r="J19" t="str">
        <f t="shared" ref="J19:J38" si="32">IF(MID(B19,H19+7,LEN(B19)-H19)= "Ugyanazon tanár.",MID(B18,H18+7,LEN(B18)-H18),MID(B19,H19+7,LEN(B19)-H19))</f>
        <v>Imre Sándor ny. r. tanár</v>
      </c>
    </row>
    <row r="20" spans="1:10" ht="79.2" x14ac:dyDescent="0.3">
      <c r="B20" s="7" t="s">
        <v>158</v>
      </c>
      <c r="C20">
        <f t="shared" si="4"/>
        <v>77</v>
      </c>
      <c r="D20" t="str">
        <f t="shared" si="26"/>
        <v>14.     Magyarnyelv és nyelvtudomány története, kezdettől a XVIllik századig;</v>
      </c>
      <c r="E20">
        <f t="shared" si="27"/>
        <v>110</v>
      </c>
      <c r="F20" t="str">
        <f t="shared" si="28"/>
        <v>; csütörtök, péntek, d. e. 10—11-</v>
      </c>
      <c r="G20" t="str">
        <f t="shared" si="29"/>
        <v xml:space="preserve">0 </v>
      </c>
      <c r="H20">
        <f t="shared" si="30"/>
        <v>116</v>
      </c>
      <c r="I20" t="str">
        <f t="shared" si="31"/>
        <v>y terem</v>
      </c>
      <c r="J20" t="str">
        <f t="shared" si="32"/>
        <v>Imre Sándor ny. r. tanár</v>
      </c>
    </row>
    <row r="21" spans="1:10" ht="52.8" x14ac:dyDescent="0.3">
      <c r="B21" s="7" t="s">
        <v>159</v>
      </c>
      <c r="C21">
        <f t="shared" si="4"/>
        <v>41</v>
      </c>
      <c r="D21" t="str">
        <f t="shared" si="26"/>
        <v>*18. A nyelvújítás története és bírálata;</v>
      </c>
      <c r="E21">
        <f t="shared" si="27"/>
        <v>63</v>
      </c>
      <c r="F21" t="str">
        <f t="shared" si="28"/>
        <v>; szombat d. e. 10—11-</v>
      </c>
      <c r="G21" t="str">
        <f t="shared" si="29"/>
        <v xml:space="preserve">0 </v>
      </c>
      <c r="H21">
        <f t="shared" si="30"/>
        <v>69</v>
      </c>
      <c r="I21" t="str">
        <f t="shared" si="31"/>
        <v>y terem</v>
      </c>
      <c r="J21" t="str">
        <f t="shared" si="32"/>
        <v>Imre Sándor ny. r. tanár</v>
      </c>
    </row>
    <row r="22" spans="1:10" ht="52.8" x14ac:dyDescent="0.3">
      <c r="B22" s="7" t="s">
        <v>160</v>
      </c>
      <c r="C22">
        <f t="shared" si="4"/>
        <v>24</v>
      </c>
      <c r="D22" t="str">
        <f t="shared" si="26"/>
        <v>19.     Latin mondattan;</v>
      </c>
      <c r="E22">
        <f t="shared" si="27"/>
        <v>62</v>
      </c>
      <c r="F22" t="str">
        <f t="shared" si="28"/>
        <v>; hétfő, szerda és péntek, d. e. 9—10-</v>
      </c>
      <c r="G22" t="str">
        <f t="shared" si="29"/>
        <v xml:space="preserve">0 </v>
      </c>
      <c r="H22">
        <f t="shared" si="30"/>
        <v>67</v>
      </c>
      <c r="I22" t="str">
        <f t="shared" si="31"/>
        <v xml:space="preserve"> terem</v>
      </c>
      <c r="J22" t="str">
        <f t="shared" si="32"/>
        <v>Szamosi János ny. r. tanár.</v>
      </c>
    </row>
    <row r="23" spans="1:10" ht="52.8" x14ac:dyDescent="0.3">
      <c r="B23" s="7" t="s">
        <v>161</v>
      </c>
      <c r="C23">
        <f t="shared" si="4"/>
        <v>44</v>
      </c>
      <c r="D23" t="str">
        <f t="shared" si="26"/>
        <v>20.     Sophocles Antigonéjának magyarázata;</v>
      </c>
      <c r="E23">
        <f t="shared" si="27"/>
        <v>79</v>
      </c>
      <c r="F23" t="str">
        <f t="shared" si="28"/>
        <v>; kedd, csütörtök és szombat, 9—10-</v>
      </c>
      <c r="G23" t="str">
        <f t="shared" si="29"/>
        <v xml:space="preserve">0 </v>
      </c>
      <c r="H23">
        <f t="shared" si="30"/>
        <v>85</v>
      </c>
      <c r="I23" t="str">
        <f t="shared" si="31"/>
        <v>y terem</v>
      </c>
      <c r="J23" t="str">
        <f t="shared" si="32"/>
        <v>Szamosi János ny. r. tanár.</v>
      </c>
    </row>
    <row r="24" spans="1:10" ht="92.4" x14ac:dyDescent="0.3">
      <c r="B24" s="10" t="s">
        <v>164</v>
      </c>
      <c r="C24">
        <f t="shared" si="4"/>
        <v>93</v>
      </c>
      <c r="D24" t="str">
        <f t="shared" si="26"/>
        <v>*21. Tacitus Annalesei IV könyvének magyarázata és görög irály gyakorlatok a tanárképezdében;</v>
      </c>
      <c r="E24">
        <f>IFERROR(SEARCH("ig.",B24),SEARCH("ben.",B24))</f>
        <v>138</v>
      </c>
      <c r="F24" t="str">
        <f t="shared" si="28"/>
        <v>;  hetenként 2 óra, később meghatározandó idő</v>
      </c>
      <c r="G24" t="str">
        <f t="shared" si="29"/>
        <v xml:space="preserve">0 </v>
      </c>
      <c r="H24">
        <f t="shared" si="30"/>
        <v>145</v>
      </c>
      <c r="I24" t="str">
        <f t="shared" si="31"/>
        <v xml:space="preserve"> y terem</v>
      </c>
      <c r="J24" t="str">
        <f t="shared" si="32"/>
        <v>Szamosi János ny. r. tanár.</v>
      </c>
    </row>
    <row r="25" spans="1:10" ht="52.8" x14ac:dyDescent="0.3">
      <c r="B25" s="7" t="s">
        <v>162</v>
      </c>
      <c r="C25">
        <f t="shared" si="4"/>
        <v>48</v>
      </c>
      <c r="D25" t="str">
        <f t="shared" si="26"/>
        <v>20.     A critica elmélete gyakorlati példákkal;</v>
      </c>
      <c r="E25">
        <f t="shared" si="27"/>
        <v>75</v>
      </c>
      <c r="F25" t="str">
        <f t="shared" si="28"/>
        <v>; hétfőn, szombaton, 10—11-</v>
      </c>
      <c r="G25" t="str">
        <f t="shared" si="29"/>
        <v xml:space="preserve">0 </v>
      </c>
      <c r="H25">
        <f t="shared" si="30"/>
        <v>81</v>
      </c>
      <c r="I25" t="str">
        <f t="shared" si="31"/>
        <v>y terem</v>
      </c>
      <c r="J25" t="str">
        <f t="shared" si="32"/>
        <v>Th. Hómon Ottó ny. r. tanár.</v>
      </c>
    </row>
    <row r="26" spans="1:10" ht="52.8" x14ac:dyDescent="0.3">
      <c r="B26" s="7" t="s">
        <v>165</v>
      </c>
      <c r="C26">
        <f t="shared" si="4"/>
        <v>43</v>
      </c>
      <c r="D26" t="str">
        <f t="shared" si="26"/>
        <v>21.     Terentius Andria-jának értelmezése;</v>
      </c>
      <c r="E26">
        <f t="shared" si="27"/>
        <v>78</v>
      </c>
      <c r="F26" t="str">
        <f t="shared" si="28"/>
        <v>; kedden, szerdán, pénteken, 10—11-</v>
      </c>
      <c r="G26" t="str">
        <f t="shared" si="29"/>
        <v xml:space="preserve">0 </v>
      </c>
      <c r="H26">
        <f t="shared" si="30"/>
        <v>84</v>
      </c>
      <c r="I26" t="str">
        <f t="shared" si="31"/>
        <v>y terem</v>
      </c>
      <c r="J26" t="str">
        <f t="shared" si="32"/>
        <v>Th. Hómon Ottó ny. r. tanár.</v>
      </c>
    </row>
    <row r="27" spans="1:10" ht="92.4" x14ac:dyDescent="0.3">
      <c r="B27" s="7" t="s">
        <v>166</v>
      </c>
      <c r="C27">
        <f t="shared" si="4"/>
        <v>96</v>
      </c>
      <c r="D27" t="str">
        <f t="shared" si="26"/>
        <v>22.     Euripides Phoenissa-inak értelmezése és latin irálybeli gyakorlatok, a tanár-képezdében;</v>
      </c>
      <c r="E27">
        <f>IFERROR(SEARCH("ig.",B27),SEARCH("ben.",B27))</f>
        <v>141</v>
      </c>
      <c r="F27" t="str">
        <f t="shared" si="28"/>
        <v>; hetenként 2-szer, később meghatározandó idő</v>
      </c>
      <c r="G27" t="str">
        <f t="shared" si="29"/>
        <v xml:space="preserve">0 </v>
      </c>
      <c r="H27">
        <f t="shared" si="30"/>
        <v>148</v>
      </c>
      <c r="I27" t="str">
        <f t="shared" si="31"/>
        <v xml:space="preserve"> y terem</v>
      </c>
      <c r="J27" t="str">
        <f t="shared" si="32"/>
        <v>Th. Hómon Ottó ny. r. tanár.</v>
      </c>
    </row>
    <row r="28" spans="1:10" ht="66" x14ac:dyDescent="0.3">
      <c r="B28" s="7" t="s">
        <v>167</v>
      </c>
      <c r="C28">
        <f t="shared" si="4"/>
        <v>69</v>
      </c>
      <c r="D28" t="str">
        <f t="shared" si="26"/>
        <v>23.     A német irodalom criticai története Opitzon kezdve ('új kor);</v>
      </c>
      <c r="E28">
        <f t="shared" si="27"/>
        <v>101</v>
      </c>
      <c r="F28" t="str">
        <f t="shared" si="28"/>
        <v>; hétfőn és pénteken, d. u. 4—5-</v>
      </c>
      <c r="G28" t="str">
        <f t="shared" si="29"/>
        <v xml:space="preserve">0 </v>
      </c>
      <c r="H28">
        <f t="shared" si="30"/>
        <v>106</v>
      </c>
      <c r="I28" t="str">
        <f t="shared" si="31"/>
        <v xml:space="preserve"> terem</v>
      </c>
      <c r="J28" t="str">
        <f t="shared" si="32"/>
        <v>Dr. Meltzl Hugó ny. r. tanár.</v>
      </c>
    </row>
    <row r="29" spans="1:10" ht="92.4" x14ac:dyDescent="0.3">
      <c r="B29" s="7" t="s">
        <v>168</v>
      </c>
      <c r="C29">
        <f t="shared" si="4"/>
        <v>138</v>
      </c>
      <c r="D29" t="str">
        <f t="shared" si="26"/>
        <v>20.     Újabb német eposzi és drámai remekírók, névszerint Lessing „Náthán,, fejtegetése. (Egyszersmind a múlt félévi előadás folytatása);</v>
      </c>
      <c r="E29">
        <f t="shared" si="27"/>
        <v>167</v>
      </c>
      <c r="F29" t="str">
        <f t="shared" si="28"/>
        <v>; keddon és csütörtökön, 4—5-</v>
      </c>
      <c r="G29" t="str">
        <f t="shared" si="29"/>
        <v xml:space="preserve">0 </v>
      </c>
      <c r="H29">
        <f t="shared" si="30"/>
        <v>173</v>
      </c>
      <c r="I29" t="str">
        <f t="shared" si="31"/>
        <v>y terem</v>
      </c>
      <c r="J29" t="str">
        <f t="shared" si="32"/>
        <v>Dr. Meltzl Hugó ny. r. tanár.</v>
      </c>
    </row>
    <row r="30" spans="1:10" ht="92.4" x14ac:dyDescent="0.3">
      <c r="B30" s="7" t="s">
        <v>169</v>
      </c>
      <c r="C30">
        <f t="shared" si="4"/>
        <v>156</v>
      </c>
      <c r="D30" t="str">
        <f t="shared" si="26"/>
        <v>21.           Petőfi élete, müvei és helyzete a világ irodalomban, különös tekintettel a legújabb német irodalomra (különösen német ajkú hallgatók számára);</v>
      </c>
      <c r="E30">
        <f t="shared" si="27"/>
        <v>177</v>
      </c>
      <c r="F30" t="str">
        <f t="shared" si="28"/>
        <v>; pénteken d. u. 4—5-</v>
      </c>
      <c r="G30" t="str">
        <f t="shared" si="29"/>
        <v xml:space="preserve">0 </v>
      </c>
      <c r="H30">
        <f t="shared" si="30"/>
        <v>183</v>
      </c>
      <c r="I30" t="str">
        <f t="shared" si="31"/>
        <v>y terem</v>
      </c>
      <c r="J30" t="str">
        <f t="shared" si="32"/>
        <v>Dr. Meltzl Hugó ny. r. tanár.</v>
      </c>
    </row>
    <row r="31" spans="1:10" ht="66" x14ac:dyDescent="0.3">
      <c r="B31" s="7" t="s">
        <v>170</v>
      </c>
      <c r="C31">
        <f t="shared" si="4"/>
        <v>78</v>
      </c>
      <c r="D31" t="str">
        <f t="shared" si="26"/>
        <v>*28. Schopenhauer „ÍÖelt álé üöillc nnb i'orftelíung" olvasása és fejtegetése;</v>
      </c>
      <c r="E31">
        <f t="shared" si="27"/>
        <v>108</v>
      </c>
      <c r="F31" t="str">
        <f t="shared" si="28"/>
        <v>; kedden és csütörtökön, 12—l-</v>
      </c>
      <c r="G31" t="str">
        <f t="shared" si="29"/>
        <v xml:space="preserve">0 </v>
      </c>
      <c r="H31">
        <f t="shared" si="30"/>
        <v>114</v>
      </c>
      <c r="I31" t="str">
        <f t="shared" si="31"/>
        <v>y terem</v>
      </c>
      <c r="J31" t="str">
        <f t="shared" si="32"/>
        <v>Dr. Meltzl Hugó ny. r. tanár.</v>
      </c>
    </row>
    <row r="32" spans="1:10" ht="52.8" x14ac:dyDescent="0.3">
      <c r="B32" s="7" t="s">
        <v>171</v>
      </c>
      <c r="C32">
        <f t="shared" si="4"/>
        <v>42</v>
      </c>
      <c r="D32" t="str">
        <f t="shared" si="26"/>
        <v>29.      Szószármaztatás a román nyelvben;</v>
      </c>
      <c r="E32">
        <f t="shared" si="27"/>
        <v>66</v>
      </c>
      <c r="F32" t="str">
        <f t="shared" si="28"/>
        <v>; hétfőn és kedden, 8—9-</v>
      </c>
      <c r="G32" t="str">
        <f t="shared" si="29"/>
        <v xml:space="preserve">0 </v>
      </c>
      <c r="H32">
        <f t="shared" si="30"/>
        <v>76</v>
      </c>
      <c r="I32" t="str">
        <f t="shared" si="31"/>
        <v>ür. y terem</v>
      </c>
      <c r="J32" t="str">
        <f t="shared" si="32"/>
        <v>Szilasi Gergely ny. r. tanár.</v>
      </c>
    </row>
    <row r="33" spans="1:10" ht="79.2" x14ac:dyDescent="0.3">
      <c r="B33" s="7" t="s">
        <v>172</v>
      </c>
      <c r="C33">
        <f t="shared" si="4"/>
        <v>79</v>
      </c>
      <c r="D33" t="str">
        <f t="shared" si="26"/>
        <v>30.      A macedóniai román szójárás párhuzamban a Dunán inneni román nyelvvel;</v>
      </c>
      <c r="E33">
        <f t="shared" si="27"/>
        <v>116</v>
      </c>
      <c r="F33" t="str">
        <f t="shared" si="28"/>
        <v>; szerdán és csütörtökön, d. e. 8 —9-</v>
      </c>
      <c r="G33" t="str">
        <f t="shared" si="29"/>
        <v xml:space="preserve">0 </v>
      </c>
      <c r="H33">
        <f t="shared" si="30"/>
        <v>121</v>
      </c>
      <c r="I33" t="str">
        <f t="shared" si="31"/>
        <v xml:space="preserve"> terem</v>
      </c>
      <c r="J33" t="str">
        <f t="shared" si="32"/>
        <v>Szilasi Gergely ny. r. tanár.</v>
      </c>
    </row>
    <row r="34" spans="1:10" ht="68.400000000000006" x14ac:dyDescent="0.3">
      <c r="B34" s="7" t="s">
        <v>173</v>
      </c>
      <c r="C34">
        <f t="shared" si="4"/>
        <v>56</v>
      </c>
      <c r="D34" t="str">
        <f t="shared" si="26"/>
        <v>31.  A román irodalom története az újjászületés korában;</v>
      </c>
      <c r="E34">
        <f t="shared" si="27"/>
        <v>97</v>
      </c>
      <c r="F34" t="str">
        <f t="shared" si="28"/>
        <v>; pénteken és szombaton, d. e. 7'/2—9 órá</v>
      </c>
      <c r="G34" t="str">
        <f t="shared" si="29"/>
        <v xml:space="preserve">0 </v>
      </c>
      <c r="H34">
        <f t="shared" si="30"/>
        <v>103</v>
      </c>
      <c r="I34" t="str">
        <f t="shared" si="31"/>
        <v>y terem</v>
      </c>
      <c r="J34" t="str">
        <f t="shared" si="32"/>
        <v>Szilasi Gergely ny. r. tanár.</v>
      </c>
    </row>
    <row r="35" spans="1:10" ht="52.8" x14ac:dyDescent="0.3">
      <c r="B35" s="7" t="s">
        <v>174</v>
      </c>
      <c r="C35">
        <f t="shared" si="4"/>
        <v>27</v>
      </c>
      <c r="D35" t="str">
        <f t="shared" si="26"/>
        <v>|32. Franczia nyelv elemei;</v>
      </c>
      <c r="E35">
        <f>IFERROR(SEARCH("ig.",B35),SEARCH("ban",B35))</f>
        <v>78</v>
      </c>
      <c r="F35" t="str">
        <f t="shared" si="28"/>
        <v>; hétfő, szerda, péntek, később meghatározandó órák</v>
      </c>
      <c r="G35" t="str">
        <f t="shared" si="29"/>
        <v xml:space="preserve">0 </v>
      </c>
      <c r="H35">
        <f t="shared" si="30"/>
        <v>85</v>
      </c>
      <c r="I35" t="str">
        <f t="shared" si="31"/>
        <v xml:space="preserve"> y terem</v>
      </c>
      <c r="J35" t="str">
        <f t="shared" si="32"/>
        <v>Duret József m. nyelvtanitó.</v>
      </c>
    </row>
    <row r="36" spans="1:10" ht="52.8" x14ac:dyDescent="0.3">
      <c r="B36" s="7" t="s">
        <v>175</v>
      </c>
      <c r="C36">
        <f t="shared" si="4"/>
        <v>23</v>
      </c>
      <c r="D36" t="str">
        <f t="shared" si="26"/>
        <v>t33. Franczia irodalom;</v>
      </c>
      <c r="E36">
        <f>IFERROR(SEARCH("ig.",B36),SEARCH("ban",B36))</f>
        <v>79</v>
      </c>
      <c r="F36" t="str">
        <f t="shared" si="28"/>
        <v>; kedd, csütörtök és szombat, később meghatározandó órák</v>
      </c>
      <c r="G36" t="str">
        <f t="shared" si="29"/>
        <v xml:space="preserve">0 </v>
      </c>
      <c r="H36">
        <f t="shared" si="30"/>
        <v>86</v>
      </c>
      <c r="I36" t="str">
        <f t="shared" si="31"/>
        <v xml:space="preserve"> y terem</v>
      </c>
      <c r="J36" t="str">
        <f t="shared" si="32"/>
        <v>Duret József m. nyelvtanitó.</v>
      </c>
    </row>
    <row r="37" spans="1:10" ht="52.8" x14ac:dyDescent="0.3">
      <c r="B37" s="7" t="s">
        <v>176</v>
      </c>
      <c r="C37">
        <f t="shared" si="4"/>
        <v>45</v>
      </c>
      <c r="D37" t="str">
        <f t="shared" si="26"/>
        <v>■jr34. Az angol nyelv elemei, kezdők számára;</v>
      </c>
      <c r="E37">
        <f t="shared" si="27"/>
        <v>86</v>
      </c>
      <c r="F37" t="str">
        <f t="shared" si="28"/>
        <v>; hétfő, szerda és péntek, d. e. 12—1 órá</v>
      </c>
      <c r="G37" t="str">
        <f t="shared" si="29"/>
        <v xml:space="preserve">0 </v>
      </c>
      <c r="H37">
        <f t="shared" si="30"/>
        <v>91</v>
      </c>
      <c r="I37" t="str">
        <f t="shared" si="31"/>
        <v xml:space="preserve"> terem</v>
      </c>
      <c r="J37" t="str">
        <f t="shared" si="32"/>
        <v>Kovács János m. nyelvtanitó,</v>
      </c>
    </row>
    <row r="38" spans="1:10" ht="66" x14ac:dyDescent="0.3">
      <c r="B38" s="7" t="s">
        <v>177</v>
      </c>
      <c r="C38">
        <f t="shared" si="4"/>
        <v>57</v>
      </c>
      <c r="D38" t="str">
        <f t="shared" si="26"/>
        <v>t35. Angol irodalom történet s a classicus irók olvasása;</v>
      </c>
      <c r="E38">
        <f t="shared" si="27"/>
        <v>94</v>
      </c>
      <c r="F38" t="str">
        <f t="shared" si="28"/>
        <v>; később meghatározandó napokon, 4—5-</v>
      </c>
      <c r="G38" t="str">
        <f t="shared" si="29"/>
        <v xml:space="preserve">0 </v>
      </c>
      <c r="H38">
        <f t="shared" si="30"/>
        <v>100</v>
      </c>
      <c r="I38" t="str">
        <f t="shared" si="31"/>
        <v>y terem</v>
      </c>
      <c r="J38" t="str">
        <f t="shared" si="32"/>
        <v>Kovács János m. nyelvtanitó.</v>
      </c>
    </row>
    <row r="39" spans="1:10" ht="26.4" x14ac:dyDescent="0.3">
      <c r="A39" s="7" t="s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Munka4"/>
  <dimension ref="A1:J19"/>
  <sheetViews>
    <sheetView zoomScale="90" zoomScaleNormal="90" workbookViewId="0">
      <selection activeCell="B6" sqref="B6"/>
    </sheetView>
  </sheetViews>
  <sheetFormatPr defaultRowHeight="15.6" x14ac:dyDescent="0.3"/>
  <cols>
    <col min="2" max="2" width="30.09765625" customWidth="1"/>
    <col min="4" max="4" width="12.5" customWidth="1"/>
    <col min="6" max="6" width="29.8984375" customWidth="1"/>
    <col min="8" max="8" width="10.8984375" customWidth="1"/>
    <col min="9" max="9" width="16.8984375" customWidth="1"/>
    <col min="10" max="10" width="22.8984375" customWidth="1"/>
  </cols>
  <sheetData>
    <row r="1" spans="1:10" x14ac:dyDescent="0.3">
      <c r="A1" s="3" t="s">
        <v>32</v>
      </c>
      <c r="C1" t="s">
        <v>8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47.25" customHeight="1" x14ac:dyDescent="0.3">
      <c r="A2" t="s">
        <v>3</v>
      </c>
      <c r="B2" s="7" t="s">
        <v>178</v>
      </c>
      <c r="C2">
        <f>IFERROR(IFERROR(SEARCH($C$1,B2),SEARCH(".",B2)),SEARCH(";",B2))</f>
        <v>15</v>
      </c>
      <c r="D2" t="str">
        <f>LEFT(B2,C2)</f>
        <v>1.,     Logika;</v>
      </c>
      <c r="E2">
        <f>IFERROR(SEARCH("ig.",B2),SEARCH("ig",B2))</f>
        <v>51</v>
      </c>
      <c r="F2" t="str">
        <f t="shared" ref="F2" si="0">MID(B2,C2,(E2-C2))</f>
        <v>; hétfőn, kedden, szerdán d. u. 5—6-</v>
      </c>
      <c r="G2" t="str">
        <f t="shared" ref="G2" si="1">IFERROR(SEARCH("ugyanazon tanár",B2),"0 ")</f>
        <v xml:space="preserve">0 </v>
      </c>
      <c r="H2">
        <f>SEARCH($H$1,B2)</f>
        <v>62</v>
      </c>
      <c r="I2" t="str">
        <f t="shared" ref="I2" si="2">MID(B2,E2+4,(H2+1)-E2)</f>
        <v>16. tanterem</v>
      </c>
      <c r="J2" t="str">
        <f t="shared" ref="J2" si="3">IF(MID(B2,H2+7,LEN(B2)-H2)= "Ugyanazon tanár.",MID(B1,H1+7,LEN(B1)-H1),MID(B2,H2+7,LEN(B2)-H2))</f>
        <v>Szász Béla ny. r. tanár.</v>
      </c>
    </row>
    <row r="3" spans="1:10" ht="66" x14ac:dyDescent="0.3">
      <c r="B3" s="7" t="s">
        <v>179</v>
      </c>
      <c r="C3">
        <f>IFERROR(IFERROR(SEARCH($C$1,B3),SEARCH(".",B3)),SEARCH(";",B3))</f>
        <v>91</v>
      </c>
      <c r="D3" t="str">
        <f>LEFT(B3,C3)</f>
        <v>2.,     A régi philosopbia elhanyátlósának és az áj philosophia felvi- radásának története;</v>
      </c>
      <c r="E3">
        <f>IFERROR(SEARCH("ig.",B3),SEARCH("ig",B3))</f>
        <v>132</v>
      </c>
      <c r="F3" t="str">
        <f t="shared" ref="F3" si="4">MID(B3,C3,(E3-C3))</f>
        <v>; csütörtök, péntek és szombat d. u. 5—6-</v>
      </c>
      <c r="G3">
        <f t="shared" ref="G3" si="5">IFERROR(SEARCH("ugyanazon tanár",B3),"0 ")</f>
        <v>150</v>
      </c>
      <c r="H3">
        <f>SEARCH($H$1,B3)</f>
        <v>143</v>
      </c>
      <c r="I3" t="str">
        <f t="shared" ref="I3" si="6">MID(B3,E3+4,(H3+1)-E3)</f>
        <v>10. tanterem</v>
      </c>
      <c r="J3" t="str">
        <f t="shared" ref="J3" si="7">IF(MID(B3,H3+7,LEN(B3)-H3)= "Ugyanazon tanár.",MID(B2,H2+7,LEN(B2)-H2),MID(B3,H3+7,LEN(B3)-H3))</f>
        <v>Szász Béla ny. r. tanár.</v>
      </c>
    </row>
    <row r="4" spans="1:10" ht="52.8" x14ac:dyDescent="0.3">
      <c r="B4" s="7" t="s">
        <v>187</v>
      </c>
      <c r="C4">
        <f t="shared" ref="C4:C19" si="8">IFERROR(IFERROR(SEARCH($C$1,B4),SEARCH(".",B4)),SEARCH(";",B4))</f>
        <v>54</v>
      </c>
      <c r="D4" t="str">
        <f t="shared" ref="D4:D19" si="9">LEFT(B4,C4)</f>
        <v>1.,    Angol philosophiai rendszerek a XIX. században;</v>
      </c>
      <c r="E4">
        <f t="shared" ref="E4:E19" si="10">IFERROR(SEARCH("ig.",B4),SEARCH("ig",B4))</f>
        <v>80</v>
      </c>
      <c r="F4" t="str">
        <f t="shared" ref="F4:F19" si="11">MID(B4,C4,(E4-C4))</f>
        <v>; hétfő, kedd d. e. 11—12-</v>
      </c>
      <c r="G4" t="str">
        <f t="shared" ref="G4:G19" si="12">IFERROR(SEARCH("ugyanazon tanár",B4),"0 ")</f>
        <v xml:space="preserve">0 </v>
      </c>
      <c r="H4">
        <f t="shared" ref="H4:H19" si="13">SEARCH($H$1,B4)</f>
        <v>91</v>
      </c>
      <c r="I4" t="str">
        <f t="shared" ref="I4:I19" si="14">MID(B4,E4+4,(H4+1)-E4)</f>
        <v>16. tanterem</v>
      </c>
      <c r="J4" t="str">
        <f t="shared" ref="J4:J19" si="15">IF(MID(B4,H4+7,LEN(B4)-H4)= "Ugyanazon tanár.",MID(B3,H3+7,LEN(B3)-H3),MID(B4,H4+7,LEN(B4)-H4))</f>
        <v>Felméry Lajos ny. r. tanár.</v>
      </c>
    </row>
    <row r="5" spans="1:10" ht="52.8" x14ac:dyDescent="0.3">
      <c r="B5" s="7" t="s">
        <v>180</v>
      </c>
      <c r="C5">
        <f t="shared" si="8"/>
        <v>33</v>
      </c>
      <c r="D5" t="str">
        <f t="shared" si="9"/>
        <v>2.,    Összehasonlító paedagogia;</v>
      </c>
      <c r="E5">
        <f t="shared" si="10"/>
        <v>88</v>
      </c>
      <c r="F5" t="str">
        <f t="shared" si="11"/>
        <v>; (XIX. század) csütörtök, péutok, szombat d. e. 11—12-</v>
      </c>
      <c r="G5">
        <f t="shared" si="12"/>
        <v>106</v>
      </c>
      <c r="H5">
        <f t="shared" si="13"/>
        <v>99</v>
      </c>
      <c r="I5" t="str">
        <f t="shared" si="14"/>
        <v>1G. tanterem</v>
      </c>
      <c r="J5" t="str">
        <f t="shared" si="15"/>
        <v>Felméry Lajos ny. r. tanár.</v>
      </c>
    </row>
    <row r="6" spans="1:10" ht="52.8" x14ac:dyDescent="0.3">
      <c r="B6" s="7" t="s">
        <v>181</v>
      </c>
      <c r="C6">
        <f t="shared" si="8"/>
        <v>53</v>
      </c>
      <c r="D6" t="str">
        <f t="shared" si="9"/>
        <v>-f-5., Bevezetés Kant transscendental aesthetikájába;</v>
      </c>
      <c r="E6">
        <f>IFERROR(SEARCH("ig.",B6),SEARCH("ben",B6))</f>
        <v>96</v>
      </c>
      <c r="F6" t="str">
        <f t="shared" si="11"/>
        <v>; hetenként 1-er, később meghatározandó idő</v>
      </c>
      <c r="G6" t="str">
        <f t="shared" si="12"/>
        <v xml:space="preserve">0 </v>
      </c>
      <c r="H6">
        <f t="shared" si="13"/>
        <v>108</v>
      </c>
      <c r="I6" t="str">
        <f t="shared" si="14"/>
        <v xml:space="preserve"> 15. tanterem</v>
      </c>
      <c r="J6" t="str">
        <f t="shared" si="15"/>
        <v>Dr. Meltzl Hugó ny. r. tanár.</v>
      </c>
    </row>
    <row r="7" spans="1:10" ht="56.4" x14ac:dyDescent="0.3">
      <c r="B7" s="7" t="s">
        <v>188</v>
      </c>
      <c r="C7">
        <f t="shared" si="8"/>
        <v>51</v>
      </c>
      <c r="D7" t="str">
        <f t="shared" si="9"/>
        <v>G., Lessing nLavokonu-ának olvasása és fejtegetése;</v>
      </c>
      <c r="E7">
        <f>IFERROR(SEARCH("ig.",B7),SEARCH("ben",B7))</f>
        <v>94</v>
      </c>
      <c r="F7" t="str">
        <f t="shared" si="11"/>
        <v>; hetenként 1-er, később meghatározandó idő</v>
      </c>
      <c r="G7" t="str">
        <f t="shared" si="12"/>
        <v xml:space="preserve">0 </v>
      </c>
      <c r="H7">
        <f t="shared" si="13"/>
        <v>106</v>
      </c>
      <c r="I7" t="str">
        <f t="shared" si="14"/>
        <v xml:space="preserve"> 15. tanterem</v>
      </c>
      <c r="J7" t="str">
        <f t="shared" si="15"/>
        <v>Dr. Meltzl Hugó ny. r. tanár.</v>
      </c>
    </row>
    <row r="8" spans="1:10" ht="34.799999999999997" x14ac:dyDescent="0.3">
      <c r="A8" s="7" t="s">
        <v>182</v>
      </c>
    </row>
    <row r="9" spans="1:10" ht="52.8" x14ac:dyDescent="0.3">
      <c r="B9" s="7" t="s">
        <v>189</v>
      </c>
      <c r="C9">
        <f t="shared" si="8"/>
        <v>45</v>
      </c>
      <c r="D9" t="str">
        <f t="shared" si="9"/>
        <v>7.,    Európa főbb államai a XVII. században;</v>
      </c>
      <c r="E9">
        <f t="shared" si="10"/>
        <v>91</v>
      </c>
      <c r="F9" t="str">
        <f t="shared" si="11"/>
        <v>; (folytatás) hétfő, kedd, szerda d. e. 11—12-</v>
      </c>
      <c r="G9" t="str">
        <f t="shared" si="12"/>
        <v xml:space="preserve">0 </v>
      </c>
      <c r="H9">
        <f t="shared" si="13"/>
        <v>101</v>
      </c>
      <c r="I9" t="str">
        <f t="shared" si="14"/>
        <v>8. tanterem</v>
      </c>
      <c r="J9" t="str">
        <f>IF(MID(B9,H9+7,LEN(B9)-H9)= "Ugyanazon tanár.",MID(A8,H8+7,LEN(A8)-H8),MID(B9,H9+7,LEN(B9)-H9))</f>
        <v>Ladányi Gedeon ny. r. tanár.</v>
      </c>
    </row>
    <row r="10" spans="1:10" ht="39.6" x14ac:dyDescent="0.3">
      <c r="B10" s="7" t="s">
        <v>190</v>
      </c>
      <c r="C10">
        <f t="shared" si="8"/>
        <v>30</v>
      </c>
      <c r="D10" t="str">
        <f t="shared" si="9"/>
        <v>8.,    A régi Róma történetei;</v>
      </c>
      <c r="E10">
        <f t="shared" si="10"/>
        <v>76</v>
      </c>
      <c r="F10" t="str">
        <f t="shared" si="11"/>
        <v>; (folytatás) péntek, szombat d. e. 11-től 12-</v>
      </c>
      <c r="G10" t="str">
        <f t="shared" si="12"/>
        <v xml:space="preserve">0 </v>
      </c>
      <c r="H10">
        <f t="shared" si="13"/>
        <v>86</v>
      </c>
      <c r="I10" t="str">
        <f t="shared" si="14"/>
        <v>8. tanterem</v>
      </c>
      <c r="J10" t="str">
        <f t="shared" si="15"/>
        <v>Ladányi Gedeon ny. r. tanár.</v>
      </c>
    </row>
    <row r="11" spans="1:10" ht="66" x14ac:dyDescent="0.3">
      <c r="B11" s="7" t="s">
        <v>1477</v>
      </c>
      <c r="C11">
        <f t="shared" si="8"/>
        <v>93</v>
      </c>
      <c r="D11" t="str">
        <f t="shared" si="9"/>
        <v>9.,    Magyarország történelme az aranybulla keltétől Árpád férji-ága kihaltáig (1222- 1301);</v>
      </c>
      <c r="E11">
        <f t="shared" si="10"/>
        <v>142</v>
      </c>
      <c r="F11" t="str">
        <f t="shared" si="11"/>
        <v>; hétfő, kedd, szerda, péntek, szombat d. u. 3—4-</v>
      </c>
      <c r="G11" t="str">
        <f t="shared" si="12"/>
        <v xml:space="preserve">0 </v>
      </c>
      <c r="H11">
        <f t="shared" si="13"/>
        <v>152</v>
      </c>
      <c r="I11" t="str">
        <f t="shared" si="14"/>
        <v>8. tanterem</v>
      </c>
      <c r="J11" t="str">
        <f t="shared" si="15"/>
        <v>Szabó Károly ny. r. tanár.</v>
      </c>
    </row>
    <row r="12" spans="1:10" ht="52.8" x14ac:dyDescent="0.3">
      <c r="B12" s="7" t="s">
        <v>191</v>
      </c>
      <c r="C12">
        <f t="shared" si="8"/>
        <v>56</v>
      </c>
      <c r="D12" t="str">
        <f t="shared" si="9"/>
        <v>10.,     Római magánrégiségek. I. Róma városa helyrajza;</v>
      </c>
      <c r="E12">
        <f t="shared" si="10"/>
        <v>99</v>
      </c>
      <c r="F12" t="str">
        <f t="shared" si="11"/>
        <v>; szombat kivételével minden nap d. e. 8—9-</v>
      </c>
      <c r="G12" t="str">
        <f t="shared" si="12"/>
        <v xml:space="preserve">0 </v>
      </c>
      <c r="H12">
        <f t="shared" si="13"/>
        <v>110</v>
      </c>
      <c r="I12" t="str">
        <f t="shared" si="14"/>
        <v>15. tanterem</v>
      </c>
      <c r="J12" t="str">
        <f t="shared" si="15"/>
        <v>Finály Henrik ny. r. tanár.</v>
      </c>
    </row>
    <row r="13" spans="1:10" ht="39.6" x14ac:dyDescent="0.3">
      <c r="B13" s="7" t="s">
        <v>183</v>
      </c>
      <c r="C13">
        <f t="shared" si="8"/>
        <v>32</v>
      </c>
      <c r="D13" t="str">
        <f t="shared" si="9"/>
        <v>*11., Keleti népek időszámítása;</v>
      </c>
      <c r="E13">
        <f t="shared" si="10"/>
        <v>73</v>
      </c>
      <c r="F13" t="str">
        <f t="shared" si="11"/>
        <v>; (folytatás) kedden és csütörtökön 12—1-</v>
      </c>
      <c r="G13">
        <f t="shared" si="12"/>
        <v>91</v>
      </c>
      <c r="H13">
        <f t="shared" si="13"/>
        <v>84</v>
      </c>
      <c r="I13" t="str">
        <f t="shared" si="14"/>
        <v>15. tanterem</v>
      </c>
      <c r="J13" t="str">
        <f t="shared" si="15"/>
        <v>Finály Henrik ny. r. tanár.</v>
      </c>
    </row>
    <row r="14" spans="1:10" ht="34.799999999999997" x14ac:dyDescent="0.3">
      <c r="A14" s="7" t="s">
        <v>184</v>
      </c>
    </row>
    <row r="15" spans="1:10" ht="39.6" x14ac:dyDescent="0.3">
      <c r="B15" s="7" t="s">
        <v>185</v>
      </c>
      <c r="C15">
        <f t="shared" si="8"/>
        <v>34</v>
      </c>
      <c r="D15" t="str">
        <f t="shared" si="9"/>
        <v>12.,     A magyar Eposz története;</v>
      </c>
      <c r="E15">
        <f t="shared" si="10"/>
        <v>60</v>
      </c>
      <c r="F15" t="str">
        <f t="shared" si="11"/>
        <v>; hétfő, kedd d. e. 10—11-</v>
      </c>
      <c r="G15" t="str">
        <f t="shared" si="12"/>
        <v xml:space="preserve">0 </v>
      </c>
      <c r="H15">
        <f t="shared" si="13"/>
        <v>71</v>
      </c>
      <c r="I15" t="str">
        <f t="shared" si="14"/>
        <v>15. tanterem</v>
      </c>
      <c r="J15" t="str">
        <f>IF(MID(B15,H15+7,LEN(B15)-H15)= "Ugyanazon tanár.",MID(A14,H14+7,LEN(A14)-H14),MID(B15,H15+7,LEN(B15)-H15))</f>
        <v>Imre Sándor ny. r. tanár.</v>
      </c>
    </row>
    <row r="16" spans="1:10" ht="54" x14ac:dyDescent="0.3">
      <c r="B16" s="7" t="s">
        <v>186</v>
      </c>
      <c r="C16">
        <f t="shared" si="8"/>
        <v>63</v>
      </c>
      <c r="D16" t="str">
        <f t="shared" si="9"/>
        <v>13.,     A magyar nyelvtudomány a múlt század végétől mostanig;</v>
      </c>
      <c r="E16">
        <f t="shared" si="10"/>
        <v>61</v>
      </c>
      <c r="F16" t="e">
        <f t="shared" si="11"/>
        <v>#VALUE!</v>
      </c>
      <c r="G16">
        <f t="shared" si="12"/>
        <v>121</v>
      </c>
      <c r="H16">
        <f t="shared" si="13"/>
        <v>114</v>
      </c>
      <c r="I16" t="str">
        <f t="shared" si="14"/>
        <v>szerda, csütörtök, péntek d. e. 10—11-ig, 15. tanterem</v>
      </c>
      <c r="J16" t="str">
        <f t="shared" si="15"/>
        <v>Imre Sándor ny. r. tanár.</v>
      </c>
    </row>
    <row r="17" spans="2:10" ht="66" x14ac:dyDescent="0.3">
      <c r="B17" s="7" t="s">
        <v>192</v>
      </c>
      <c r="C17">
        <f t="shared" si="8"/>
        <v>91</v>
      </c>
      <c r="D17" t="str">
        <f t="shared" si="9"/>
        <v>14.,     Az össeehasonlitó mythologia alapelvei s ennek alapján a görög és római főistenek;</v>
      </c>
      <c r="E17">
        <f t="shared" si="10"/>
        <v>137</v>
      </c>
      <c r="F17" t="str">
        <f t="shared" si="11"/>
        <v>; hétfőn, szerdán és szombaton d. e. 9-től 10-</v>
      </c>
      <c r="G17" t="str">
        <f t="shared" si="12"/>
        <v xml:space="preserve">0 </v>
      </c>
      <c r="H17">
        <f t="shared" si="13"/>
        <v>148</v>
      </c>
      <c r="I17" t="str">
        <f t="shared" si="14"/>
        <v>16. tanterem</v>
      </c>
      <c r="J17" t="str">
        <f t="shared" si="15"/>
        <v xml:space="preserve">Szamosy János ny. r. tanár. </v>
      </c>
    </row>
    <row r="18" spans="2:10" ht="39.6" x14ac:dyDescent="0.3">
      <c r="B18" s="7" t="s">
        <v>193</v>
      </c>
      <c r="C18">
        <f t="shared" si="8"/>
        <v>35</v>
      </c>
      <c r="D18" t="str">
        <f t="shared" si="9"/>
        <v>*15., A latin mondattan folytatása;</v>
      </c>
      <c r="E18">
        <f t="shared" si="10"/>
        <v>77</v>
      </c>
      <c r="F18" t="str">
        <f t="shared" si="11"/>
        <v>; (idő- és módtan) csütörtökön d. e. 9—10-</v>
      </c>
      <c r="G18" t="str">
        <f t="shared" si="12"/>
        <v xml:space="preserve">0 </v>
      </c>
      <c r="H18">
        <f t="shared" si="13"/>
        <v>88</v>
      </c>
      <c r="I18" t="str">
        <f t="shared" si="14"/>
        <v>16. tanterem</v>
      </c>
      <c r="J18" t="str">
        <f>IF(MID(B18,H18+7,LEN(B18)-H18)= "Ugyanazon tanár.",MID(#REF!,#REF!+7,LEN(#REF!)-#REF!),MID(B18,H18+7,LEN(B18)-H18))</f>
        <v>Szamosy János ny. r. tanár.</v>
      </c>
    </row>
    <row r="19" spans="2:10" ht="52.8" x14ac:dyDescent="0.3">
      <c r="B19" s="7" t="s">
        <v>194</v>
      </c>
      <c r="C19">
        <f t="shared" si="8"/>
        <v>53</v>
      </c>
      <c r="D19" t="str">
        <f t="shared" si="9"/>
        <v>8.,    Cicero de officiit első könyvének magyarázata;</v>
      </c>
      <c r="E19">
        <f t="shared" si="10"/>
        <v>79</v>
      </c>
      <c r="F19" t="str">
        <f t="shared" si="11"/>
        <v>; kedden és pénteken 9—10-</v>
      </c>
      <c r="G19" t="str">
        <f t="shared" si="12"/>
        <v xml:space="preserve">0 </v>
      </c>
      <c r="H19">
        <f t="shared" si="13"/>
        <v>90</v>
      </c>
      <c r="I19" t="str">
        <f t="shared" si="14"/>
        <v>16. tanterem</v>
      </c>
      <c r="J19" t="str">
        <f t="shared" si="15"/>
        <v>Szamosy János ny. r. tanár.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Munka5"/>
  <dimension ref="A1:M32"/>
  <sheetViews>
    <sheetView zoomScale="75" zoomScaleNormal="75" workbookViewId="0">
      <selection sqref="A1:J2"/>
    </sheetView>
  </sheetViews>
  <sheetFormatPr defaultRowHeight="15.6" x14ac:dyDescent="0.3"/>
  <cols>
    <col min="1" max="1" width="17.09765625" customWidth="1"/>
    <col min="2" max="2" width="36" customWidth="1"/>
    <col min="3" max="3" width="4.8984375" customWidth="1"/>
    <col min="4" max="4" width="43.59765625" customWidth="1"/>
    <col min="5" max="5" width="13.09765625" customWidth="1"/>
    <col min="7" max="7" width="16.8984375" customWidth="1"/>
    <col min="8" max="8" width="12.69921875" customWidth="1"/>
    <col min="9" max="9" width="22" customWidth="1"/>
    <col min="10" max="10" width="28.8984375" customWidth="1"/>
    <col min="11" max="11" width="12.69921875" customWidth="1"/>
    <col min="12" max="12" width="30" customWidth="1"/>
    <col min="13" max="13" width="12.5" customWidth="1"/>
  </cols>
  <sheetData>
    <row r="1" spans="1:13" x14ac:dyDescent="0.3">
      <c r="A1" s="3" t="s">
        <v>32</v>
      </c>
      <c r="C1" t="s">
        <v>64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  <c r="K1" s="3"/>
      <c r="L1" s="3"/>
      <c r="M1" s="3"/>
    </row>
    <row r="2" spans="1:13" ht="38.4" x14ac:dyDescent="0.3">
      <c r="A2" t="s">
        <v>3</v>
      </c>
      <c r="B2" s="4" t="s">
        <v>67</v>
      </c>
      <c r="C2">
        <f>SEARCH($C$1,B2)</f>
        <v>27</v>
      </c>
      <c r="D2" t="str">
        <f>LEFT(B2,C2)</f>
        <v>Lélektan; hetenként 3 órán,</v>
      </c>
      <c r="E2">
        <f t="shared" ref="E2:E7" si="0">SEARCH("ig.",B2)</f>
        <v>64</v>
      </c>
      <c r="F2" t="str">
        <f t="shared" ref="F2:F7" si="1">MID(B2,C2,(E2-C2))</f>
        <v>, hétfőn, kedden, szerdán d. u. 5— 6-</v>
      </c>
      <c r="G2" t="str">
        <f t="shared" ref="G2:G7" si="2">IFERROR(SEARCH("ugyanazon tanár",B2),"0 ")</f>
        <v xml:space="preserve">0 </v>
      </c>
      <c r="H2">
        <f>SEARCH($H$1,B2)</f>
        <v>76</v>
      </c>
      <c r="I2" t="str">
        <f t="shared" ref="I2:I7" si="3">MID(B2,E2+4,(H2+1)-E2)</f>
        <v>XVI. tanterem</v>
      </c>
      <c r="J2" t="str">
        <f t="shared" ref="J2:J13" si="4">IF(MID(B2,H2+7,LEN(B2)-H2)= "Ugyanazon tanár.",MID(B1,H1+7,LEN(B1)-H1),MID(B2,H2+7,LEN(B2)-H2))</f>
        <v>Szász Béla ny. r. tanár.</v>
      </c>
    </row>
    <row r="3" spans="1:13" ht="51.6" x14ac:dyDescent="0.3">
      <c r="B3" s="4" t="s">
        <v>65</v>
      </c>
      <c r="C3">
        <f>SEARCH($C$1,B3)</f>
        <v>46</v>
      </c>
      <c r="D3" t="str">
        <f t="shared" ref="D3:D7" si="5">LEFT(B3,C3)</f>
        <v>2.   Az új philosophia történetének első fele,</v>
      </c>
      <c r="E3">
        <f t="shared" si="0"/>
        <v>110</v>
      </c>
      <c r="F3" t="str">
        <f t="shared" si="1"/>
        <v>, hetenként* 3 órán, csütörtökön, pénteken, szombaton d. u. 5—6-</v>
      </c>
      <c r="G3">
        <f t="shared" si="2"/>
        <v>129</v>
      </c>
      <c r="H3">
        <f>SEARCH($H$1,B3)</f>
        <v>122</v>
      </c>
      <c r="I3" t="str">
        <f t="shared" si="3"/>
        <v>XYI. tanterem</v>
      </c>
      <c r="J3" t="str">
        <f t="shared" si="4"/>
        <v>Szász Béla ny. r. tanár.</v>
      </c>
    </row>
    <row r="4" spans="1:13" ht="52.2" x14ac:dyDescent="0.3">
      <c r="B4" s="4" t="s">
        <v>61</v>
      </c>
      <c r="C4">
        <f t="shared" ref="C4:C7" si="6">SEARCH($C$1,B4)</f>
        <v>63</v>
      </c>
      <c r="D4" t="str">
        <f t="shared" si="5"/>
        <v>3.   A tapasztalati psychologia jelene Angol- és Németországon,</v>
      </c>
      <c r="E4">
        <f t="shared" si="0"/>
        <v>104</v>
      </c>
      <c r="F4" t="str">
        <f t="shared" si="1"/>
        <v>, hetenként 2 órán, hétfőn, kedden 11—12-</v>
      </c>
      <c r="G4" t="str">
        <f t="shared" si="2"/>
        <v xml:space="preserve">0 </v>
      </c>
      <c r="H4">
        <f>SEARCH($H$1,B4)</f>
        <v>116</v>
      </c>
      <c r="I4" t="str">
        <f t="shared" si="3"/>
        <v>XVI. tanterem</v>
      </c>
      <c r="J4" t="str">
        <f t="shared" si="4"/>
        <v>Felméri Lajos ny. r. tanár.</v>
      </c>
    </row>
    <row r="5" spans="1:13" ht="39" x14ac:dyDescent="0.3">
      <c r="B5" s="4" t="s">
        <v>62</v>
      </c>
      <c r="C5">
        <f t="shared" si="6"/>
        <v>34</v>
      </c>
      <c r="D5" t="str">
        <f t="shared" si="5"/>
        <v>4.   A paedagogia encyclopaediája,</v>
      </c>
      <c r="E5">
        <f t="shared" si="0"/>
        <v>92</v>
      </c>
      <c r="F5" t="str">
        <f t="shared" si="1"/>
        <v>, hetenként 3 órán, csütörtökön, pénteken, szombaton 12—1-</v>
      </c>
      <c r="G5">
        <f t="shared" si="2"/>
        <v>111</v>
      </c>
      <c r="H5">
        <f>SEARCH($H$1,B5)</f>
        <v>104</v>
      </c>
      <c r="I5" t="str">
        <f t="shared" si="3"/>
        <v>XVI. tanterem</v>
      </c>
      <c r="J5" t="str">
        <f t="shared" si="4"/>
        <v>Felméri Lajos ny. r. tanár.</v>
      </c>
    </row>
    <row r="6" spans="1:13" ht="134.25" customHeight="1" x14ac:dyDescent="0.3">
      <c r="B6" s="4" t="s">
        <v>63</v>
      </c>
      <c r="C6">
        <f t="shared" si="6"/>
        <v>89</v>
      </c>
      <c r="D6" t="str">
        <f t="shared" si="5"/>
        <v>5.   Eötvös Karthauzi-jának olvasása eredetiben és fejtegetése németnyelven philosophiai,</v>
      </c>
      <c r="E6">
        <f t="shared" si="0"/>
        <v>281</v>
      </c>
      <c r="F6" t="str">
        <f t="shared" si="1"/>
        <v>, aestheticai szempontból. (Válogatott darabok olvasása folytonos tekintettel az optimismus és pessimismus fölötti modern vitakérdésekre.) Hetenként 2 órán, csötörtökön és szombaton d. u. 5—6-</v>
      </c>
      <c r="G6" t="str">
        <f t="shared" si="2"/>
        <v xml:space="preserve">0 </v>
      </c>
      <c r="H6">
        <f>SEARCH($H$1,B6)</f>
        <v>292</v>
      </c>
      <c r="I6" t="str">
        <f t="shared" si="3"/>
        <v>XV. tanterem</v>
      </c>
      <c r="J6" t="str">
        <f t="shared" si="4"/>
        <v>Dr. Meltzl Hugó ny. r. tanár.</v>
      </c>
    </row>
    <row r="7" spans="1:13" ht="144.75" customHeight="1" x14ac:dyDescent="0.3">
      <c r="B7" s="5" t="s">
        <v>90</v>
      </c>
      <c r="C7">
        <f t="shared" si="6"/>
        <v>256</v>
      </c>
      <c r="D7" s="2" t="str">
        <f t="shared" si="5"/>
        <v>f 6. Az általános vitázás (dialectica; eristica) elmélete; különös tekintettel Dem csak a divatosabb sophisticai fogásokra; hanem egyáltalán a mostanság uralkodó; névszerint német eszmékre (Herbart bölcsészeti és paedagogiai elvei; Strausz „új hite" stb.),</v>
      </c>
      <c r="E7" t="e">
        <f t="shared" si="0"/>
        <v>#VALUE!</v>
      </c>
      <c r="F7" t="e">
        <f t="shared" si="1"/>
        <v>#VALUE!</v>
      </c>
      <c r="G7">
        <f t="shared" si="2"/>
        <v>317</v>
      </c>
      <c r="H7" t="str">
        <f>IFERROR(SEARCH($H$1,B7),"ugyanott")</f>
        <v>ugyanott</v>
      </c>
      <c r="I7" t="e">
        <f t="shared" si="3"/>
        <v>#VALUE!</v>
      </c>
      <c r="J7" t="e">
        <f t="shared" si="4"/>
        <v>#VALUE!</v>
      </c>
    </row>
    <row r="8" spans="1:13" ht="29.4" x14ac:dyDescent="0.3">
      <c r="A8" s="6" t="s">
        <v>70</v>
      </c>
      <c r="H8" t="str">
        <f t="shared" ref="H8:H32" si="7">IFERROR(SEARCH($H$1,B8),"ugyanott")</f>
        <v>ugyanott</v>
      </c>
      <c r="J8" t="e">
        <f t="shared" si="4"/>
        <v>#VALUE!</v>
      </c>
    </row>
    <row r="9" spans="1:13" ht="51.6" x14ac:dyDescent="0.3">
      <c r="B9" s="4" t="s">
        <v>74</v>
      </c>
      <c r="C9">
        <f t="shared" ref="C9:C11" si="8">SEARCH($C$1,B9)</f>
        <v>64</v>
      </c>
      <c r="D9" t="str">
        <f t="shared" ref="D9:D11" si="9">LEFT(B9,C9)</f>
        <v>7.   Európa főbb államai a XVlII-ik században. Hetenként 3 órán,</v>
      </c>
      <c r="E9">
        <f>SEARCH("ig.",B9)</f>
        <v>105</v>
      </c>
      <c r="F9" t="str">
        <f>MID(B9,C9,(E9-C9))</f>
        <v>, hétfőn, kedden* és szerdán d. e. 11-12-</v>
      </c>
      <c r="G9" t="str">
        <f>IFERROR(SEARCH("ugyanazon tanár",B9),"0 ")</f>
        <v xml:space="preserve">0 </v>
      </c>
      <c r="H9">
        <f t="shared" si="7"/>
        <v>118</v>
      </c>
      <c r="I9" t="str">
        <f>MID(B9,E9+4,(H9+1)-E9)</f>
        <v>VIII. tanterem</v>
      </c>
      <c r="J9" t="str">
        <f t="shared" si="4"/>
        <v>Ladányi Gedeon ny. r. tanár.</v>
      </c>
    </row>
    <row r="10" spans="1:13" ht="39" x14ac:dyDescent="0.3">
      <c r="B10" s="4" t="s">
        <v>71</v>
      </c>
      <c r="C10">
        <f t="shared" si="8"/>
        <v>35</v>
      </c>
      <c r="D10" t="str">
        <f t="shared" si="9"/>
        <v>8.   A régi Görögország történelme,</v>
      </c>
      <c r="E10">
        <f>SEARCH("ig.",B10)</f>
        <v>89</v>
      </c>
      <c r="F10" t="str">
        <f>MID(B10,C10,(E10-C10))</f>
        <v>, 2 óra hetenként, pénteken és szombaton d. e. 11 —12-</v>
      </c>
      <c r="G10">
        <f>IFERROR(SEARCH("ugyanazon tanár",B10),"0 ")</f>
        <v>93</v>
      </c>
      <c r="H10" t="str">
        <f t="shared" si="7"/>
        <v>ugyanott</v>
      </c>
      <c r="I10" t="e">
        <f>MID(B10,E10+4,(H10+1)-E10)</f>
        <v>#VALUE!</v>
      </c>
      <c r="J10" t="e">
        <f t="shared" si="4"/>
        <v>#VALUE!</v>
      </c>
    </row>
    <row r="11" spans="1:13" ht="52.2" x14ac:dyDescent="0.3">
      <c r="B11" s="4" t="s">
        <v>72</v>
      </c>
      <c r="C11">
        <f t="shared" si="8"/>
        <v>63</v>
      </c>
      <c r="D11" t="str">
        <f t="shared" si="9"/>
        <v>9.   Magyarország történelme az Anjou-házbeli királyok korában,</v>
      </c>
      <c r="E11">
        <f>SEARCH("ig.",B11)</f>
        <v>129</v>
      </c>
      <c r="F11" t="str">
        <f>MID(B11,C11,(E11-C11))</f>
        <v>, 5 órán, hétfőn, kedden, szerdán, pénteken, szombaton d.'u. 3— 4-</v>
      </c>
      <c r="G11" t="str">
        <f>IFERROR(SEARCH("ugyanazon tanár",B11),"0 ")</f>
        <v xml:space="preserve">0 </v>
      </c>
      <c r="H11">
        <f t="shared" si="7"/>
        <v>143</v>
      </c>
      <c r="I11" t="str">
        <f>MID(B11,E11+4,(H11+1)-E11)</f>
        <v>VIII.' tanterem</v>
      </c>
      <c r="J11" t="str">
        <f t="shared" si="4"/>
        <v>Szabó Károly ny. r. tanár.</v>
      </c>
    </row>
    <row r="12" spans="1:13" ht="64.2" x14ac:dyDescent="0.3">
      <c r="B12" s="4" t="s">
        <v>73</v>
      </c>
      <c r="C12">
        <f t="shared" ref="C12:C13" si="10">SEARCH($C$1,B12)</f>
        <v>30</v>
      </c>
      <c r="D12" t="str">
        <f t="shared" ref="D12:D13" si="11">LEFT(B12,C12)</f>
        <v>10.     Római magán régiségek,</v>
      </c>
      <c r="E12">
        <f>SEARCH("ig.",B12)</f>
        <v>173</v>
      </c>
      <c r="F12" t="str">
        <f>MID(B12,C12,(E12-C12))</f>
        <v>, II. Magán-háztartás, család, társadalom, mulatságok és játékok, nevelés s*,a mi hozzátartozik, 5 órán, szombatot kivéve naponként reggel 8—9-</v>
      </c>
      <c r="G12" t="str">
        <f>IFERROR(SEARCH("ugyanazon tanár",B12),"0 ")</f>
        <v xml:space="preserve">0 </v>
      </c>
      <c r="H12">
        <f t="shared" si="7"/>
        <v>184</v>
      </c>
      <c r="I12" t="str">
        <f>MID(B12,E12+4,(H12+1)-E12)</f>
        <v>XV. tanterem</v>
      </c>
      <c r="J12" t="str">
        <f t="shared" si="4"/>
        <v>Finály Henrik^ny. r. tanár.</v>
      </c>
    </row>
    <row r="13" spans="1:13" ht="39" x14ac:dyDescent="0.3">
      <c r="B13" s="4" t="s">
        <v>91</v>
      </c>
      <c r="C13">
        <f t="shared" si="10"/>
        <v>31</v>
      </c>
      <c r="D13" t="str">
        <f t="shared" si="11"/>
        <v>11.     Hazai érmészet'Ji órán,</v>
      </c>
      <c r="E13">
        <f>SEARCH("ig.",B13)</f>
        <v>73</v>
      </c>
      <c r="F13" t="str">
        <f>MID(B13,C13,(E13-C13))</f>
        <v>, hétfőn, szerdán és pénteken d. e. 9— 10-</v>
      </c>
      <c r="G13">
        <f>IFERROR(SEARCH("ugyanazon tanár",B13),"0 ")</f>
        <v>103</v>
      </c>
      <c r="H13" t="str">
        <f t="shared" si="7"/>
        <v>ugyanott</v>
      </c>
      <c r="I13" t="e">
        <f>MID(B13,E13+4,(H13+1)-E13)</f>
        <v>#VALUE!</v>
      </c>
      <c r="J13" t="e">
        <f t="shared" si="4"/>
        <v>#VALUE!</v>
      </c>
    </row>
    <row r="14" spans="1:13" x14ac:dyDescent="0.3">
      <c r="H14" t="str">
        <f t="shared" si="7"/>
        <v>ugyanott</v>
      </c>
    </row>
    <row r="15" spans="1:13" ht="51.6" x14ac:dyDescent="0.3">
      <c r="A15" s="6" t="s">
        <v>75</v>
      </c>
      <c r="B15" s="4" t="s">
        <v>76</v>
      </c>
      <c r="C15">
        <f t="shared" ref="C15:C32" si="12">SEARCH($C$1,B15)</f>
        <v>44</v>
      </c>
      <c r="D15" t="str">
        <f t="shared" ref="D15:D32" si="13">LEFT(B15,C15)</f>
        <v>7.       A magyar lyrai költészet története,</v>
      </c>
      <c r="E15">
        <f t="shared" ref="E15:E32" si="14">SEARCH("ig.",B15)</f>
        <v>114</v>
      </c>
      <c r="F15" t="str">
        <f t="shared" ref="F15:F32" si="15">MID(B15,C15,(E15-C15))</f>
        <v>, kivált az újabb időben; 3 órán, hétfőn, kedden, szerdán d. e. 10—11-</v>
      </c>
      <c r="G15" t="str">
        <f t="shared" ref="G15:G32" si="16">IFERROR(SEARCH("ugyanazon tanár",B15),"0 ")</f>
        <v xml:space="preserve">0 </v>
      </c>
      <c r="H15">
        <f t="shared" si="7"/>
        <v>125</v>
      </c>
      <c r="I15" t="str">
        <f t="shared" ref="I15:I32" si="17">MID(B15,E15+4,(H15+1)-E15)</f>
        <v>XV. tanterem</v>
      </c>
      <c r="J15" t="str">
        <f t="shared" ref="J15:J31" si="18">IF(MID(B15,H15+7,LEN(B15)-H15)= "Ugyanazon tanár.",MID(B14,H14+7,LEN(B14)-H14),MID(B15,H15+7,LEN(B15)-H15))</f>
        <v>Imre Sándor ny. r. tanár.</v>
      </c>
    </row>
    <row r="16" spans="1:13" ht="39" x14ac:dyDescent="0.3">
      <c r="B16" s="4" t="s">
        <v>77</v>
      </c>
      <c r="C16">
        <f t="shared" si="12"/>
        <v>48</v>
      </c>
      <c r="D16" t="str">
        <f t="shared" si="13"/>
        <v>8.       Magyar nyelvtudomány történelmi alapon,</v>
      </c>
      <c r="E16">
        <f t="shared" si="14"/>
        <v>102</v>
      </c>
      <c r="F16" t="str">
        <f t="shared" si="15"/>
        <v>, 3 órán, csütörtökön, pénteken, szombaton d. e. 10—U-</v>
      </c>
      <c r="G16">
        <f t="shared" si="16"/>
        <v>106</v>
      </c>
      <c r="H16" t="str">
        <f t="shared" si="7"/>
        <v>ugyanott</v>
      </c>
      <c r="I16" t="e">
        <f t="shared" si="17"/>
        <v>#VALUE!</v>
      </c>
      <c r="J16" t="e">
        <f t="shared" si="18"/>
        <v>#VALUE!</v>
      </c>
    </row>
    <row r="17" spans="2:10" ht="39" x14ac:dyDescent="0.3">
      <c r="B17" s="4" t="s">
        <v>78</v>
      </c>
      <c r="C17">
        <f t="shared" si="12"/>
        <v>37</v>
      </c>
      <c r="D17" t="str">
        <f t="shared" si="13"/>
        <v>9.       A görög irodalom történelme,</v>
      </c>
      <c r="E17">
        <f t="shared" si="14"/>
        <v>99</v>
      </c>
      <c r="F17" t="str">
        <f t="shared" si="15"/>
        <v>, 4 óra, hétfőn, szerdán, csütörtökön és szombaton d. e. 9—10-</v>
      </c>
      <c r="G17" t="str">
        <f t="shared" si="16"/>
        <v xml:space="preserve">0 </v>
      </c>
      <c r="H17">
        <f t="shared" si="7"/>
        <v>112</v>
      </c>
      <c r="I17" t="str">
        <f t="shared" si="17"/>
        <v>VIII. tanterem</v>
      </c>
      <c r="J17" t="str">
        <f t="shared" si="18"/>
        <v>Szamosy János ny. r. tanár.</v>
      </c>
    </row>
    <row r="18" spans="2:10" ht="39" x14ac:dyDescent="0.3">
      <c r="B18" s="4" t="s">
        <v>79</v>
      </c>
      <c r="C18">
        <f t="shared" si="12"/>
        <v>48</v>
      </c>
      <c r="D18" t="str">
        <f t="shared" si="13"/>
        <v>10.    Aristoteles költészettanának magyarázata,</v>
      </c>
      <c r="E18">
        <f t="shared" si="14"/>
        <v>87</v>
      </c>
      <c r="F18" t="str">
        <f t="shared" si="15"/>
        <v>, 2 óra, kedden és pénteken d. e. 9—10-</v>
      </c>
      <c r="G18">
        <f t="shared" si="16"/>
        <v>91</v>
      </c>
      <c r="H18" t="str">
        <f t="shared" si="7"/>
        <v>ugyanott</v>
      </c>
      <c r="I18" t="e">
        <f t="shared" si="17"/>
        <v>#VALUE!</v>
      </c>
      <c r="J18" t="e">
        <f t="shared" si="18"/>
        <v>#VALUE!</v>
      </c>
    </row>
    <row r="19" spans="2:10" ht="52.8" x14ac:dyDescent="0.3">
      <c r="B19" s="4" t="s">
        <v>80</v>
      </c>
      <c r="C19">
        <f t="shared" si="12"/>
        <v>38</v>
      </c>
      <c r="D19" t="str">
        <f t="shared" si="13"/>
        <v>11.    A görög dalköltészet története,</v>
      </c>
      <c r="E19">
        <f t="shared" si="14"/>
        <v>116</v>
      </c>
      <c r="F19" t="str">
        <f t="shared" si="15"/>
        <v>, bevezetéssel a görög metrikába, 3 óra, hétfőn kedden és szerdán d. e. 10—11-</v>
      </c>
      <c r="G19" t="str">
        <f t="shared" si="16"/>
        <v xml:space="preserve">0 </v>
      </c>
      <c r="H19">
        <f t="shared" si="7"/>
        <v>128</v>
      </c>
      <c r="I19" t="str">
        <f t="shared" si="17"/>
        <v>XVI. tanterem</v>
      </c>
      <c r="J19" t="str">
        <f t="shared" si="18"/>
        <v>Dr. Hóman Ottó ny. r. tanár.</v>
      </c>
    </row>
    <row r="20" spans="2:10" ht="39" x14ac:dyDescent="0.3">
      <c r="B20" s="4" t="s">
        <v>81</v>
      </c>
      <c r="C20">
        <f t="shared" si="12"/>
        <v>37</v>
      </c>
      <c r="D20" t="str">
        <f t="shared" si="13"/>
        <v>12.    Ciceró leveleinek értelmezése,</v>
      </c>
      <c r="E20">
        <f t="shared" si="14"/>
        <v>100</v>
      </c>
      <c r="F20" t="str">
        <f t="shared" si="15"/>
        <v>, 2 óra, pénteken és szombaton d. e. 10—11-ig és szerdán 11—12-</v>
      </c>
      <c r="G20">
        <f t="shared" si="16"/>
        <v>104</v>
      </c>
      <c r="H20" t="str">
        <f t="shared" si="7"/>
        <v>ugyanott</v>
      </c>
      <c r="I20" t="e">
        <f t="shared" si="17"/>
        <v>#VALUE!</v>
      </c>
      <c r="J20" t="e">
        <f t="shared" si="18"/>
        <v>#VALUE!</v>
      </c>
    </row>
    <row r="21" spans="2:10" ht="66" x14ac:dyDescent="0.3">
      <c r="B21" s="4" t="s">
        <v>92</v>
      </c>
      <c r="C21">
        <f t="shared" si="12"/>
        <v>43</v>
      </c>
      <c r="D21" t="str">
        <f t="shared" si="13"/>
        <v>13.    A német irodalom kritikai története,</v>
      </c>
      <c r="E21">
        <f t="shared" si="14"/>
        <v>159</v>
      </c>
      <c r="F21" t="str">
        <f t="shared" si="15"/>
        <v>, Schwabe von dér Heyde reform törekvésein kezdve (új kor.) 4 óra, hétfőn, szerdán, pénteken és szombaton d. u. 3—4-</v>
      </c>
      <c r="G21" t="str">
        <f t="shared" si="16"/>
        <v xml:space="preserve">0 </v>
      </c>
      <c r="H21">
        <f t="shared" si="7"/>
        <v>170</v>
      </c>
      <c r="I21" t="str">
        <f t="shared" si="17"/>
        <v>XV. tanterem</v>
      </c>
      <c r="J21" t="str">
        <f t="shared" si="18"/>
        <v>Dr. Meltzl Hugó ny. r. tanár.</v>
      </c>
    </row>
    <row r="22" spans="2:10" ht="64.2" x14ac:dyDescent="0.3">
      <c r="B22" s="4" t="s">
        <v>82</v>
      </c>
      <c r="C22">
        <f t="shared" si="12"/>
        <v>24</v>
      </c>
      <c r="D22" t="str">
        <f t="shared" si="13"/>
        <v>14.    Germán régiségek,</v>
      </c>
      <c r="E22">
        <f t="shared" si="14"/>
        <v>180</v>
      </c>
      <c r="F22" t="str">
        <f t="shared" si="15"/>
        <v>, kapcsolatban Scheffel J. Győző „Eckhard" czi- mü próza költeményének (M. Frankfurt 1855.1 olvasása és fejtegetésével, 2 óra, hétfőn és szerdán d. e. 12—1-</v>
      </c>
      <c r="G22">
        <f t="shared" si="16"/>
        <v>184</v>
      </c>
      <c r="H22" t="str">
        <f t="shared" si="7"/>
        <v>ugyanott</v>
      </c>
      <c r="I22" t="e">
        <f t="shared" si="17"/>
        <v>#VALUE!</v>
      </c>
      <c r="J22" t="e">
        <f t="shared" si="18"/>
        <v>#VALUE!</v>
      </c>
    </row>
    <row r="23" spans="2:10" ht="39" x14ac:dyDescent="0.3">
      <c r="B23" s="4" t="s">
        <v>83</v>
      </c>
      <c r="C23">
        <f t="shared" si="12"/>
        <v>49</v>
      </c>
      <c r="D23" t="str">
        <f t="shared" si="13"/>
        <v>15.    A román nyelvújítás története és bírálata,</v>
      </c>
      <c r="E23">
        <f t="shared" si="14"/>
        <v>85</v>
      </c>
      <c r="F23" t="str">
        <f t="shared" si="15"/>
        <v>, 2 óra, hétfőn és kedden d. e. 8—9-</v>
      </c>
      <c r="G23" t="str">
        <f t="shared" si="16"/>
        <v xml:space="preserve">0 </v>
      </c>
      <c r="H23">
        <f t="shared" si="7"/>
        <v>97</v>
      </c>
      <c r="I23" t="str">
        <f t="shared" si="17"/>
        <v>XVI. tanterem</v>
      </c>
      <c r="J23" t="str">
        <f t="shared" si="18"/>
        <v>Dr. Szilasy Gergely ny. r. tanár.</v>
      </c>
    </row>
    <row r="24" spans="2:10" ht="51.6" x14ac:dyDescent="0.3">
      <c r="B24" s="4" t="s">
        <v>93</v>
      </c>
      <c r="C24">
        <f t="shared" si="12"/>
        <v>44</v>
      </c>
      <c r="D24" t="str">
        <f t="shared" si="13"/>
        <v>16.    Dáciái román mythologia és régiségek,</v>
      </c>
      <c r="E24">
        <f t="shared" si="14"/>
        <v>125</v>
      </c>
      <c r="F24" t="str">
        <f t="shared" si="15"/>
        <v>, tekintettel a román nyelv fejlődésére, 2 óra, szerdán és csütörtökön d. e. 8—9-</v>
      </c>
      <c r="G24">
        <f t="shared" si="16"/>
        <v>130</v>
      </c>
      <c r="H24" t="str">
        <f t="shared" si="7"/>
        <v>ugyanott</v>
      </c>
      <c r="I24" t="e">
        <f t="shared" si="17"/>
        <v>#VALUE!</v>
      </c>
      <c r="J24" t="e">
        <f t="shared" si="18"/>
        <v>#VALUE!</v>
      </c>
    </row>
    <row r="25" spans="2:10" ht="40.200000000000003" x14ac:dyDescent="0.3">
      <c r="B25" s="4" t="s">
        <v>84</v>
      </c>
      <c r="C25">
        <f t="shared" si="12"/>
        <v>105</v>
      </c>
      <c r="D25" t="str">
        <f t="shared" si="13"/>
        <v>17.    A román irodalom története (ó- és középkor) 3 óra pénteken és szombaton 77a—9-ig. Ugyanazon tanár,</v>
      </c>
      <c r="E25">
        <f t="shared" si="14"/>
        <v>86</v>
      </c>
      <c r="F25" t="e">
        <f t="shared" si="15"/>
        <v>#VALUE!</v>
      </c>
      <c r="G25">
        <f t="shared" si="16"/>
        <v>90</v>
      </c>
      <c r="H25" t="str">
        <f t="shared" si="7"/>
        <v>ugyanott</v>
      </c>
      <c r="I25" t="e">
        <f t="shared" si="17"/>
        <v>#VALUE!</v>
      </c>
      <c r="J25" t="e">
        <f t="shared" si="18"/>
        <v>#VALUE!</v>
      </c>
    </row>
    <row r="26" spans="2:10" ht="39" x14ac:dyDescent="0.3">
      <c r="B26" s="5" t="s">
        <v>94</v>
      </c>
      <c r="C26">
        <f t="shared" si="12"/>
        <v>46</v>
      </c>
      <c r="D26" t="str">
        <f t="shared" si="13"/>
        <v>t 23. A franczia nyelv elemei; kezdők számára,</v>
      </c>
      <c r="E26" t="e">
        <f t="shared" si="14"/>
        <v>#VALUE!</v>
      </c>
      <c r="F26" t="e">
        <f t="shared" si="15"/>
        <v>#VALUE!</v>
      </c>
      <c r="G26" t="str">
        <f t="shared" si="16"/>
        <v xml:space="preserve">0 </v>
      </c>
      <c r="H26">
        <f t="shared" si="7"/>
        <v>112</v>
      </c>
      <c r="I26" t="e">
        <f t="shared" si="17"/>
        <v>#VALUE!</v>
      </c>
      <c r="J26" t="str">
        <f t="shared" si="18"/>
        <v>Duret József nyelvtanitó.</v>
      </c>
    </row>
    <row r="27" spans="2:10" ht="39" x14ac:dyDescent="0.3">
      <c r="B27" s="5" t="s">
        <v>95</v>
      </c>
      <c r="C27">
        <f t="shared" si="12"/>
        <v>34</v>
      </c>
      <c r="D27" t="str">
        <f t="shared" si="13"/>
        <v>24. A franczia nyelvtan folytatva,</v>
      </c>
      <c r="E27" t="e">
        <f t="shared" si="14"/>
        <v>#VALUE!</v>
      </c>
      <c r="F27" t="e">
        <f t="shared" si="15"/>
        <v>#VALUE!</v>
      </c>
      <c r="G27" t="str">
        <f t="shared" si="16"/>
        <v xml:space="preserve">0 </v>
      </c>
      <c r="H27" t="str">
        <f t="shared" si="7"/>
        <v>ugyanott</v>
      </c>
      <c r="I27" t="e">
        <f t="shared" si="17"/>
        <v>#VALUE!</v>
      </c>
      <c r="J27" t="e">
        <f t="shared" si="18"/>
        <v>#VALUE!</v>
      </c>
    </row>
    <row r="28" spans="2:10" ht="90.6" x14ac:dyDescent="0.3">
      <c r="B28" s="5" t="s">
        <v>85</v>
      </c>
      <c r="C28">
        <f t="shared" si="12"/>
        <v>59</v>
      </c>
      <c r="D28" t="str">
        <f t="shared" si="13"/>
        <v>f 25. Franczía nyelven való társalgás (conversation) 1 óra,</v>
      </c>
      <c r="E28" t="e">
        <f t="shared" si="14"/>
        <v>#VALUE!</v>
      </c>
      <c r="F28" t="e">
        <f t="shared" si="15"/>
        <v>#VALUE!</v>
      </c>
      <c r="G28" t="str">
        <f t="shared" si="16"/>
        <v xml:space="preserve">0 </v>
      </c>
      <c r="H28" t="str">
        <f t="shared" si="7"/>
        <v>ugyanott</v>
      </c>
      <c r="I28" t="e">
        <f t="shared" si="17"/>
        <v>#VALUE!</v>
      </c>
      <c r="J28" t="e">
        <f t="shared" si="18"/>
        <v>#VALUE!</v>
      </c>
    </row>
    <row r="29" spans="2:10" ht="39" x14ac:dyDescent="0.3">
      <c r="B29" s="5" t="s">
        <v>86</v>
      </c>
      <c r="C29">
        <f t="shared" si="12"/>
        <v>32</v>
      </c>
      <c r="D29" t="str">
        <f t="shared" si="13"/>
        <v>j- 27. Az angol nyelvtan elemei,</v>
      </c>
      <c r="E29" t="e">
        <f t="shared" si="14"/>
        <v>#VALUE!</v>
      </c>
      <c r="F29" t="e">
        <f t="shared" si="15"/>
        <v>#VALUE!</v>
      </c>
      <c r="G29" t="str">
        <f t="shared" si="16"/>
        <v xml:space="preserve">0 </v>
      </c>
      <c r="H29">
        <f t="shared" si="7"/>
        <v>105</v>
      </c>
      <c r="I29" t="e">
        <f t="shared" si="17"/>
        <v>#VALUE!</v>
      </c>
      <c r="J29" t="str">
        <f t="shared" si="18"/>
        <v>Kovács János nyelvtanit ó.</v>
      </c>
    </row>
    <row r="30" spans="2:10" ht="51.6" x14ac:dyDescent="0.3">
      <c r="B30" s="5" t="s">
        <v>87</v>
      </c>
      <c r="C30">
        <f t="shared" si="12"/>
        <v>45</v>
      </c>
      <c r="D30" t="str">
        <f t="shared" si="13"/>
        <v>f 28. Az angol nyelvtan folytatólag (kiejtés,</v>
      </c>
      <c r="E30" t="e">
        <f t="shared" si="14"/>
        <v>#VALUE!</v>
      </c>
      <c r="F30" t="e">
        <f t="shared" si="15"/>
        <v>#VALUE!</v>
      </c>
      <c r="G30" t="str">
        <f t="shared" si="16"/>
        <v xml:space="preserve">0 </v>
      </c>
      <c r="H30" t="str">
        <f t="shared" si="7"/>
        <v>ugyanott</v>
      </c>
      <c r="I30" t="e">
        <f t="shared" si="17"/>
        <v>#VALUE!</v>
      </c>
      <c r="J30" t="e">
        <f t="shared" si="18"/>
        <v>#VALUE!</v>
      </c>
    </row>
    <row r="31" spans="2:10" ht="64.8" x14ac:dyDescent="0.3">
      <c r="B31" s="5" t="s">
        <v>88</v>
      </c>
      <c r="C31">
        <f t="shared" si="12"/>
        <v>55</v>
      </c>
      <c r="D31" t="str">
        <f t="shared" si="13"/>
        <v>j- 29. Az anglo-american Progressive Reader folytatása,</v>
      </c>
      <c r="E31" t="e">
        <f t="shared" si="14"/>
        <v>#VALUE!</v>
      </c>
      <c r="F31" t="e">
        <f t="shared" si="15"/>
        <v>#VALUE!</v>
      </c>
      <c r="G31" t="str">
        <f t="shared" si="16"/>
        <v xml:space="preserve">0 </v>
      </c>
      <c r="H31" t="str">
        <f t="shared" si="7"/>
        <v>ugyanott</v>
      </c>
      <c r="I31" t="e">
        <f t="shared" si="17"/>
        <v>#VALUE!</v>
      </c>
      <c r="J31" t="e">
        <f t="shared" si="18"/>
        <v>#VALUE!</v>
      </c>
    </row>
    <row r="32" spans="2:10" ht="39" x14ac:dyDescent="0.3">
      <c r="B32" s="5" t="s">
        <v>89</v>
      </c>
      <c r="C32">
        <f t="shared" si="12"/>
        <v>34</v>
      </c>
      <c r="D32" t="str">
        <f t="shared" si="13"/>
        <v>f 30. Gyorsirászat elemei. 2 órán,</v>
      </c>
      <c r="E32" t="e">
        <f t="shared" si="14"/>
        <v>#VALUE!</v>
      </c>
      <c r="F32" t="e">
        <f t="shared" si="15"/>
        <v>#VALUE!</v>
      </c>
      <c r="G32" t="str">
        <f t="shared" si="16"/>
        <v xml:space="preserve">0 </v>
      </c>
      <c r="H32" t="str">
        <f t="shared" si="7"/>
        <v>ugyanott</v>
      </c>
      <c r="I32" t="e">
        <f t="shared" si="17"/>
        <v>#VALUE!</v>
      </c>
      <c r="J32" t="e">
        <f>IF(MID(B32,H32+7,LEN(B32)-H32)= "Ugyanazon tanár.",MID(#REF!,#REF!+7,LEN(#REF!)-#REF!),MID(B32,H32+7,LEN(B32)-H32))</f>
        <v>#VALUE!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Munka6"/>
  <dimension ref="A1:J43"/>
  <sheetViews>
    <sheetView topLeftCell="A7" zoomScale="70" zoomScaleNormal="70" workbookViewId="0">
      <selection activeCell="B14" sqref="B14"/>
    </sheetView>
  </sheetViews>
  <sheetFormatPr defaultRowHeight="15.6" x14ac:dyDescent="0.3"/>
  <cols>
    <col min="2" max="2" width="27.09765625" customWidth="1"/>
    <col min="4" max="4" width="43" customWidth="1"/>
    <col min="6" max="6" width="44.8984375" customWidth="1"/>
    <col min="7" max="7" width="5.5" customWidth="1"/>
    <col min="8" max="8" width="11.59765625" customWidth="1"/>
    <col min="9" max="9" width="13.69921875" customWidth="1"/>
    <col min="10" max="10" width="32.59765625" customWidth="1"/>
  </cols>
  <sheetData>
    <row r="1" spans="1:10" x14ac:dyDescent="0.3">
      <c r="A1" s="3" t="s">
        <v>32</v>
      </c>
      <c r="C1" t="s">
        <v>64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57.75" customHeight="1" x14ac:dyDescent="0.3">
      <c r="A2" t="s">
        <v>3</v>
      </c>
      <c r="B2" s="4" t="s">
        <v>214</v>
      </c>
      <c r="C2">
        <f>IFERROR(SEARCH($C$1,B2),SEARCH(".",C2))</f>
        <v>32</v>
      </c>
      <c r="D2" s="13" t="str">
        <f>LEFT(B2,C2)</f>
        <v>A lét és megismerés végkérdései,</v>
      </c>
      <c r="E2">
        <f>IFERROR(SEARCH("ig.",B2),SEARCH("időben.",B2)+3)</f>
        <v>64</v>
      </c>
      <c r="F2" t="str">
        <f>MID(B2,C2,(E2-C2))</f>
        <v>, 2 óra; hétfő, kedd d. u. 5— 6-</v>
      </c>
      <c r="G2" t="str">
        <f>IFERROR(SEARCH("ugyanazon tanár",B2),"0 ")</f>
        <v xml:space="preserve">0 </v>
      </c>
      <c r="H2">
        <f>IFERROR(SEARCH($H$1,B2),"ugyanott")</f>
        <v>76</v>
      </c>
      <c r="I2" t="str">
        <f>IF(H2="ugyanott","ugyanott",MID(B2,E2+4,(H2+1)-E2))</f>
        <v>XVI. tanterem</v>
      </c>
      <c r="J2" t="str">
        <f>IF(MID(B2,H2+7,LEN(B2)-H2)= "Ugyanazon tanár.",MID(B1,H1+7,LEN(B1)-H1),MID(B2,H2+7,LEN(B2)-H2))</f>
        <v xml:space="preserve">Szász Béla ny. r. tanár 
</v>
      </c>
    </row>
    <row r="3" spans="1:10" ht="67.5" customHeight="1" x14ac:dyDescent="0.3">
      <c r="B3" s="7" t="s">
        <v>215</v>
      </c>
      <c r="C3">
        <f t="shared" ref="C3:C6" si="0">IFERROR(SEARCH($C$1,B3),SEARCH(".",C3))</f>
        <v>51</v>
      </c>
      <c r="D3" s="13" t="str">
        <f>LEFT(B3,C3)</f>
        <v>2.     Az uj philosophia történetének második fele,</v>
      </c>
      <c r="E3">
        <f t="shared" ref="E3:E43" si="1">IFERROR(SEARCH("ig.",B3),SEARCH("időben.",B3)+3)</f>
        <v>105</v>
      </c>
      <c r="F3" t="str">
        <f>MID(B3,C3,(E3-C3))</f>
        <v>, 4 óra; szerda, csütörtök, péntek, szombat d. u. 5—6-</v>
      </c>
      <c r="G3" t="str">
        <f>IFERROR(SEARCH("ugyanazon tanár",B3),"0 ")</f>
        <v xml:space="preserve">0 </v>
      </c>
      <c r="H3">
        <f>IFERROR(SEARCH($H$1,B3),"ugyanott")</f>
        <v>117</v>
      </c>
      <c r="I3" t="str">
        <f t="shared" ref="I3:I4" si="2">IF(H3="ugyanott","ugyanott",MID(B3,E3+4,(H3+1)-E3))</f>
        <v>XVI. tanterem</v>
      </c>
      <c r="J3" t="str">
        <f>IF(MID(B3,H3+7,LEN(B3)-H3)= "Ugyanazon tanár.",MID(B2,H2+7,LEN(B2)-H2),MID(B3,H3+7,LEN(B3)-H3))</f>
        <v>Szász Béla ny. r. tanár.</v>
      </c>
    </row>
    <row r="4" spans="1:10" ht="52.8" x14ac:dyDescent="0.3">
      <c r="B4" s="7" t="s">
        <v>216</v>
      </c>
      <c r="C4">
        <f t="shared" si="0"/>
        <v>32</v>
      </c>
      <c r="D4" s="13" t="str">
        <f t="shared" ref="D4:D16" si="3">LEFT(B4,C4)</f>
        <v>3.     A paedagogia módszertana,</v>
      </c>
      <c r="E4">
        <f t="shared" si="1"/>
        <v>79</v>
      </c>
      <c r="F4" t="str">
        <f t="shared" ref="F4:F16" si="4">MID(B4,C4,(E4-C4))</f>
        <v>, 3 óra ; kedd, csütörtök, szombat d. e. 11—12-</v>
      </c>
      <c r="G4" t="str">
        <f t="shared" ref="G4:G16" si="5">IFERROR(SEARCH("ugyanazon tanár",B4),"0 ")</f>
        <v xml:space="preserve">0 </v>
      </c>
      <c r="H4">
        <f t="shared" ref="H4:H16" si="6">IFERROR(SEARCH($H$1,B4),"ugyanott")</f>
        <v>90</v>
      </c>
      <c r="I4" t="str">
        <f t="shared" si="2"/>
        <v>IX. tanterem</v>
      </c>
      <c r="J4" t="str">
        <f t="shared" ref="J4:J16" si="7">IF(MID(B4,H4+7,LEN(B4)-H4)= "Ugyanazon tanár.",MID(B3,H3+7,LEN(B3)-H3),MID(B4,H4+7,LEN(B4)-H4))</f>
        <v xml:space="preserve">Felméri Lajos ny. r. tanár. </v>
      </c>
    </row>
    <row r="5" spans="1:10" ht="53.4" x14ac:dyDescent="0.3">
      <c r="B5" s="7" t="s">
        <v>217</v>
      </c>
      <c r="C5">
        <f t="shared" si="0"/>
        <v>51</v>
      </c>
      <c r="D5" s="13" t="str">
        <f t="shared" si="3"/>
        <v>*4. Herbert Spencer psycholog iájának főbb vonalai,</v>
      </c>
      <c r="E5">
        <f t="shared" si="1"/>
        <v>74</v>
      </c>
      <c r="F5" t="str">
        <f t="shared" si="4"/>
        <v>, 1 óra, hétfőn 10 —12-</v>
      </c>
      <c r="G5" t="str">
        <f t="shared" si="5"/>
        <v xml:space="preserve">0 </v>
      </c>
      <c r="H5">
        <f t="shared" si="6"/>
        <v>85</v>
      </c>
      <c r="I5" t="str">
        <f t="shared" ref="I5:I16" si="8">IF(H5="ugyanott","ugyanott",MID(B5,E5+4,(H5+1)-E5))</f>
        <v>XV. tanterem</v>
      </c>
      <c r="J5" t="str">
        <f t="shared" si="7"/>
        <v>Felméri Lajos ny. r. tanár.</v>
      </c>
    </row>
    <row r="6" spans="1:10" ht="80.400000000000006" x14ac:dyDescent="0.3">
      <c r="B6" s="7" t="s">
        <v>218</v>
      </c>
      <c r="C6">
        <f t="shared" si="0"/>
        <v>74</v>
      </c>
      <c r="D6" s="13" t="str">
        <f t="shared" si="3"/>
        <v>|5. Petőfi szövegének rendezése kritikai és aesthetikai alapelvek szerint,</v>
      </c>
      <c r="E6">
        <f t="shared" si="1"/>
        <v>118</v>
      </c>
      <c r="F6" t="str">
        <f t="shared" si="4"/>
        <v>, 1 óra hetenként, később meghatározandó idő</v>
      </c>
      <c r="G6" t="str">
        <f t="shared" si="5"/>
        <v xml:space="preserve">0 </v>
      </c>
      <c r="H6">
        <f t="shared" si="6"/>
        <v>130</v>
      </c>
      <c r="I6" t="str">
        <f t="shared" si="8"/>
        <v xml:space="preserve"> XVI tanterem</v>
      </c>
      <c r="J6" t="str">
        <f t="shared" si="7"/>
        <v xml:space="preserve">Dr. Méltzl Hugó ny. r. tanár. </v>
      </c>
    </row>
    <row r="7" spans="1:10" ht="52.8" x14ac:dyDescent="0.3">
      <c r="A7" s="7" t="s">
        <v>96</v>
      </c>
      <c r="D7" s="13"/>
      <c r="J7" t="str">
        <f t="shared" si="7"/>
        <v/>
      </c>
    </row>
    <row r="8" spans="1:10" ht="52.8" x14ac:dyDescent="0.3">
      <c r="B8" s="7" t="s">
        <v>219</v>
      </c>
      <c r="C8">
        <f t="shared" ref="C8:C35" si="9">IFERROR(SEARCH($C$1,B8),SEARCH(".",C8))</f>
        <v>42</v>
      </c>
      <c r="D8" s="13" t="str">
        <f t="shared" si="3"/>
        <v>6.     Legújabb magyar irodalom története,</v>
      </c>
      <c r="E8">
        <f t="shared" si="1"/>
        <v>83</v>
      </c>
      <c r="F8" t="str">
        <f t="shared" si="4"/>
        <v>, 3 óra; hétfő, kedd, szerda d. e. 10—11-</v>
      </c>
      <c r="G8" t="str">
        <f t="shared" si="5"/>
        <v xml:space="preserve">0 </v>
      </c>
      <c r="H8">
        <f t="shared" si="6"/>
        <v>94</v>
      </c>
      <c r="I8" t="str">
        <f t="shared" si="8"/>
        <v>XV. tanterem</v>
      </c>
      <c r="J8" t="str">
        <f t="shared" si="7"/>
        <v xml:space="preserve">Imre Sándor ny. r, tanár. </v>
      </c>
    </row>
    <row r="9" spans="1:10" ht="66" x14ac:dyDescent="0.3">
      <c r="B9" s="7" t="s">
        <v>213</v>
      </c>
      <c r="C9">
        <f t="shared" si="9"/>
        <v>55</v>
      </c>
      <c r="D9" s="13" t="str">
        <f t="shared" si="3"/>
        <v>7.     Magyar nyelvtudomány történelmi alapon Szófüzés,</v>
      </c>
      <c r="E9">
        <f t="shared" si="1"/>
        <v>95</v>
      </c>
      <c r="F9" t="str">
        <f t="shared" si="4"/>
        <v>, 2 óra; csütörtök, péntek d. e. 10 —11-</v>
      </c>
      <c r="G9" t="str">
        <f t="shared" si="5"/>
        <v xml:space="preserve">0 </v>
      </c>
      <c r="H9">
        <f t="shared" si="6"/>
        <v>106</v>
      </c>
      <c r="I9" t="str">
        <f t="shared" si="8"/>
        <v>XV. tanterem</v>
      </c>
      <c r="J9" t="str">
        <f t="shared" si="7"/>
        <v xml:space="preserve">Imre Sándor ny. r, tanár. </v>
      </c>
    </row>
    <row r="10" spans="1:10" ht="53.4" x14ac:dyDescent="0.3">
      <c r="B10" s="7" t="s">
        <v>231</v>
      </c>
      <c r="C10">
        <f t="shared" si="9"/>
        <v>67</v>
      </c>
      <c r="D10" s="13" t="str">
        <f t="shared" si="3"/>
        <v>*8. Arany János és az úgynevezett „népiesek“ elbeszélő költeményei,</v>
      </c>
      <c r="E10">
        <f t="shared" si="1"/>
        <v>97</v>
      </c>
      <c r="F10" t="str">
        <f t="shared" si="4"/>
        <v>, 1 óra, szombat d. e. 11— 12-</v>
      </c>
      <c r="G10" t="str">
        <f t="shared" si="5"/>
        <v xml:space="preserve">0 </v>
      </c>
      <c r="H10">
        <f t="shared" ref="H10:H13" si="10">IFERROR(SEARCH($H$1,B10),"ugyanott")</f>
        <v>108</v>
      </c>
      <c r="I10" t="str">
        <f t="shared" ref="I10:I13" si="11">IF(H10="ugyanott","ugyanott",MID(B10,E10+4,(H10+1)-E10))</f>
        <v>XV. tanterem</v>
      </c>
      <c r="J10" t="str">
        <f t="shared" ref="J10:J13" si="12">IF(MID(B10,H10+7,LEN(B10)-H10)= "Ugyanazon tanár.",MID(B9,H9+7,LEN(B9)-H9),MID(B10,H10+7,LEN(B10)-H10))</f>
        <v>Imre Sándor ny. r, tanár.</v>
      </c>
    </row>
    <row r="11" spans="1:10" ht="52.8" x14ac:dyDescent="0.3">
      <c r="B11" s="7" t="s">
        <v>220</v>
      </c>
      <c r="C11">
        <f t="shared" si="9"/>
        <v>41</v>
      </c>
      <c r="D11" s="13" t="str">
        <f t="shared" si="3"/>
        <v>9. Görög és latin összehasonlitó alaktan,</v>
      </c>
      <c r="E11">
        <f t="shared" si="1"/>
        <v>87</v>
      </c>
      <c r="F11" t="str">
        <f t="shared" si="4"/>
        <v>, 3 óra ; hétfő, szerda és szombat d. e. 9—10-</v>
      </c>
      <c r="G11" t="str">
        <f t="shared" si="5"/>
        <v xml:space="preserve">0 </v>
      </c>
      <c r="H11">
        <f t="shared" si="10"/>
        <v>98</v>
      </c>
      <c r="I11" t="str">
        <f t="shared" si="11"/>
        <v>IX. tanterem</v>
      </c>
      <c r="J11" t="str">
        <f t="shared" si="12"/>
        <v>Szamosi János ny. r. tanár.</v>
      </c>
    </row>
    <row r="12" spans="1:10" ht="66" x14ac:dyDescent="0.3">
      <c r="B12" s="7" t="s">
        <v>232</v>
      </c>
      <c r="C12">
        <f t="shared" si="9"/>
        <v>54</v>
      </c>
      <c r="D12" s="13" t="str">
        <f t="shared" si="3"/>
        <v>7.         Ovidius „Fasti“ első könyvének értelmezése,</v>
      </c>
      <c r="E12">
        <f t="shared" si="1"/>
        <v>89</v>
      </c>
      <c r="F12" t="str">
        <f t="shared" si="4"/>
        <v>, 2 óra, kedd és péntek d. e. 9—10-</v>
      </c>
      <c r="G12" t="str">
        <f t="shared" si="5"/>
        <v xml:space="preserve">0 </v>
      </c>
      <c r="H12">
        <f t="shared" si="10"/>
        <v>100</v>
      </c>
      <c r="I12" t="str">
        <f t="shared" si="11"/>
        <v>IX. tanterem</v>
      </c>
      <c r="J12" t="str">
        <f t="shared" si="12"/>
        <v>Szamosi János ny. r. tanár.</v>
      </c>
    </row>
    <row r="13" spans="1:10" ht="66.599999999999994" x14ac:dyDescent="0.3">
      <c r="B13" s="7" t="s">
        <v>233</v>
      </c>
      <c r="C13">
        <f t="shared" si="9"/>
        <v>53</v>
      </c>
      <c r="D13" s="13" t="str">
        <f t="shared" si="3"/>
        <v>8.         A görög irodalom történelmének folytatása,</v>
      </c>
      <c r="E13">
        <f t="shared" si="1"/>
        <v>83</v>
      </c>
      <c r="F13" t="str">
        <f t="shared" si="4"/>
        <v>, 1 óra, csütörtök d. e. 9—10-</v>
      </c>
      <c r="G13" t="str">
        <f t="shared" si="5"/>
        <v xml:space="preserve">0 </v>
      </c>
      <c r="H13">
        <f t="shared" si="10"/>
        <v>94</v>
      </c>
      <c r="I13" t="str">
        <f t="shared" si="11"/>
        <v>IX. tanterem</v>
      </c>
      <c r="J13" t="str">
        <f t="shared" si="12"/>
        <v>Szamosi János ny. r. tanár.</v>
      </c>
    </row>
    <row r="14" spans="1:10" ht="52.8" x14ac:dyDescent="0.3">
      <c r="B14" s="7" t="s">
        <v>221</v>
      </c>
      <c r="C14">
        <f t="shared" si="9"/>
        <v>43</v>
      </c>
      <c r="D14" s="13" t="str">
        <f t="shared" si="3"/>
        <v>12. A rhetorica a görögöknél és rómaiaknál,</v>
      </c>
      <c r="E14">
        <f t="shared" si="1"/>
        <v>78</v>
      </c>
      <c r="F14" t="str">
        <f t="shared" si="4"/>
        <v>, 2 óra; hétfő, szerda d. e. 10—11-</v>
      </c>
      <c r="G14" t="str">
        <f t="shared" si="5"/>
        <v xml:space="preserve">0 </v>
      </c>
      <c r="H14">
        <f t="shared" si="6"/>
        <v>90</v>
      </c>
      <c r="I14" t="str">
        <f t="shared" si="8"/>
        <v>XVI. tanterem</v>
      </c>
      <c r="J14" t="str">
        <f t="shared" si="7"/>
        <v xml:space="preserve">Dr. Hóman Ottó ny. r. tanár. </v>
      </c>
    </row>
    <row r="15" spans="1:10" ht="66.599999999999994" x14ac:dyDescent="0.3">
      <c r="B15" s="7" t="s">
        <v>222</v>
      </c>
      <c r="C15">
        <f t="shared" si="9"/>
        <v>37</v>
      </c>
      <c r="D15" s="13" t="str">
        <f t="shared" si="3"/>
        <v>13. Aristophanes „békái* értelmezése,</v>
      </c>
      <c r="E15">
        <f t="shared" si="1"/>
        <v>95</v>
      </c>
      <c r="F15" t="str">
        <f t="shared" si="4"/>
        <v>, 3 óra; kedd, péntek d. e. 10—11-ig, szerdán d. e. 11—12-</v>
      </c>
      <c r="G15" t="str">
        <f t="shared" si="5"/>
        <v xml:space="preserve">0 </v>
      </c>
      <c r="H15">
        <f t="shared" si="6"/>
        <v>107</v>
      </c>
      <c r="I15" t="str">
        <f t="shared" si="8"/>
        <v>XVI. tanterem</v>
      </c>
      <c r="J15" t="str">
        <f t="shared" si="7"/>
        <v xml:space="preserve">Dr. Hóman Ottó ny. r. tanár. </v>
      </c>
    </row>
    <row r="16" spans="1:10" ht="66" x14ac:dyDescent="0.3">
      <c r="B16" s="7" t="s">
        <v>223</v>
      </c>
      <c r="C16">
        <f t="shared" si="9"/>
        <v>60</v>
      </c>
      <c r="D16" s="13" t="str">
        <f t="shared" si="3"/>
        <v>*14. Hercules mythusa az ókori népeknél; főleg a görögöknél,</v>
      </c>
      <c r="E16">
        <f t="shared" si="1"/>
        <v>90</v>
      </c>
      <c r="F16" t="str">
        <f t="shared" si="4"/>
        <v>, 1 óra szombaton d. e. 10—11-</v>
      </c>
      <c r="G16" t="str">
        <f t="shared" si="5"/>
        <v xml:space="preserve">0 </v>
      </c>
      <c r="H16">
        <f t="shared" si="6"/>
        <v>102</v>
      </c>
      <c r="I16" t="str">
        <f t="shared" si="8"/>
        <v>XVI. tanterem</v>
      </c>
      <c r="J16" t="str">
        <f t="shared" si="7"/>
        <v xml:space="preserve">Dr. Hóman Ottó ny. r. tanár. </v>
      </c>
    </row>
    <row r="17" spans="1:10" ht="67.2" x14ac:dyDescent="0.3">
      <c r="B17" s="7" t="s">
        <v>224</v>
      </c>
      <c r="C17">
        <f t="shared" si="9"/>
        <v>47</v>
      </c>
      <c r="D17" s="13" t="str">
        <f t="shared" ref="D17:D33" si="13">LEFT(B17,C17)</f>
        <v>15.     Uj felnémet syntaxis történelmi alapon,</v>
      </c>
      <c r="E17">
        <f t="shared" si="1"/>
        <v>86</v>
      </c>
      <c r="F17" t="str">
        <f t="shared" ref="F17:F33" si="14">MID(B17,C17,(E17-C17))</f>
        <v>, 2 óra, kedden és szombaton d. u. 5—6-</v>
      </c>
      <c r="G17" t="str">
        <f t="shared" ref="G17:G33" si="15">IFERROR(SEARCH("ugyanazon tanár",B17),"0 ")</f>
        <v xml:space="preserve">0 </v>
      </c>
      <c r="H17">
        <f t="shared" ref="H17:H33" si="16">IFERROR(SEARCH($H$1,B17),"ugyanott")</f>
        <v>99</v>
      </c>
      <c r="I17" t="str">
        <f t="shared" ref="I17:I33" si="17">IF(H17="ugyanott","ugyanott",MID(B17,E17+4,(H17+1)-E17))</f>
        <v>XVII. Tanterem</v>
      </c>
      <c r="J17" t="str">
        <f t="shared" ref="J17:J33" si="18">IF(MID(B17,H17+7,LEN(B17)-H17)= "Ugyanazon tanár.",MID(B16,H16+7,LEN(B16)-H16),MID(B17,H17+7,LEN(B17)-H17))</f>
        <v xml:space="preserve">Dr. Meltel Hugó ny. r. tanár </v>
      </c>
    </row>
    <row r="18" spans="1:10" ht="80.400000000000006" x14ac:dyDescent="0.3">
      <c r="B18" s="7" t="s">
        <v>225</v>
      </c>
      <c r="C18">
        <f t="shared" si="9"/>
        <v>80</v>
      </c>
      <c r="D18" s="13" t="str">
        <f t="shared" si="13"/>
        <v>16.     A német irodalom kritikai története Vulllla bibliájától Lutherig (ókor),</v>
      </c>
      <c r="E18">
        <f t="shared" si="1"/>
        <v>130</v>
      </c>
      <c r="F18" t="str">
        <f t="shared" si="14"/>
        <v>, 4 óra; hétfő, szerda, csütörtök, péntek d. 12—1-</v>
      </c>
      <c r="G18" t="str">
        <f t="shared" si="15"/>
        <v xml:space="preserve">0 </v>
      </c>
      <c r="H18">
        <f t="shared" si="16"/>
        <v>141</v>
      </c>
      <c r="I18" t="str">
        <f t="shared" si="17"/>
        <v>VI. tanterem</v>
      </c>
      <c r="J18" t="str">
        <f t="shared" si="18"/>
        <v>Dr. Meltel Hugó ny r. tanár.</v>
      </c>
    </row>
    <row r="19" spans="1:10" ht="92.4" x14ac:dyDescent="0.3">
      <c r="B19" s="7" t="s">
        <v>212</v>
      </c>
      <c r="C19">
        <f>IFERROR(SEARCH(";",B19),SEARCH(";",C19))</f>
        <v>135</v>
      </c>
      <c r="D19" s="13" t="str">
        <f t="shared" si="13"/>
        <v>17.     A magyarokról emlékező ó német hősköltemények futó ismertetése eredetiben (Edda, Hildebrandének, Waltharius, Nibelungének sm.);</v>
      </c>
      <c r="E19">
        <f t="shared" si="1"/>
        <v>162</v>
      </c>
      <c r="F19" t="str">
        <f t="shared" si="14"/>
        <v>; 1 óra; szombat d e. 12—1-</v>
      </c>
      <c r="G19" t="str">
        <f t="shared" si="15"/>
        <v xml:space="preserve">0 </v>
      </c>
      <c r="H19">
        <f t="shared" si="16"/>
        <v>174</v>
      </c>
      <c r="I19" t="str">
        <f t="shared" si="17"/>
        <v>XVI. tanterem</v>
      </c>
      <c r="J19" t="str">
        <f t="shared" si="18"/>
        <v>Dr. Meltel Hugó ny r. tanár.</v>
      </c>
    </row>
    <row r="20" spans="1:10" ht="53.4" x14ac:dyDescent="0.3">
      <c r="B20" s="7" t="s">
        <v>226</v>
      </c>
      <c r="C20">
        <f t="shared" si="9"/>
        <v>39</v>
      </c>
      <c r="D20" s="13" t="str">
        <f t="shared" si="13"/>
        <v>*18. Schopenhauer; mint német remekíró,</v>
      </c>
      <c r="E20">
        <f t="shared" si="1"/>
        <v>65</v>
      </c>
      <c r="F20" t="str">
        <f t="shared" si="14"/>
        <v>, 1 óra; hétfőn d. u. 5—6-</v>
      </c>
      <c r="G20" t="str">
        <f t="shared" si="15"/>
        <v xml:space="preserve">0 </v>
      </c>
      <c r="H20">
        <f t="shared" si="16"/>
        <v>77</v>
      </c>
      <c r="I20" t="str">
        <f t="shared" si="17"/>
        <v>XVI. tanterem</v>
      </c>
      <c r="J20" t="str">
        <f t="shared" si="18"/>
        <v>Dr. Meltel Hugó ny r. tanár.</v>
      </c>
    </row>
    <row r="21" spans="1:10" ht="66.599999999999994" x14ac:dyDescent="0.3">
      <c r="B21" s="7" t="s">
        <v>227</v>
      </c>
      <c r="C21">
        <f t="shared" si="9"/>
        <v>72</v>
      </c>
      <c r="D21" s="13" t="str">
        <f t="shared" si="13"/>
        <v>19. Az istriai román és rumom nyelv párhuzamban a dáciai román nyelvvel,</v>
      </c>
      <c r="E21">
        <f t="shared" si="1"/>
        <v>98</v>
      </c>
      <c r="F21" t="str">
        <f t="shared" si="14"/>
        <v>, 1 óra, hétfőn d. u. 4—5-</v>
      </c>
      <c r="G21" t="str">
        <f t="shared" si="15"/>
        <v xml:space="preserve">0 </v>
      </c>
      <c r="H21">
        <f t="shared" si="16"/>
        <v>110</v>
      </c>
      <c r="I21" t="str">
        <f t="shared" si="17"/>
        <v>XVI. tanterem</v>
      </c>
      <c r="J21" t="str">
        <f t="shared" si="18"/>
        <v xml:space="preserve">Dr. Szilassy Gergely ny. r. tanár </v>
      </c>
    </row>
    <row r="22" spans="1:10" ht="66" x14ac:dyDescent="0.3">
      <c r="B22" s="7" t="s">
        <v>229</v>
      </c>
      <c r="C22">
        <f t="shared" si="9"/>
        <v>65</v>
      </c>
      <c r="D22" s="13" t="str">
        <f t="shared" si="13"/>
        <v>*20. Convseratorium a román szinköltészet; főleg az újabb fölött,</v>
      </c>
      <c r="E22">
        <f t="shared" si="1"/>
        <v>100</v>
      </c>
      <c r="F22" t="str">
        <f t="shared" si="14"/>
        <v>, 2 óra ; kedd és szerda d. u. 4—5-</v>
      </c>
      <c r="G22" t="str">
        <f t="shared" si="15"/>
        <v xml:space="preserve">0 </v>
      </c>
      <c r="H22">
        <f t="shared" si="16"/>
        <v>112</v>
      </c>
      <c r="I22" t="str">
        <f t="shared" si="17"/>
        <v>XVI. tanterem</v>
      </c>
      <c r="J22" t="str">
        <f t="shared" si="18"/>
        <v xml:space="preserve">Dr. Szilassy Gergely ny. r. tanár </v>
      </c>
    </row>
    <row r="23" spans="1:10" ht="66.599999999999994" x14ac:dyDescent="0.3">
      <c r="B23" s="9" t="s">
        <v>228</v>
      </c>
      <c r="C23">
        <f t="shared" si="9"/>
        <v>63</v>
      </c>
      <c r="D23" s="13" t="str">
        <f t="shared" si="13"/>
        <v>21. A román irodalom története a harmadik vagyis uj korszakban,</v>
      </c>
      <c r="E23">
        <f t="shared" si="1"/>
        <v>111</v>
      </c>
      <c r="F23" t="str">
        <f t="shared" si="14"/>
        <v>, 3 óra; csütörtök, péntek és szombat d. u. 4—5-</v>
      </c>
      <c r="G23" t="str">
        <f t="shared" si="15"/>
        <v xml:space="preserve">0 </v>
      </c>
      <c r="H23">
        <f t="shared" si="16"/>
        <v>123</v>
      </c>
      <c r="I23" t="str">
        <f t="shared" si="17"/>
        <v>XVI. tanterem</v>
      </c>
      <c r="J23" t="str">
        <f t="shared" si="18"/>
        <v xml:space="preserve">Dr. Szilassy Gergely ny. r. tanár </v>
      </c>
    </row>
    <row r="24" spans="1:10" ht="53.4" x14ac:dyDescent="0.3">
      <c r="B24" s="8" t="s">
        <v>100</v>
      </c>
      <c r="C24">
        <f t="shared" si="9"/>
        <v>32</v>
      </c>
      <c r="D24" s="13" t="str">
        <f t="shared" si="13"/>
        <v>**•(22. A franczia nyelv elemei,</v>
      </c>
      <c r="E24">
        <f t="shared" si="1"/>
        <v>85</v>
      </c>
      <c r="F24" t="str">
        <f t="shared" si="14"/>
        <v>, kezdők számára. 2 óra; hétfőn és szerdán d. u. 5—6-</v>
      </c>
      <c r="G24" t="str">
        <f t="shared" si="15"/>
        <v xml:space="preserve">0 </v>
      </c>
      <c r="H24">
        <f t="shared" si="16"/>
        <v>95</v>
      </c>
      <c r="I24" t="str">
        <f t="shared" si="17"/>
        <v>X. tanterem</v>
      </c>
      <c r="J24" t="str">
        <f t="shared" si="18"/>
        <v xml:space="preserve">Duret József m. tanító. </v>
      </c>
    </row>
    <row r="25" spans="1:10" ht="40.200000000000003" x14ac:dyDescent="0.3">
      <c r="B25" s="8" t="s">
        <v>211</v>
      </c>
      <c r="C25">
        <f t="shared" si="9"/>
        <v>42</v>
      </c>
      <c r="D25" s="13" t="str">
        <f t="shared" si="13"/>
        <v>23. A franczia nyelvtan folytatása. 2 óra,</v>
      </c>
      <c r="E25">
        <f t="shared" si="1"/>
        <v>71</v>
      </c>
      <c r="F25" t="str">
        <f t="shared" si="14"/>
        <v>, keddés csütörtök d. u- 5—6-</v>
      </c>
      <c r="G25" t="str">
        <f t="shared" si="15"/>
        <v xml:space="preserve">0 </v>
      </c>
      <c r="H25">
        <f t="shared" si="16"/>
        <v>82</v>
      </c>
      <c r="I25" t="str">
        <f t="shared" si="17"/>
        <v xml:space="preserve"> X. tanterem</v>
      </c>
      <c r="J25" t="str">
        <f t="shared" si="18"/>
        <v xml:space="preserve">Duret József m. tanító. </v>
      </c>
    </row>
    <row r="26" spans="1:10" ht="53.4" x14ac:dyDescent="0.3">
      <c r="B26" s="7" t="s">
        <v>206</v>
      </c>
      <c r="C26">
        <f t="shared" si="9"/>
        <v>60</v>
      </c>
      <c r="D26" s="13" t="str">
        <f t="shared" si="13"/>
        <v>24. A franczia nyelven való társalgás. 1 óra; pénteken d. u,</v>
      </c>
      <c r="E26">
        <f t="shared" si="1"/>
        <v>66</v>
      </c>
      <c r="F26" t="str">
        <f t="shared" si="14"/>
        <v>, 5—6-</v>
      </c>
      <c r="G26" t="str">
        <f t="shared" si="15"/>
        <v xml:space="preserve">0 </v>
      </c>
      <c r="H26">
        <f t="shared" si="16"/>
        <v>77</v>
      </c>
      <c r="I26" t="str">
        <f t="shared" si="17"/>
        <v xml:space="preserve"> X. tanterem</v>
      </c>
      <c r="J26" t="str">
        <f t="shared" si="18"/>
        <v xml:space="preserve">Duret József m. tanító. </v>
      </c>
    </row>
    <row r="27" spans="1:10" ht="53.4" x14ac:dyDescent="0.3">
      <c r="B27" s="7" t="s">
        <v>207</v>
      </c>
      <c r="C27">
        <f t="shared" si="9"/>
        <v>48</v>
      </c>
      <c r="D27" s="13" t="str">
        <f t="shared" si="13"/>
        <v>25. A franczia classica irodalom köréből. 1 óra,</v>
      </c>
      <c r="E27">
        <f t="shared" si="1"/>
        <v>70</v>
      </c>
      <c r="F27" t="str">
        <f t="shared" si="14"/>
        <v>, szombaton d. u. 5—6-</v>
      </c>
      <c r="G27" t="str">
        <f t="shared" si="15"/>
        <v xml:space="preserve">0 </v>
      </c>
      <c r="H27">
        <f t="shared" si="16"/>
        <v>81</v>
      </c>
      <c r="I27" t="str">
        <f t="shared" si="17"/>
        <v xml:space="preserve"> X. tanterem</v>
      </c>
      <c r="J27" t="str">
        <f t="shared" si="18"/>
        <v xml:space="preserve">Duret József m. tanító. </v>
      </c>
    </row>
    <row r="28" spans="1:10" ht="52.8" x14ac:dyDescent="0.3">
      <c r="B28" s="8" t="s">
        <v>208</v>
      </c>
      <c r="C28">
        <f t="shared" si="9"/>
        <v>45</v>
      </c>
      <c r="D28" s="13" t="str">
        <f t="shared" si="13"/>
        <v>26. Az angol nyelvtan elemei; kezdők számára,</v>
      </c>
      <c r="E28">
        <f t="shared" si="1"/>
        <v>89</v>
      </c>
      <c r="F28" t="str">
        <f t="shared" si="14"/>
        <v>,. 2 óra hetenként később meghatározandó idő</v>
      </c>
      <c r="G28" t="str">
        <f t="shared" si="15"/>
        <v xml:space="preserve">0 </v>
      </c>
      <c r="H28">
        <f t="shared" si="16"/>
        <v>100</v>
      </c>
      <c r="I28" t="str">
        <f t="shared" si="17"/>
        <v xml:space="preserve"> X. tanterem</v>
      </c>
      <c r="J28" t="str">
        <f t="shared" si="18"/>
        <v xml:space="preserve">Kovács János m. tanító </v>
      </c>
    </row>
    <row r="29" spans="1:10" ht="66" x14ac:dyDescent="0.3">
      <c r="B29" s="7" t="s">
        <v>209</v>
      </c>
      <c r="C29">
        <f t="shared" si="9"/>
        <v>55</v>
      </c>
      <c r="D29" s="13" t="str">
        <f t="shared" si="13"/>
        <v>27. Az angolnyelv elméletileg és gyakorlatilag előadva,</v>
      </c>
      <c r="E29">
        <f t="shared" si="1"/>
        <v>98</v>
      </c>
      <c r="F29" t="str">
        <f t="shared" si="14"/>
        <v>, 2 óra hetenként később meghatározandó idő</v>
      </c>
      <c r="G29" t="str">
        <f t="shared" si="15"/>
        <v xml:space="preserve">0 </v>
      </c>
      <c r="H29">
        <f t="shared" si="16"/>
        <v>109</v>
      </c>
      <c r="I29" t="str">
        <f t="shared" si="17"/>
        <v xml:space="preserve"> X. tanterem</v>
      </c>
      <c r="J29" t="str">
        <f t="shared" si="18"/>
        <v xml:space="preserve">Kovács János m. tanító </v>
      </c>
    </row>
    <row r="30" spans="1:10" ht="66.599999999999994" x14ac:dyDescent="0.3">
      <c r="B30" s="8" t="s">
        <v>210</v>
      </c>
      <c r="C30">
        <f t="shared" si="9"/>
        <v>84</v>
      </c>
      <c r="D30" s="13" t="str">
        <f t="shared" si="13"/>
        <v>28. Az angol irodalom (Walter Scott élete és munkái ismertetése) csak angol nyelven,</v>
      </c>
      <c r="E30">
        <f t="shared" si="1"/>
        <v>127</v>
      </c>
      <c r="F30" t="str">
        <f t="shared" si="14"/>
        <v>, 2 óra hetenként később meghatározandó idő</v>
      </c>
      <c r="G30" t="str">
        <f t="shared" si="15"/>
        <v xml:space="preserve">0 </v>
      </c>
      <c r="H30">
        <f t="shared" si="16"/>
        <v>138</v>
      </c>
      <c r="I30" t="str">
        <f t="shared" si="17"/>
        <v xml:space="preserve"> X. tanterem</v>
      </c>
      <c r="J30" t="str">
        <f t="shared" si="18"/>
        <v xml:space="preserve">Kovács János m. tanító </v>
      </c>
    </row>
    <row r="31" spans="1:10" ht="52.8" x14ac:dyDescent="0.3">
      <c r="A31" s="7" t="s">
        <v>97</v>
      </c>
      <c r="C31">
        <f t="shared" ca="1" si="9"/>
        <v>46</v>
      </c>
      <c r="D31" s="13"/>
    </row>
    <row r="32" spans="1:10" ht="66" x14ac:dyDescent="0.3">
      <c r="B32" s="7" t="s">
        <v>199</v>
      </c>
      <c r="C32">
        <f t="shared" si="9"/>
        <v>53</v>
      </c>
      <c r="D32" s="13" t="str">
        <f t="shared" si="13"/>
        <v>26.     Európa történelme a XIX. században 1815 után,</v>
      </c>
      <c r="E32">
        <f t="shared" si="1"/>
        <v>90</v>
      </c>
      <c r="F32" t="str">
        <f t="shared" si="14"/>
        <v>, 3 óra; hétfő, khdd, szerda d. 12—l-</v>
      </c>
      <c r="G32" t="str">
        <f t="shared" si="15"/>
        <v xml:space="preserve">0 </v>
      </c>
      <c r="H32">
        <f t="shared" si="16"/>
        <v>102</v>
      </c>
      <c r="I32" t="str">
        <f t="shared" si="17"/>
        <v>VIII tanterem</v>
      </c>
      <c r="J32" t="str">
        <f>IF(MID(B32,H32+7,LEN(B32)-H32)= "Ugyanazon tanár.",MID(A31,H31+7,LEN(A31)-H31),MID(B32,H32+7,LEN(B32)-H32))</f>
        <v xml:space="preserve">Ladányi Gedeon ny. r. tanár, </v>
      </c>
    </row>
    <row r="33" spans="1:10" ht="53.4" x14ac:dyDescent="0.3">
      <c r="B33" s="7" t="s">
        <v>200</v>
      </c>
      <c r="C33">
        <f t="shared" si="9"/>
        <v>39</v>
      </c>
      <c r="D33" s="13" t="str">
        <f t="shared" si="13"/>
        <v>27.     A régi keleti népek történelme,</v>
      </c>
      <c r="E33">
        <f t="shared" si="1"/>
        <v>73</v>
      </c>
      <c r="F33" t="str">
        <f t="shared" si="14"/>
        <v>, 1 óra; péntek, szombat, d. 12—l-</v>
      </c>
      <c r="G33" t="str">
        <f t="shared" si="15"/>
        <v xml:space="preserve">0 </v>
      </c>
      <c r="H33">
        <f t="shared" si="16"/>
        <v>85</v>
      </c>
      <c r="I33" t="str">
        <f t="shared" si="17"/>
        <v>VIII tanterem</v>
      </c>
      <c r="J33" t="str">
        <f t="shared" si="18"/>
        <v>Ladányi Gedeon ny. r. tanár</v>
      </c>
    </row>
    <row r="34" spans="1:10" ht="66" x14ac:dyDescent="0.3">
      <c r="B34" s="7" t="s">
        <v>201</v>
      </c>
      <c r="C34">
        <f t="shared" si="9"/>
        <v>57</v>
      </c>
      <c r="D34" s="13" t="str">
        <f t="shared" ref="D34:D43" si="19">LEFT(B34,C34)</f>
        <v>26.      Magyarország történelme Zsigmond király korában,</v>
      </c>
      <c r="E34">
        <f t="shared" si="1"/>
        <v>117</v>
      </c>
      <c r="F34" t="str">
        <f t="shared" ref="F34:F43" si="20">MID(B34,C34,(E34-C34))</f>
        <v>, 5 óra; hétfő, kedd, szerda, péntek, szombat, d. e. 9 - 10-</v>
      </c>
      <c r="G34" t="str">
        <f t="shared" ref="G34:G43" si="21">IFERROR(SEARCH("ugyanazon tanár",B34),"0 ")</f>
        <v xml:space="preserve">0 </v>
      </c>
      <c r="H34">
        <f t="shared" ref="H34:H43" si="22">IFERROR(SEARCH($H$1,B34),"ugyanott")</f>
        <v>130</v>
      </c>
      <c r="I34" t="str">
        <f t="shared" ref="I34:I43" si="23">IF(H34="ugyanott","ugyanott",MID(B34,E34+4,(H34+1)-E34))</f>
        <v>VIII. tanterem</v>
      </c>
      <c r="J34" t="str">
        <f t="shared" ref="J34:J43" si="24">IF(MID(B34,H34+7,LEN(B34)-H34)= "Ugyanazon tanár.",MID(B33,H33+7,LEN(B33)-H33),MID(B34,H34+7,LEN(B34)-H34))</f>
        <v xml:space="preserve">Szabó Károly ny. r. tanár. </v>
      </c>
    </row>
    <row r="35" spans="1:10" ht="52.8" x14ac:dyDescent="0.3">
      <c r="B35" s="7" t="s">
        <v>202</v>
      </c>
      <c r="C35">
        <f t="shared" si="9"/>
        <v>40</v>
      </c>
      <c r="D35" s="13" t="str">
        <f t="shared" si="19"/>
        <v>27.      A székelyek régi alkotmányáról,</v>
      </c>
      <c r="E35">
        <f t="shared" si="1"/>
        <v>67</v>
      </c>
      <c r="F35" t="str">
        <f t="shared" ref="F35" si="25">MID(B35,C35,(E35-C35))</f>
        <v>,1 óra; pénteken d. u. 3—4-</v>
      </c>
      <c r="G35" t="str">
        <f t="shared" ref="G35:G36" si="26">IFERROR(SEARCH("ugyanazon tanár",B35),"0 ")</f>
        <v xml:space="preserve">0 </v>
      </c>
      <c r="H35">
        <f t="shared" si="22"/>
        <v>80</v>
      </c>
      <c r="I35" t="str">
        <f t="shared" si="23"/>
        <v>VIII. tanterem</v>
      </c>
      <c r="J35" t="str">
        <f t="shared" si="24"/>
        <v>Szabó Károly ny. r. tanár.</v>
      </c>
    </row>
    <row r="36" spans="1:10" ht="53.4" x14ac:dyDescent="0.3">
      <c r="B36" s="7" t="s">
        <v>102</v>
      </c>
      <c r="C36">
        <f t="shared" ref="C36:C43" si="27">SEARCH($C$1,B36)</f>
        <v>34</v>
      </c>
      <c r="D36" s="13" t="str">
        <f t="shared" si="19"/>
        <v>28.Bevezetés az ókori érmészethez,</v>
      </c>
      <c r="E36">
        <f t="shared" si="1"/>
        <v>80</v>
      </c>
      <c r="F36" t="str">
        <f>MID(B36,C36,(E36-C36))</f>
        <v>, 5 óra; szombat kivételével mindennap r. 8—9-</v>
      </c>
      <c r="G36" t="str">
        <f t="shared" si="26"/>
        <v xml:space="preserve">0 </v>
      </c>
      <c r="H36">
        <f t="shared" si="22"/>
        <v>91</v>
      </c>
      <c r="I36" t="str">
        <f t="shared" si="23"/>
        <v>XV. tanterem</v>
      </c>
      <c r="J36" t="str">
        <f t="shared" si="24"/>
        <v xml:space="preserve">Finály Henrik ny. r. tanár, </v>
      </c>
    </row>
    <row r="37" spans="1:10" ht="53.4" x14ac:dyDescent="0.3">
      <c r="B37" s="7" t="s">
        <v>203</v>
      </c>
      <c r="C37">
        <f t="shared" si="27"/>
        <v>43</v>
      </c>
      <c r="D37" s="13" t="str">
        <f t="shared" si="19"/>
        <v>29.      Római magán régiségek (folytatás),</v>
      </c>
      <c r="E37">
        <f t="shared" si="1"/>
        <v>85</v>
      </c>
      <c r="F37" t="str">
        <f t="shared" si="20"/>
        <v>, 3 óra; hétfő, szerda és péntek r. 7 — 8-</v>
      </c>
      <c r="G37" t="str">
        <f t="shared" si="21"/>
        <v xml:space="preserve">0 </v>
      </c>
      <c r="H37">
        <f t="shared" si="22"/>
        <v>96</v>
      </c>
      <c r="I37" t="str">
        <f t="shared" si="23"/>
        <v>XV. tanterem</v>
      </c>
      <c r="J37" t="str">
        <f t="shared" si="24"/>
        <v>Finály Henrik ny. r. tanár</v>
      </c>
    </row>
    <row r="38" spans="1:10" ht="40.200000000000003" x14ac:dyDescent="0.3">
      <c r="B38" s="7" t="s">
        <v>230</v>
      </c>
      <c r="C38">
        <f t="shared" si="27"/>
        <v>29</v>
      </c>
      <c r="D38" s="13" t="str">
        <f t="shared" si="19"/>
        <v>30.      Általános czimertan,</v>
      </c>
      <c r="E38">
        <f t="shared" si="1"/>
        <v>61</v>
      </c>
      <c r="F38" t="str">
        <f t="shared" si="20"/>
        <v>, 2 óra; kedd, csütörtök r. 7—8-</v>
      </c>
      <c r="G38" t="str">
        <f t="shared" si="21"/>
        <v xml:space="preserve">0 </v>
      </c>
      <c r="H38">
        <f t="shared" si="22"/>
        <v>72</v>
      </c>
      <c r="I38" t="str">
        <f t="shared" si="23"/>
        <v>XV. tanterem</v>
      </c>
      <c r="J38" t="str">
        <f t="shared" si="24"/>
        <v>Finály Henrik ny. r. tanár</v>
      </c>
    </row>
    <row r="39" spans="1:10" ht="66" x14ac:dyDescent="0.3">
      <c r="B39" s="7" t="s">
        <v>204</v>
      </c>
      <c r="C39">
        <f t="shared" si="27"/>
        <v>67</v>
      </c>
      <c r="D39" s="13" t="str">
        <f t="shared" si="19"/>
        <v>31.      Az osztrák-magyar monarchia; főleg talajrajzi tekintetben,</v>
      </c>
      <c r="E39">
        <f t="shared" si="1"/>
        <v>101</v>
      </c>
      <c r="F39" t="str">
        <f t="shared" si="20"/>
        <v>, 3 ó.; hétfő, kedd, szerda 10—11-</v>
      </c>
      <c r="G39" t="str">
        <f t="shared" si="21"/>
        <v xml:space="preserve">0 </v>
      </c>
      <c r="H39">
        <f t="shared" si="22"/>
        <v>113</v>
      </c>
      <c r="I39" t="str">
        <f t="shared" si="23"/>
        <v xml:space="preserve"> IX. tanterem</v>
      </c>
      <c r="J39" t="str">
        <f t="shared" si="24"/>
        <v xml:space="preserve">Temer Adolf, ny. r. tanár. </v>
      </c>
    </row>
    <row r="40" spans="1:10" ht="39.6" x14ac:dyDescent="0.3">
      <c r="B40" s="7" t="s">
        <v>205</v>
      </c>
      <c r="C40">
        <f t="shared" si="27"/>
        <v>32</v>
      </c>
      <c r="D40" s="13" t="str">
        <f t="shared" si="19"/>
        <v>32.      Mennyiségtani földrajz,</v>
      </c>
      <c r="E40">
        <f t="shared" si="1"/>
        <v>66</v>
      </c>
      <c r="F40" t="str">
        <f t="shared" si="20"/>
        <v>, 2 óra; csütörtök, péntek, 10—11-</v>
      </c>
      <c r="G40" t="str">
        <f t="shared" si="21"/>
        <v xml:space="preserve">0 </v>
      </c>
      <c r="H40">
        <f t="shared" si="22"/>
        <v>77</v>
      </c>
      <c r="I40" t="str">
        <f t="shared" si="23"/>
        <v>IX. tanterem</v>
      </c>
      <c r="J40" t="str">
        <f t="shared" si="24"/>
        <v>Temer Adolf, ny. r. tanár.</v>
      </c>
    </row>
    <row r="41" spans="1:10" ht="26.4" x14ac:dyDescent="0.3">
      <c r="A41" s="7" t="s">
        <v>98</v>
      </c>
      <c r="D41" s="13"/>
    </row>
    <row r="42" spans="1:10" ht="93.6" x14ac:dyDescent="0.3">
      <c r="B42" s="8" t="s">
        <v>99</v>
      </c>
      <c r="C42">
        <f t="shared" si="27"/>
        <v>98</v>
      </c>
      <c r="D42" s="13" t="str">
        <f t="shared" si="19"/>
        <v>38. Levelezési gyorsírás. Gabelsberger elvei szerint. Márkovits tankönyve alapján; kezdők számára,</v>
      </c>
      <c r="E42">
        <f t="shared" si="1"/>
        <v>171</v>
      </c>
      <c r="F42" t="str">
        <f t="shared" si="20"/>
        <v>, 2 óra hetenként s 1 órán ide vágó gyakorlatok később meghatározandó idő</v>
      </c>
      <c r="G42" t="str">
        <f t="shared" si="21"/>
        <v xml:space="preserve">0 </v>
      </c>
      <c r="H42">
        <f t="shared" si="22"/>
        <v>184</v>
      </c>
      <c r="I42" t="str">
        <f>IF(H42="ugyanott","ugyanott",MID(B42,E42+4,(H42+1)-E42))</f>
        <v xml:space="preserve"> XVI. tanterem</v>
      </c>
      <c r="J42" t="str">
        <f t="shared" si="24"/>
        <v xml:space="preserve">Putnoky Miklós m. tanító. </v>
      </c>
    </row>
    <row r="43" spans="1:10" ht="121.5" customHeight="1" x14ac:dyDescent="0.3">
      <c r="B43" s="8" t="s">
        <v>101</v>
      </c>
      <c r="C43">
        <f t="shared" si="27"/>
        <v>26</v>
      </c>
      <c r="D43" s="13" t="str">
        <f t="shared" si="19"/>
        <v>|39. Vitagyorsirási elvek,</v>
      </c>
      <c r="E43">
        <f t="shared" si="1"/>
        <v>202</v>
      </c>
      <c r="F43" t="str">
        <f t="shared" si="20"/>
        <v>, különös tekintettel a joghallgatókra (törvényszéki, végtárgyalási és országgyűlési kifejezések tekintetbevételével, haladók számára, 2 óra hetenként később meghatározandó idő</v>
      </c>
      <c r="G43" t="str">
        <f t="shared" si="21"/>
        <v xml:space="preserve">0 </v>
      </c>
      <c r="H43">
        <f t="shared" si="22"/>
        <v>215</v>
      </c>
      <c r="I43" t="str">
        <f t="shared" si="23"/>
        <v xml:space="preserve"> XVI. tanterem</v>
      </c>
      <c r="J43" t="str">
        <f t="shared" si="24"/>
        <v>Putnoky Miklós m. tanító.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Munka7"/>
  <dimension ref="A1:J38"/>
  <sheetViews>
    <sheetView topLeftCell="A4" zoomScale="75" zoomScaleNormal="75" workbookViewId="0">
      <selection activeCell="J2" sqref="J2"/>
    </sheetView>
  </sheetViews>
  <sheetFormatPr defaultRowHeight="15.6" x14ac:dyDescent="0.3"/>
  <cols>
    <col min="2" max="2" width="42.69921875" customWidth="1"/>
    <col min="4" max="4" width="57.59765625" customWidth="1"/>
    <col min="6" max="6" width="47" customWidth="1"/>
    <col min="8" max="8" width="11.59765625" customWidth="1"/>
    <col min="9" max="9" width="13.59765625" customWidth="1"/>
    <col min="10" max="10" width="22" customWidth="1"/>
  </cols>
  <sheetData>
    <row r="1" spans="1:10" x14ac:dyDescent="0.3">
      <c r="A1" s="3" t="s">
        <v>32</v>
      </c>
      <c r="C1" t="s">
        <v>64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67.5" customHeight="1" x14ac:dyDescent="0.3">
      <c r="A2" t="s">
        <v>3</v>
      </c>
      <c r="B2" s="8" t="s">
        <v>104</v>
      </c>
      <c r="C2">
        <f>IFERROR(IFERROR(SEARCH($C$1,B2),SEARCH(".",B2)),SEARCH(";",B2))</f>
        <v>43</v>
      </c>
      <c r="D2" t="str">
        <f>LEFT(B2,C2)</f>
        <v>1 A régiphilosophia történetének első fele,</v>
      </c>
      <c r="E2">
        <f>IFERROR(SEARCH("ig.",B2),SEARCH("időben.",B2)+3)</f>
        <v>92</v>
      </c>
      <c r="F2" t="str">
        <f>MID(B2,C2,(E2-C2))</f>
        <v>,', szerda, csütörtök, péntek, szombat d. u. 5—6-</v>
      </c>
      <c r="G2" t="str">
        <f>IFERROR(SEARCH("ugyanazon tanár",B2),"0 ")</f>
        <v xml:space="preserve">0 </v>
      </c>
      <c r="H2">
        <f>IFERROR(SEARCH($H$1,B2),"ugyanott")</f>
        <v>104</v>
      </c>
      <c r="I2" t="str">
        <f>IF(H2="ugyanott","ugyanott",MID(B2,E2+4,(H2+1)-E2))</f>
        <v>XVI. tanterem</v>
      </c>
      <c r="J2" t="str">
        <f>IF(MID(B2,H2+7,LEN(B2)-H2)= "Ugyanazon tanár.",MID(B1,H1+7,LEN(B1)-H1),MID(B2,H2+7,LEN(B2)-H2))</f>
        <v xml:space="preserve">Szász Béla, ny. r. tauár </v>
      </c>
    </row>
    <row r="3" spans="1:10" ht="26.4" x14ac:dyDescent="0.3">
      <c r="B3" s="10" t="s">
        <v>105</v>
      </c>
      <c r="C3">
        <f t="shared" ref="C3:C38" si="0">IFERROR(IFERROR(SEARCH($C$1,B3),SEARCH(".",B3)),SEARCH(";",B3))</f>
        <v>38</v>
      </c>
      <c r="D3" t="str">
        <f t="shared" ref="D3:D7" si="1">LEFT(B3,C3)</f>
        <v>1.   Bevezetés a philosophiába; hétfő,</v>
      </c>
      <c r="E3">
        <f t="shared" ref="E3:E7" si="2">IFERROR(SEARCH("ig.",B3),SEARCH("időben.",B3)+3)</f>
        <v>55</v>
      </c>
      <c r="F3" t="str">
        <f t="shared" ref="F3:F7" si="3">MID(B3,C3,(E3-C3))</f>
        <v>, kedd d. u. 5—6-</v>
      </c>
      <c r="G3" t="str">
        <f t="shared" ref="G3:G7" si="4">IFERROR(SEARCH("ugyanazon tanár",B3),"0 ")</f>
        <v xml:space="preserve">0 </v>
      </c>
      <c r="H3">
        <f t="shared" ref="H3:H7" si="5">IFERROR(SEARCH($H$1,B3),"ugyanott")</f>
        <v>67</v>
      </c>
      <c r="I3" t="str">
        <f t="shared" ref="I3:I7" si="6">IF(H3="ugyanott","ugyanott",MID(B3,E3+4,(H3+1)-E3))</f>
        <v>XVI. tanterem</v>
      </c>
      <c r="J3" t="str">
        <f t="shared" ref="J3:J17" si="7">IF(MID(B3,H3+7,LEN(B3)-H3)= "Ugyanazon tanár.",MID(B2,H2+7,LEN(B2)-H2),MID(B3,H3+7,LEN(B3)-H3))</f>
        <v>Szász Béla, ny. r. tauár</v>
      </c>
    </row>
    <row r="4" spans="1:10" ht="26.4" x14ac:dyDescent="0.3">
      <c r="B4" s="7" t="s">
        <v>106</v>
      </c>
      <c r="C4">
        <f t="shared" si="0"/>
        <v>22</v>
      </c>
      <c r="D4" t="str">
        <f t="shared" si="1"/>
        <v>.‘5. Neveléstan; kedd,</v>
      </c>
      <c r="E4">
        <f t="shared" si="2"/>
        <v>51</v>
      </c>
      <c r="F4" t="str">
        <f t="shared" si="3"/>
        <v>, csütörtök, szombat d. 12—1-</v>
      </c>
      <c r="G4" t="str">
        <f t="shared" si="4"/>
        <v xml:space="preserve">0 </v>
      </c>
      <c r="H4">
        <f t="shared" si="5"/>
        <v>64</v>
      </c>
      <c r="I4" t="str">
        <f t="shared" si="6"/>
        <v>VIII. tanterem</v>
      </c>
      <c r="J4" t="str">
        <f t="shared" si="7"/>
        <v xml:space="preserve">Felméri Lajos, ny. r. tanár. </v>
      </c>
    </row>
    <row r="5" spans="1:10" ht="26.4" x14ac:dyDescent="0.3">
      <c r="B5" s="7" t="s">
        <v>133</v>
      </c>
      <c r="C5">
        <f t="shared" si="0"/>
        <v>35</v>
      </c>
      <c r="D5" t="str">
        <f t="shared" si="1"/>
        <v>1.   Az angol paedagogiai irodalom,</v>
      </c>
      <c r="E5">
        <f t="shared" si="2"/>
        <v>56</v>
      </c>
      <c r="F5" t="str">
        <f t="shared" si="3"/>
        <v>, hétfőn d. e. 10—12-</v>
      </c>
      <c r="G5" t="str">
        <f t="shared" si="4"/>
        <v xml:space="preserve">0 </v>
      </c>
      <c r="H5">
        <f t="shared" si="5"/>
        <v>67</v>
      </c>
      <c r="I5" t="str">
        <f t="shared" si="6"/>
        <v>XV. tanterem</v>
      </c>
      <c r="J5" t="str">
        <f t="shared" si="7"/>
        <v>Felméri Lajos, ny. r. tanár.</v>
      </c>
    </row>
    <row r="6" spans="1:10" x14ac:dyDescent="0.3">
      <c r="B6" s="7" t="s">
        <v>103</v>
      </c>
    </row>
    <row r="7" spans="1:10" ht="26.4" x14ac:dyDescent="0.3">
      <c r="B7" s="8" t="s">
        <v>107</v>
      </c>
      <c r="C7">
        <f t="shared" si="0"/>
        <v>38</v>
      </c>
      <c r="D7" t="str">
        <f t="shared" si="1"/>
        <v>ő. A középkori magyar irodalom; hétfő,</v>
      </c>
      <c r="E7">
        <f t="shared" si="2"/>
        <v>65</v>
      </c>
      <c r="F7" t="str">
        <f t="shared" si="3"/>
        <v>, kedd, szerda d. e. 10—10-</v>
      </c>
      <c r="G7" t="str">
        <f t="shared" si="4"/>
        <v xml:space="preserve">0 </v>
      </c>
      <c r="H7">
        <f t="shared" si="5"/>
        <v>76</v>
      </c>
      <c r="I7" t="str">
        <f t="shared" si="6"/>
        <v>XV. tanterem</v>
      </c>
      <c r="J7" t="str">
        <f t="shared" si="7"/>
        <v xml:space="preserve">Imre Sándor, ny. r. tanár. </v>
      </c>
    </row>
    <row r="8" spans="1:10" ht="42" x14ac:dyDescent="0.3">
      <c r="B8" s="7" t="s">
        <v>108</v>
      </c>
      <c r="C8">
        <f t="shared" si="0"/>
        <v>58</v>
      </c>
      <c r="D8" t="str">
        <f t="shared" ref="D8:D16" si="8">LEFT(B8,C8)</f>
        <v>4.   A magyar nyelv történelme a XVI. századig; csütörtök,</v>
      </c>
      <c r="E8">
        <f t="shared" ref="E8:E16" si="9">IFERROR(SEARCH("ig.",B8),SEARCH("időben.",B8)+3)</f>
        <v>79</v>
      </c>
      <c r="F8" t="str">
        <f t="shared" ref="F8:F16" si="10">MID(B8,C8,(E8-C8))</f>
        <v>, péntek d. e. 10—11-</v>
      </c>
      <c r="G8" t="str">
        <f t="shared" ref="G8:G16" si="11">IFERROR(SEARCH("ugyanazon tanár",B8),"0 ")</f>
        <v xml:space="preserve">0 </v>
      </c>
      <c r="H8">
        <f t="shared" ref="H8:H16" si="12">IFERROR(SEARCH($H$1,B8),"ugyanott")</f>
        <v>90</v>
      </c>
      <c r="I8" t="str">
        <f t="shared" ref="I8:I16" si="13">IF(H8="ugyanott","ugyanott",MID(B8,E8+4,(H8+1)-E8))</f>
        <v>XV. tanterem</v>
      </c>
      <c r="J8" t="str">
        <f t="shared" si="7"/>
        <v>Imre Sándor, ny. r. tanár.</v>
      </c>
    </row>
    <row r="9" spans="1:10" ht="39.6" x14ac:dyDescent="0.3">
      <c r="B9" s="7" t="s">
        <v>109</v>
      </c>
      <c r="C9">
        <f t="shared" si="0"/>
        <v>57</v>
      </c>
      <c r="D9" t="str">
        <f t="shared" si="8"/>
        <v>5.   A római irodalom történelme 500-ig Kr. után : hétfő,</v>
      </c>
      <c r="E9">
        <f t="shared" si="9"/>
        <v>99</v>
      </c>
      <c r="F9" t="str">
        <f t="shared" si="10"/>
        <v>, szerda, csütörtök és szombat d. e. 9—10-</v>
      </c>
      <c r="G9" t="str">
        <f t="shared" si="11"/>
        <v xml:space="preserve">0 </v>
      </c>
      <c r="H9">
        <f t="shared" si="12"/>
        <v>110</v>
      </c>
      <c r="I9" t="str">
        <f t="shared" si="13"/>
        <v>IX. tanterem</v>
      </c>
      <c r="J9" t="str">
        <f t="shared" si="7"/>
        <v xml:space="preserve">Szamosi János, nyilv. rendes tanár. </v>
      </c>
    </row>
    <row r="10" spans="1:10" ht="52.8" x14ac:dyDescent="0.3">
      <c r="B10" s="7" t="s">
        <v>110</v>
      </c>
      <c r="C10">
        <f t="shared" si="0"/>
        <v>89</v>
      </c>
      <c r="D10" t="str">
        <f t="shared" si="8"/>
        <v>6.   Demosthenes harmadik Philippikájának magyarázása ; kedden és pénteken d. e. 9—10-ig,</v>
      </c>
      <c r="E10">
        <f t="shared" si="9"/>
        <v>113</v>
      </c>
      <c r="F10" t="str">
        <f t="shared" si="10"/>
        <v>, szombaton d. o. 10—11-</v>
      </c>
      <c r="G10" t="str">
        <f t="shared" si="11"/>
        <v xml:space="preserve">0 </v>
      </c>
      <c r="H10">
        <f t="shared" si="12"/>
        <v>125</v>
      </c>
      <c r="I10" t="str">
        <f t="shared" si="13"/>
        <v xml:space="preserve"> IX. tanterem</v>
      </c>
      <c r="J10" t="str">
        <f t="shared" si="7"/>
        <v>Szamosi János, nyilv. rendes tanár.</v>
      </c>
    </row>
    <row r="11" spans="1:10" ht="39.6" x14ac:dyDescent="0.3">
      <c r="B11" s="7" t="s">
        <v>111</v>
      </c>
      <c r="C11">
        <f t="shared" si="0"/>
        <v>38</v>
      </c>
      <c r="D11" t="str">
        <f t="shared" si="8"/>
        <v>7.   Tudományos görög syntaxis; hétfő,</v>
      </c>
      <c r="E11">
        <f t="shared" si="9"/>
        <v>73</v>
      </c>
      <c r="F11" t="str">
        <f t="shared" si="10"/>
        <v>, kedd, szerda, péntek d. e. 10—ll-</v>
      </c>
      <c r="G11" t="str">
        <f t="shared" si="11"/>
        <v xml:space="preserve">0 </v>
      </c>
      <c r="H11">
        <f t="shared" si="12"/>
        <v>85</v>
      </c>
      <c r="I11" t="str">
        <f t="shared" si="13"/>
        <v>XVI. tanterem</v>
      </c>
      <c r="J11" t="str">
        <f t="shared" si="7"/>
        <v xml:space="preserve">Dr. Ilóman Ottó, ny. r. tanár. </v>
      </c>
    </row>
    <row r="12" spans="1:10" ht="39.6" x14ac:dyDescent="0.3">
      <c r="B12" s="7" t="s">
        <v>112</v>
      </c>
      <c r="C12">
        <f t="shared" si="0"/>
        <v>52</v>
      </c>
      <c r="D12" t="str">
        <f t="shared" si="8"/>
        <v>8.       Plauttis Pseudulusának értelmezése; hétfőn,</v>
      </c>
      <c r="E12">
        <f>IFERROR(SEARCH("ig.",B12),SEARCH("ban.",B12)+3)</f>
        <v>102</v>
      </c>
      <c r="F12" t="str">
        <f t="shared" si="10"/>
        <v>, szerdán, pénteken, később meghatározandó órákban</v>
      </c>
      <c r="G12" t="str">
        <f t="shared" si="11"/>
        <v xml:space="preserve">0 </v>
      </c>
      <c r="H12">
        <f t="shared" si="12"/>
        <v>112</v>
      </c>
      <c r="I12" t="str">
        <f t="shared" si="13"/>
        <v>I. tanterem</v>
      </c>
      <c r="J12" t="str">
        <f t="shared" si="7"/>
        <v>Dr. Ilóman Ottó, ny. r. tanár.</v>
      </c>
    </row>
    <row r="13" spans="1:10" ht="39.6" x14ac:dyDescent="0.3">
      <c r="B13" s="8" t="s">
        <v>134</v>
      </c>
      <c r="C13">
        <f t="shared" si="0"/>
        <v>48</v>
      </c>
      <c r="D13" t="str">
        <f t="shared" si="8"/>
        <v>I I. Gaius fordítása és nyelvészeti értelmezése,</v>
      </c>
      <c r="E13">
        <f>IFERROR(SEARCH("ig.",B13),SEARCH("ben.",B13)+3)</f>
        <v>78</v>
      </c>
      <c r="F13" t="str">
        <f t="shared" si="10"/>
        <v>, Később meghatározandó időben</v>
      </c>
      <c r="G13" t="str">
        <f t="shared" si="11"/>
        <v xml:space="preserve">0 </v>
      </c>
      <c r="H13">
        <f t="shared" si="12"/>
        <v>87</v>
      </c>
      <c r="I13" t="str">
        <f t="shared" si="13"/>
        <v>. tanterem</v>
      </c>
      <c r="J13" t="str">
        <f t="shared" si="7"/>
        <v xml:space="preserve">Finály Henrik, ny. r. tanár. </v>
      </c>
    </row>
    <row r="14" spans="1:10" ht="79.2" x14ac:dyDescent="0.3">
      <c r="B14" s="8" t="s">
        <v>136</v>
      </c>
      <c r="C14">
        <f t="shared" si="0"/>
        <v>176</v>
      </c>
      <c r="D14" t="str">
        <f t="shared" si="8"/>
        <v>Iá. A német irodalom kritikai története Schwabe von dér Ileyde reform törekvéseitől máig (uj kor) (A kritikai irodalom történet fogalmáról" Bécs 1875 czimii füzetének alapján),</v>
      </c>
      <c r="E14">
        <f t="shared" si="9"/>
        <v>230</v>
      </c>
      <c r="F14" t="str">
        <f t="shared" si="10"/>
        <v>, hétfő, kedd, szerda, csütörtök és péntek d. e 11—12-</v>
      </c>
      <c r="G14" t="str">
        <f t="shared" si="11"/>
        <v xml:space="preserve">0 </v>
      </c>
      <c r="H14">
        <f t="shared" si="12"/>
        <v>241</v>
      </c>
      <c r="I14" t="str">
        <f t="shared" si="13"/>
        <v>XV. tanterem</v>
      </c>
      <c r="J14" t="str">
        <f t="shared" si="7"/>
        <v xml:space="preserve">Dr. Meltzl Hugó, ny. rendes tanár. </v>
      </c>
    </row>
    <row r="15" spans="1:10" ht="39.6" x14ac:dyDescent="0.3">
      <c r="B15" s="7" t="s">
        <v>135</v>
      </c>
      <c r="C15">
        <f t="shared" si="0"/>
        <v>66</v>
      </c>
      <c r="D15" t="str">
        <f t="shared" si="8"/>
        <v>i;i. Gát nyelvtan és Ulfilas: Aivaggeljo thairh Matthaiu olvasása,</v>
      </c>
      <c r="E15">
        <f t="shared" si="9"/>
        <v>81</v>
      </c>
      <c r="F15" t="str">
        <f t="shared" si="10"/>
        <v>, szerdán 12—1-</v>
      </c>
      <c r="G15" t="str">
        <f t="shared" si="11"/>
        <v xml:space="preserve">0 </v>
      </c>
      <c r="H15">
        <f t="shared" si="12"/>
        <v>92</v>
      </c>
      <c r="I15" t="str">
        <f t="shared" si="13"/>
        <v>XV. tanterem</v>
      </c>
      <c r="J15" t="str">
        <f t="shared" si="7"/>
        <v xml:space="preserve">Dr. Meltzl Hugó, ny. rendes tanár. </v>
      </c>
    </row>
    <row r="16" spans="1:10" ht="26.4" x14ac:dyDescent="0.3">
      <c r="B16" s="7" t="s">
        <v>113</v>
      </c>
      <c r="C16">
        <f t="shared" si="0"/>
        <v>26</v>
      </c>
      <c r="D16" t="str">
        <f t="shared" si="8"/>
        <v>8.       Német etymoloyia,</v>
      </c>
      <c r="E16">
        <f t="shared" si="9"/>
        <v>50</v>
      </c>
      <c r="F16" t="str">
        <f t="shared" si="10"/>
        <v>, szombaton d. e. 11—12-</v>
      </c>
      <c r="G16" t="str">
        <f t="shared" si="11"/>
        <v xml:space="preserve">0 </v>
      </c>
      <c r="H16">
        <f t="shared" si="12"/>
        <v>61</v>
      </c>
      <c r="I16" t="str">
        <f t="shared" si="13"/>
        <v>XV. tanterem</v>
      </c>
      <c r="J16" t="str">
        <f t="shared" si="7"/>
        <v xml:space="preserve">Dr. Meltzl Hugó, ny. rendes tanár. </v>
      </c>
    </row>
    <row r="17" spans="1:10" ht="66" x14ac:dyDescent="0.3">
      <c r="B17" s="7" t="s">
        <v>115</v>
      </c>
      <c r="C17">
        <f t="shared" si="0"/>
        <v>53</v>
      </c>
      <c r="D17" t="str">
        <f t="shared" ref="D17" si="14">LEFT(B17,C17)</f>
        <v>9.       Német müforditástan gyakorlatilag tárgyalva,</v>
      </c>
      <c r="E17">
        <f t="shared" ref="E17" si="15">IFERROR(SEARCH("ig.",B17),SEARCH("időben.",B17)+3)</f>
        <v>186</v>
      </c>
      <c r="F17" t="str">
        <f t="shared" ref="F17" si="16">MID(B17,C17,(E17-C17))</f>
        <v>, kiváló tekintettel Minckwitz Johannes elveire. (Csak a német nyelvben teljesen jártus hallgatóknak) kedden és szombaton d. 11. 5—6-</v>
      </c>
      <c r="G17" t="str">
        <f t="shared" ref="G17" si="17">IFERROR(SEARCH("ugyanazon tanár",B17),"0 ")</f>
        <v xml:space="preserve">0 </v>
      </c>
      <c r="H17">
        <f t="shared" ref="H17" si="18">IFERROR(SEARCH($H$1,B17),"ugyanott")</f>
        <v>197</v>
      </c>
      <c r="I17" t="str">
        <f t="shared" ref="I17" si="19">IF(H17="ugyanott","ugyanott",MID(B17,E17+4,(H17+1)-E17))</f>
        <v>XV. tanterem</v>
      </c>
      <c r="J17" t="str">
        <f t="shared" si="7"/>
        <v>Dr. Meltzl Hugó, ny. rendes tanár.</v>
      </c>
    </row>
    <row r="18" spans="1:10" ht="39.6" x14ac:dyDescent="0.3">
      <c r="B18" s="7" t="s">
        <v>116</v>
      </c>
      <c r="C18">
        <f t="shared" si="0"/>
        <v>75</v>
      </c>
      <c r="D18" t="str">
        <f t="shared" ref="D18:D33" si="20">LEFT(B18,C18)</f>
        <v>8.         A román irodalom és nyelv története az ó- és középkorban; hétfő,</v>
      </c>
      <c r="E18">
        <f t="shared" ref="E18:E33" si="21">IFERROR(SEARCH("ig.",B18),SEARCH("időben.",B18)+3)</f>
        <v>102</v>
      </c>
      <c r="F18" t="str">
        <f t="shared" ref="F18:F33" si="22">MID(B18,C18,(E18-C18))</f>
        <v>, kedd és szerda d. n. 4—5-</v>
      </c>
      <c r="G18" t="str">
        <f t="shared" ref="G18:G33" si="23">IFERROR(SEARCH("ugyanazon tanár",B18),"0 ")</f>
        <v xml:space="preserve">0 </v>
      </c>
      <c r="H18">
        <f t="shared" ref="H18:H33" si="24">IFERROR(SEARCH($H$1,B18),"ugyanott")</f>
        <v>114</v>
      </c>
      <c r="I18" t="str">
        <f t="shared" ref="I18:I33" si="25">IF(H18="ugyanott","ugyanott",MID(B18,E18+4,(H18+1)-E18))</f>
        <v>XVI. tanterem</v>
      </c>
      <c r="J18" t="str">
        <f t="shared" ref="J18:J33" si="26">IF(MID(B18,H18+7,LEN(B18)-H18)= "Ugyanazon tanár.",MID(B17,H17+7,LEN(B17)-H17),MID(B18,H18+7,LEN(B18)-H18))</f>
        <v xml:space="preserve">Dr. Szilasi Gergely, ny. rendes tanár. </v>
      </c>
    </row>
    <row r="19" spans="1:10" ht="39.6" x14ac:dyDescent="0.3">
      <c r="B19" s="7" t="s">
        <v>137</v>
      </c>
      <c r="C19">
        <f t="shared" si="0"/>
        <v>39</v>
      </c>
      <c r="D19" t="str">
        <f t="shared" si="20"/>
        <v>9.        A szóképzés a román nyelvben,</v>
      </c>
      <c r="E19">
        <f t="shared" si="21"/>
        <v>73</v>
      </c>
      <c r="F19" t="str">
        <f t="shared" si="22"/>
        <v xml:space="preserve">, csütörtök és péntek d. u. 4— 5- </v>
      </c>
      <c r="G19" t="str">
        <f t="shared" si="23"/>
        <v xml:space="preserve">0 </v>
      </c>
      <c r="H19">
        <f t="shared" si="24"/>
        <v>85</v>
      </c>
      <c r="I19" t="str">
        <f t="shared" si="25"/>
        <v>XVI. tanterem</v>
      </c>
      <c r="J19" t="str">
        <f t="shared" si="26"/>
        <v>Dr. Szilasi Gergely, ny. rendes tanár.</v>
      </c>
    </row>
    <row r="20" spans="1:10" ht="39.6" x14ac:dyDescent="0.3">
      <c r="B20" s="7" t="s">
        <v>138</v>
      </c>
      <c r="C20">
        <f t="shared" si="0"/>
        <v>53</v>
      </c>
      <c r="D20" t="str">
        <f t="shared" si="20"/>
        <v>10.    A román lyrai költészet kezdetei és fejlődése,</v>
      </c>
      <c r="E20">
        <f t="shared" si="21"/>
        <v>75</v>
      </c>
      <c r="F20" t="str">
        <f t="shared" si="22"/>
        <v>, szombaton d. u. 4—5-</v>
      </c>
      <c r="G20" t="str">
        <f t="shared" si="23"/>
        <v xml:space="preserve">0 </v>
      </c>
      <c r="H20">
        <f t="shared" si="24"/>
        <v>87</v>
      </c>
      <c r="I20" t="str">
        <f t="shared" si="25"/>
        <v>XVI. tanterem</v>
      </c>
      <c r="J20" t="str">
        <f t="shared" si="26"/>
        <v>Dr. Szilasi Gergely, ny. rendes tanár.</v>
      </c>
    </row>
    <row r="21" spans="1:10" ht="39.6" x14ac:dyDescent="0.3">
      <c r="B21" s="8" t="s">
        <v>117</v>
      </c>
      <c r="C21">
        <f t="shared" si="0"/>
        <v>28</v>
      </c>
      <c r="D21" t="str">
        <f t="shared" si="20"/>
        <v>10. A franczia nyelv elemei,</v>
      </c>
      <c r="E21">
        <f t="shared" si="21"/>
        <v>88</v>
      </c>
      <c r="F21" t="str">
        <f t="shared" si="22"/>
        <v>, kezdők számára; hetenként 2 óra, később meghatározandó idő</v>
      </c>
      <c r="G21" t="str">
        <f t="shared" si="23"/>
        <v xml:space="preserve">0 </v>
      </c>
      <c r="H21">
        <f t="shared" si="24"/>
        <v>99</v>
      </c>
      <c r="I21" t="str">
        <f t="shared" si="25"/>
        <v xml:space="preserve"> X. tanterem</v>
      </c>
      <c r="J21" t="str">
        <f t="shared" si="26"/>
        <v xml:space="preserve">Búrét József, m. tanító. </v>
      </c>
    </row>
    <row r="22" spans="1:10" ht="39.6" x14ac:dyDescent="0.3">
      <c r="B22" s="7" t="s">
        <v>118</v>
      </c>
      <c r="C22">
        <f t="shared" si="0"/>
        <v>57</v>
      </c>
      <c r="D22" t="str">
        <f t="shared" si="20"/>
        <v>20.    A franczia nyelvtan folytatása haladottak számára,</v>
      </c>
      <c r="E22">
        <f t="shared" si="21"/>
        <v>102</v>
      </c>
      <c r="F22" t="str">
        <f t="shared" si="22"/>
        <v>, hetenként 2-szer, később meghatározandó idő</v>
      </c>
      <c r="G22" t="str">
        <f t="shared" si="23"/>
        <v xml:space="preserve">0 </v>
      </c>
      <c r="H22">
        <f t="shared" si="24"/>
        <v>113</v>
      </c>
      <c r="I22" t="str">
        <f t="shared" si="25"/>
        <v xml:space="preserve"> X. tanterem</v>
      </c>
      <c r="J22" t="str">
        <f t="shared" si="26"/>
        <v>Búrét József, m. tanító.</v>
      </c>
    </row>
    <row r="23" spans="1:10" ht="66" x14ac:dyDescent="0.3">
      <c r="B23" s="7" t="s">
        <v>119</v>
      </c>
      <c r="C23">
        <f t="shared" si="0"/>
        <v>58</v>
      </c>
      <c r="D23" t="str">
        <f t="shared" si="20"/>
        <v>21.    Seribe „Le vérré d'eau“ czimil darabjának olvasása,</v>
      </c>
      <c r="E23">
        <f t="shared" si="21"/>
        <v>165</v>
      </c>
      <c r="F23" t="str">
        <f t="shared" si="22"/>
        <v>, egybekötve a franczia szinköltészet fölötti conversátoriummal; hetenként 2 óra, később meghatározandó idő</v>
      </c>
      <c r="G23" t="str">
        <f t="shared" si="23"/>
        <v xml:space="preserve">0 </v>
      </c>
      <c r="H23">
        <f t="shared" si="24"/>
        <v>176</v>
      </c>
      <c r="I23" t="str">
        <f t="shared" si="25"/>
        <v xml:space="preserve"> X. tanterem</v>
      </c>
      <c r="J23" t="str">
        <f t="shared" si="26"/>
        <v>Búrét József, m. tanító.</v>
      </c>
    </row>
    <row r="24" spans="1:10" ht="39.6" x14ac:dyDescent="0.3">
      <c r="B24" s="7" t="s">
        <v>120</v>
      </c>
      <c r="C24">
        <f t="shared" si="0"/>
        <v>24</v>
      </c>
      <c r="D24" t="str">
        <f t="shared" si="20"/>
        <v>22.    A franczia eláss,</v>
      </c>
      <c r="E24">
        <f t="shared" si="21"/>
        <v>103</v>
      </c>
      <c r="F24" t="str">
        <f t="shared" si="22"/>
        <v>, irodalom köréből (XVIII. század), hetenként l-szor, később meghatározandó idő</v>
      </c>
      <c r="G24" t="str">
        <f t="shared" si="23"/>
        <v xml:space="preserve">0 </v>
      </c>
      <c r="H24">
        <f t="shared" si="24"/>
        <v>114</v>
      </c>
      <c r="I24" t="str">
        <f t="shared" si="25"/>
        <v xml:space="preserve"> X. tanterem</v>
      </c>
      <c r="J24" t="str">
        <f t="shared" si="26"/>
        <v>Búrét József, m. tanító.</v>
      </c>
    </row>
    <row r="25" spans="1:10" ht="39.6" x14ac:dyDescent="0.3">
      <c r="B25" s="7" t="s">
        <v>130</v>
      </c>
      <c r="C25">
        <f t="shared" si="0"/>
        <v>59</v>
      </c>
      <c r="D25" t="str">
        <f t="shared" ref="D25:D27" si="27">LEFT(B25,C25)</f>
        <v>23.    Az angol nyelv elméletileg és gyakorlatilag előadva,</v>
      </c>
      <c r="E25">
        <f t="shared" ref="E25:E27" si="28">IFERROR(SEARCH("ig.",B25),SEARCH("időben.",B25)+3)</f>
        <v>119</v>
      </c>
      <c r="F25" t="str">
        <f t="shared" ref="F25:F27" si="29">MID(B25,C25,(E25-C25))</f>
        <v>, kezdők számára; 3 óra hetenként, később meghatározandó idő</v>
      </c>
      <c r="G25" t="str">
        <f t="shared" ref="G25:G27" si="30">IFERROR(SEARCH("ugyanazon tanár",B25),"0 ")</f>
        <v xml:space="preserve">0 </v>
      </c>
      <c r="H25">
        <f t="shared" ref="H25:H27" si="31">IFERROR(SEARCH($H$1,B25),"ugyanott")</f>
        <v>131</v>
      </c>
      <c r="I25" t="str">
        <f t="shared" ref="I25:I27" si="32">IF(H25="ugyanott","ugyanott",MID(B25,E25+4,(H25+1)-E25))</f>
        <v xml:space="preserve"> XV. tanterem</v>
      </c>
      <c r="J25" t="str">
        <f t="shared" ref="J25:J27" si="33">IF(MID(B25,H25+7,LEN(B25)-H25)= "Ugyanazon tanár.",MID(B24,H24+7,LEN(B24)-H24),MID(B25,H25+7,LEN(B25)-H25))</f>
        <v xml:space="preserve">Kovács János, m. tanító. </v>
      </c>
    </row>
    <row r="26" spans="1:10" ht="39.6" x14ac:dyDescent="0.3">
      <c r="B26" s="7" t="s">
        <v>131</v>
      </c>
      <c r="C26">
        <f t="shared" si="0"/>
        <v>79</v>
      </c>
      <c r="D26" t="str">
        <f t="shared" si="27"/>
        <v>24.    Az angol irodalomtörténet s a jelesebb müvek fordítása. 2'óra hetenként,</v>
      </c>
      <c r="E26">
        <f t="shared" si="28"/>
        <v>106</v>
      </c>
      <c r="F26" t="str">
        <f t="shared" si="29"/>
        <v>, később meghatározandó idő</v>
      </c>
      <c r="G26" t="str">
        <f t="shared" si="30"/>
        <v xml:space="preserve">0 </v>
      </c>
      <c r="H26">
        <f t="shared" si="31"/>
        <v>117</v>
      </c>
      <c r="I26" t="str">
        <f t="shared" si="32"/>
        <v>XV. tanterem</v>
      </c>
      <c r="J26" t="str">
        <f t="shared" si="33"/>
        <v xml:space="preserve">Kovács János, m. tanító. </v>
      </c>
    </row>
    <row r="27" spans="1:10" ht="39.6" x14ac:dyDescent="0.3">
      <c r="B27" s="7" t="s">
        <v>132</v>
      </c>
      <c r="C27">
        <f t="shared" si="0"/>
        <v>53</v>
      </c>
      <c r="D27" t="str">
        <f t="shared" si="27"/>
        <v>25.    Angol nyelven való társalgás; 1 óra hetenként,</v>
      </c>
      <c r="E27">
        <f t="shared" si="28"/>
        <v>80</v>
      </c>
      <c r="F27" t="str">
        <f t="shared" si="29"/>
        <v>, később meghatározandó idő</v>
      </c>
      <c r="G27" t="str">
        <f t="shared" si="30"/>
        <v xml:space="preserve">0 </v>
      </c>
      <c r="H27">
        <f t="shared" si="31"/>
        <v>92</v>
      </c>
      <c r="I27" t="str">
        <f t="shared" si="32"/>
        <v xml:space="preserve"> XV. tanterem</v>
      </c>
      <c r="J27" t="str">
        <f t="shared" si="33"/>
        <v xml:space="preserve">Kovács János, m. tanító. </v>
      </c>
    </row>
    <row r="28" spans="1:10" ht="52.8" x14ac:dyDescent="0.3">
      <c r="A28" s="7" t="s">
        <v>114</v>
      </c>
    </row>
    <row r="29" spans="1:10" ht="39.6" x14ac:dyDescent="0.3">
      <c r="B29" s="8" t="s">
        <v>121</v>
      </c>
      <c r="C29">
        <f t="shared" si="0"/>
        <v>26</v>
      </c>
      <c r="D29" t="str">
        <f t="shared" si="20"/>
        <v>20. A középkor történelme,</v>
      </c>
      <c r="E29">
        <f t="shared" si="21"/>
        <v>94</v>
      </c>
      <c r="F29" t="str">
        <f t="shared" si="22"/>
        <v>, különös tekintettel a jogfejlődésre; héttő, kedd, szerda d. 12--1-</v>
      </c>
      <c r="G29" t="str">
        <f t="shared" si="23"/>
        <v xml:space="preserve">0 </v>
      </c>
      <c r="H29">
        <f t="shared" si="24"/>
        <v>107</v>
      </c>
      <c r="I29" t="str">
        <f t="shared" si="25"/>
        <v>VIII. tanterem</v>
      </c>
      <c r="J29" t="str">
        <f>IF(MID(B29,H29+7,LEN(B29)-H29)= "Ugyanazon tanár.",MID(A28,H28+7,LEN(A28)-H28),MID(B29,H29+7,LEN(B29)-H29))</f>
        <v xml:space="preserve">Ladányi Gedeon, nyilv. rendes tanár. </v>
      </c>
    </row>
    <row r="30" spans="1:10" ht="39.6" x14ac:dyDescent="0.3">
      <c r="B30" s="7" t="s">
        <v>122</v>
      </c>
      <c r="C30">
        <f t="shared" si="0"/>
        <v>43</v>
      </c>
      <c r="D30" t="str">
        <f t="shared" si="20"/>
        <v>19.    Egyetemes miveltségtörténet; péntek,</v>
      </c>
      <c r="E30">
        <f t="shared" si="21"/>
        <v>61</v>
      </c>
      <c r="F30" t="str">
        <f t="shared" si="22"/>
        <v>, szombat d. 12—l-</v>
      </c>
      <c r="G30" t="str">
        <f t="shared" si="23"/>
        <v xml:space="preserve">0 </v>
      </c>
      <c r="H30">
        <f t="shared" si="24"/>
        <v>74</v>
      </c>
      <c r="I30" t="str">
        <f t="shared" si="25"/>
        <v>VIII. tanterem</v>
      </c>
      <c r="J30" t="str">
        <f t="shared" si="26"/>
        <v>Ladányi Gedeon, nyilv. rendes tanár.</v>
      </c>
    </row>
    <row r="31" spans="1:10" ht="39.6" x14ac:dyDescent="0.3">
      <c r="B31" s="7" t="s">
        <v>123</v>
      </c>
      <c r="C31">
        <f t="shared" si="0"/>
        <v>47</v>
      </c>
      <c r="D31" t="str">
        <f t="shared" si="20"/>
        <v>20.    A magyar vezérek kora (884—1000); hétfő,</v>
      </c>
      <c r="E31">
        <f t="shared" si="21"/>
        <v>81</v>
      </c>
      <c r="F31" t="str">
        <f t="shared" si="22"/>
        <v>, kedd, szerda, péntek d. e. 9—10-</v>
      </c>
      <c r="G31" t="str">
        <f t="shared" si="23"/>
        <v xml:space="preserve">0 </v>
      </c>
      <c r="H31">
        <f t="shared" si="24"/>
        <v>94</v>
      </c>
      <c r="I31" t="str">
        <f t="shared" si="25"/>
        <v>VIII. tanterem</v>
      </c>
      <c r="J31" t="str">
        <f t="shared" si="26"/>
        <v xml:space="preserve">Szabó Károly, ny. r. tanár. </v>
      </c>
    </row>
    <row r="32" spans="1:10" ht="26.4" x14ac:dyDescent="0.3">
      <c r="B32" s="7" t="s">
        <v>124</v>
      </c>
      <c r="C32">
        <f t="shared" si="0"/>
        <v>36</v>
      </c>
      <c r="D32" t="str">
        <f t="shared" si="20"/>
        <v>21.    Hunyadi János és kora; héttő,</v>
      </c>
      <c r="E32">
        <f t="shared" si="21"/>
        <v>64</v>
      </c>
      <c r="F32" t="str">
        <f t="shared" si="22"/>
        <v>, kedd. csütörtök d. u. 4—5-</v>
      </c>
      <c r="G32" t="str">
        <f t="shared" si="23"/>
        <v xml:space="preserve">0 </v>
      </c>
      <c r="H32">
        <f t="shared" si="24"/>
        <v>77</v>
      </c>
      <c r="I32" t="str">
        <f t="shared" si="25"/>
        <v>VIII. tanterem</v>
      </c>
      <c r="J32" t="str">
        <f t="shared" si="26"/>
        <v>Szabó Károly, ny. r. tanár.</v>
      </c>
    </row>
    <row r="33" spans="1:10" ht="39.6" x14ac:dyDescent="0.3">
      <c r="B33" s="11" t="s">
        <v>126</v>
      </c>
      <c r="C33">
        <f t="shared" si="0"/>
        <v>30</v>
      </c>
      <c r="D33" t="str">
        <f t="shared" si="20"/>
        <v>22.    Ókori érmészel; hétfőn,</v>
      </c>
      <c r="E33">
        <f t="shared" si="21"/>
        <v>63</v>
      </c>
      <c r="F33" t="str">
        <f t="shared" si="22"/>
        <v>, szerdán és pénteken reggel 8—9-</v>
      </c>
      <c r="G33" t="str">
        <f t="shared" si="23"/>
        <v xml:space="preserve">0 </v>
      </c>
      <c r="H33">
        <f t="shared" si="24"/>
        <v>74</v>
      </c>
      <c r="I33" t="str">
        <f t="shared" si="25"/>
        <v>XV. tanterem</v>
      </c>
      <c r="J33" s="3" t="str">
        <f t="shared" si="26"/>
        <v xml:space="preserve">Finály Henrik Kínáig Henrik, ny. r. tanár. </v>
      </c>
    </row>
    <row r="34" spans="1:10" ht="26.4" x14ac:dyDescent="0.3">
      <c r="B34" s="7" t="s">
        <v>139</v>
      </c>
      <c r="C34">
        <f t="shared" si="0"/>
        <v>27</v>
      </c>
      <c r="D34" t="str">
        <f t="shared" ref="D34:D38" si="34">LEFT(B34,C34)</f>
        <v>19.    Általános czimertan,</v>
      </c>
      <c r="E34">
        <f t="shared" ref="E34:E38" si="35">IFERROR(SEARCH("ig.",B34),SEARCH("időben.",B34)+3)</f>
        <v>62</v>
      </c>
      <c r="F34" t="str">
        <f t="shared" ref="F34:F38" si="36">MID(B34,C34,(E34-C34))</f>
        <v>, kedden és csütörtökön reggel 8-9-</v>
      </c>
      <c r="G34" t="str">
        <f t="shared" ref="G34:G38" si="37">IFERROR(SEARCH("ugyanazon tanár",B34),"0 ")</f>
        <v xml:space="preserve">0 </v>
      </c>
      <c r="H34">
        <f t="shared" ref="H34:H38" si="38">IFERROR(SEARCH($H$1,B34),"ugyanott")</f>
        <v>73</v>
      </c>
      <c r="I34" t="str">
        <f t="shared" ref="I34:I38" si="39">IF(H34="ugyanott","ugyanott",MID(B34,E34+4,(H34+1)-E34))</f>
        <v>XV. tanterem</v>
      </c>
      <c r="J34" t="str">
        <f t="shared" ref="J34:J38" si="40">IF(MID(B34,H34+7,LEN(B34)-H34)= "Ugyanazon tanár.",MID(B33,H33+7,LEN(B33)-H33),MID(B34,H34+7,LEN(B34)-H34))</f>
        <v xml:space="preserve">inály Henrik, nyilv. rendes tanár. </v>
      </c>
    </row>
    <row r="35" spans="1:10" ht="39.6" x14ac:dyDescent="0.3">
      <c r="B35" s="7" t="s">
        <v>128</v>
      </c>
      <c r="C35">
        <f t="shared" si="0"/>
        <v>37</v>
      </c>
      <c r="D35" t="str">
        <f t="shared" si="34"/>
        <v>20.    Európa államainak földrajza -,</v>
      </c>
      <c r="E35">
        <f t="shared" si="35"/>
        <v>83</v>
      </c>
      <c r="F35" t="str">
        <f t="shared" si="36"/>
        <v>, csütörtök kivételével naponként d. e. 10—11-</v>
      </c>
      <c r="G35" t="str">
        <f t="shared" si="37"/>
        <v xml:space="preserve">0 </v>
      </c>
      <c r="H35">
        <f t="shared" si="38"/>
        <v>96</v>
      </c>
      <c r="I35" t="str">
        <f t="shared" si="39"/>
        <v>VIII. tanterem</v>
      </c>
      <c r="J35" t="str">
        <f t="shared" si="40"/>
        <v xml:space="preserve">Terner Adolf, ny. r. tanár. </v>
      </c>
    </row>
    <row r="36" spans="1:10" ht="26.4" x14ac:dyDescent="0.3">
      <c r="A36" s="7" t="s">
        <v>125</v>
      </c>
    </row>
    <row r="37" spans="1:10" ht="52.8" x14ac:dyDescent="0.3">
      <c r="B37" s="7" t="s">
        <v>127</v>
      </c>
      <c r="C37">
        <f t="shared" si="0"/>
        <v>65</v>
      </c>
      <c r="D37" t="str">
        <f t="shared" si="34"/>
        <v>21.    Levelezési gyorsírás Gabelsberger-Markovics elvei szerint,</v>
      </c>
      <c r="E37">
        <f t="shared" si="35"/>
        <v>125</v>
      </c>
      <c r="F37" t="str">
        <f t="shared" si="36"/>
        <v>, kezdők számára; 3 óra hetenként, később meghatározandó idő</v>
      </c>
      <c r="G37" t="str">
        <f t="shared" si="37"/>
        <v xml:space="preserve">0 </v>
      </c>
      <c r="H37">
        <f t="shared" si="38"/>
        <v>138</v>
      </c>
      <c r="I37" t="str">
        <f t="shared" si="39"/>
        <v xml:space="preserve"> XVI. tanterem</v>
      </c>
      <c r="J37" t="str">
        <f>IF(MID(B37,H37+7,LEN(B37)-H37)= "Ugyanazon tanár.",MID(A36,H36+7,LEN(A36)-H36),MID(B37,H37+7,LEN(B37)-H37))</f>
        <v xml:space="preserve">Pútnoki Miklós, m. tanító. </v>
      </c>
    </row>
    <row r="38" spans="1:10" ht="52.8" x14ac:dyDescent="0.3">
      <c r="B38" s="7" t="s">
        <v>129</v>
      </c>
      <c r="C38">
        <f t="shared" si="0"/>
        <v>28</v>
      </c>
      <c r="D38" t="str">
        <f t="shared" si="34"/>
        <v>22.    Vitagyorsirási elvek,</v>
      </c>
      <c r="E38">
        <f t="shared" si="35"/>
        <v>126</v>
      </c>
      <c r="F38" t="str">
        <f t="shared" si="36"/>
        <v>, folytonos gyakorlatokkal egybekötne, haladók számára; 3 óra hetenként, később meghatározandó idő</v>
      </c>
      <c r="G38" t="str">
        <f t="shared" si="37"/>
        <v xml:space="preserve">0 </v>
      </c>
      <c r="H38">
        <f t="shared" si="38"/>
        <v>139</v>
      </c>
      <c r="I38" t="str">
        <f t="shared" si="39"/>
        <v xml:space="preserve"> XVI. tanterem</v>
      </c>
      <c r="J38" t="str">
        <f t="shared" si="40"/>
        <v>Pútnoki Miklós, m. tanító.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Munka8"/>
  <dimension ref="A1:J42"/>
  <sheetViews>
    <sheetView topLeftCell="A25" zoomScale="80" zoomScaleNormal="80" workbookViewId="0">
      <selection activeCell="D31" sqref="D31"/>
    </sheetView>
  </sheetViews>
  <sheetFormatPr defaultRowHeight="15.6" x14ac:dyDescent="0.3"/>
  <cols>
    <col min="1" max="1" width="9" customWidth="1"/>
    <col min="2" max="2" width="38.8984375" customWidth="1"/>
    <col min="3" max="3" width="4.09765625" customWidth="1"/>
    <col min="4" max="4" width="52.59765625" customWidth="1"/>
    <col min="5" max="5" width="9.19921875" customWidth="1"/>
    <col min="7" max="7" width="13" customWidth="1"/>
    <col min="9" max="9" width="14.59765625" customWidth="1"/>
    <col min="10" max="10" width="32.8984375" customWidth="1"/>
  </cols>
  <sheetData>
    <row r="1" spans="1:10" x14ac:dyDescent="0.3">
      <c r="A1" s="3" t="s">
        <v>32</v>
      </c>
      <c r="C1" t="s">
        <v>64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39.6" x14ac:dyDescent="0.3">
      <c r="A2" t="s">
        <v>3</v>
      </c>
      <c r="B2" s="8" t="s">
        <v>195</v>
      </c>
      <c r="C2">
        <f>IFERROR(IFERROR(SEARCH($C$1,B2),SEARCH(".",B2)),SEARCH(";",B2))</f>
        <v>43</v>
      </c>
      <c r="D2" t="str">
        <f>LEFT(B2,C2)</f>
        <v>1 A régiphilosophia történetének első fele,</v>
      </c>
      <c r="E2">
        <f>IFERROR(SEARCH("ig.",B2),SEARCH("időben.",B2)+3)</f>
        <v>90</v>
      </c>
      <c r="F2" t="str">
        <f>MID(B2,C2,(E2-C2))</f>
        <v>, szerda, csütörtök, péntek, szombat d. u. 5—6-</v>
      </c>
      <c r="G2" t="str">
        <f>IFERROR(SEARCH("ugyanazon tanár",B2),"0 ")</f>
        <v xml:space="preserve">0 </v>
      </c>
      <c r="H2">
        <f>IFERROR(SEARCH($H$1,B2),"ugyanott")</f>
        <v>102</v>
      </c>
      <c r="I2" t="str">
        <f>IF(H2="ugyanott","ugyanott",MID(B2,E2+4,(H2+1)-E2))</f>
        <v>XVI. tanterem</v>
      </c>
      <c r="J2" t="str">
        <f>IF(MID(B2,H2+7,LEN(B2)-H2)= "Ugyanazon tanár.",MID(B1,H1+7,LEN(B1)-H1),MID(B2,H2+7,LEN(B2)-H2))</f>
        <v xml:space="preserve">Szász Béla, ny. r. tanár </v>
      </c>
    </row>
    <row r="3" spans="1:10" ht="39.6" x14ac:dyDescent="0.3">
      <c r="B3" s="10" t="s">
        <v>196</v>
      </c>
      <c r="C3">
        <f>IFERROR(IFERROR(SEARCH($C$1,B3),SEARCH(".",B3)),SEARCH(";",B3))</f>
        <v>32</v>
      </c>
      <c r="D3" t="str">
        <f t="shared" ref="D3:D8" si="0">LEFT(B3,C3)</f>
        <v>1. A régi philosophia története,</v>
      </c>
      <c r="E3">
        <f t="shared" ref="E3:E8" si="1">IFERROR(SEARCH("ig.",B3),SEARCH("időben.",B3)+3)</f>
        <v>92</v>
      </c>
      <c r="F3" t="str">
        <f t="shared" ref="F3:F8" si="2">MID(B3,C3,(E3-C3))</f>
        <v>, (folytatás); 3 óra, hétfőn d. u. 5—7. és kedden d. u. 5—6-</v>
      </c>
      <c r="G3" t="str">
        <f t="shared" ref="G3:G8" si="3">IFERROR(SEARCH("ugyanazon tanár",B3),"0 ")</f>
        <v xml:space="preserve">0 </v>
      </c>
      <c r="H3">
        <f t="shared" ref="H3:H8" si="4">IFERROR(SEARCH($H$1,B3),"ugyanott")</f>
        <v>104</v>
      </c>
      <c r="I3" t="str">
        <f t="shared" ref="I3:I8" si="5">IF(H3="ugyanott","ugyanott",MID(B3,E3+4,(H3+1)-E3))</f>
        <v>XVI. tanterem</v>
      </c>
      <c r="J3" t="str">
        <f t="shared" ref="J3:J8" si="6">IF(MID(B3,H3+7,LEN(B3)-H3)= "Ugyanazon tanár.",MID(B2,H2+7,LEN(B2)-H2),MID(B3,H3+7,LEN(B3)-H3))</f>
        <v xml:space="preserve">zász Béla, ny. rendes tanár. </v>
      </c>
    </row>
    <row r="4" spans="1:10" ht="39.6" x14ac:dyDescent="0.3">
      <c r="B4" s="10" t="s">
        <v>198</v>
      </c>
      <c r="C4">
        <f t="shared" ref="C4:C8" si="7">IFERROR(IFERROR(SEARCH($C$1,B4),SEARCH(".",B4)),SEARCH(";",B4))</f>
        <v>14</v>
      </c>
      <c r="D4" t="str">
        <f t="shared" si="0"/>
        <v>2. Erkölcstan,</v>
      </c>
      <c r="E4">
        <f t="shared" si="1"/>
        <v>94</v>
      </c>
      <c r="F4" t="str">
        <f t="shared" si="2"/>
        <v>, az általános elméleti rész; 5 óra, szerda, péntek d. u. 5—7. és csütörtök 5—6-</v>
      </c>
      <c r="G4" t="str">
        <f t="shared" si="3"/>
        <v xml:space="preserve">0 </v>
      </c>
      <c r="H4">
        <f t="shared" si="4"/>
        <v>106</v>
      </c>
      <c r="I4" t="str">
        <f t="shared" si="5"/>
        <v>XVI. tanterem</v>
      </c>
      <c r="J4" t="str">
        <f t="shared" si="6"/>
        <v>zász Béla, ny. rendes tanár.</v>
      </c>
    </row>
    <row r="5" spans="1:10" ht="39.6" x14ac:dyDescent="0.3">
      <c r="B5" s="10" t="s">
        <v>197</v>
      </c>
      <c r="C5">
        <f t="shared" si="7"/>
        <v>75</v>
      </c>
      <c r="D5" t="str">
        <f t="shared" si="0"/>
        <v>3. Kant philosophiájának rendszere és befolyása az újabbkori philosophiára,</v>
      </c>
      <c r="E5">
        <f t="shared" si="1"/>
        <v>108</v>
      </c>
      <c r="F5" t="str">
        <f t="shared" si="2"/>
        <v>, szerdán és szombaton d. u. 6—7-</v>
      </c>
      <c r="G5" t="str">
        <f t="shared" si="3"/>
        <v xml:space="preserve">0 </v>
      </c>
      <c r="H5">
        <f t="shared" si="4"/>
        <v>114</v>
      </c>
      <c r="I5" t="str">
        <f t="shared" si="5"/>
        <v>x terem</v>
      </c>
      <c r="J5" t="str">
        <f t="shared" si="6"/>
        <v>dr. Bartók György, m. tanár.</v>
      </c>
    </row>
    <row r="6" spans="1:10" ht="52.8" x14ac:dyDescent="0.3">
      <c r="B6" s="10" t="s">
        <v>236</v>
      </c>
      <c r="C6">
        <f t="shared" si="7"/>
        <v>98</v>
      </c>
      <c r="D6" t="str">
        <f t="shared" si="0"/>
        <v>4. Philosophiai gyakorlatok: az újabb kori philosophusok értelmeztetése az eredeti kútfők szerint,</v>
      </c>
      <c r="E6">
        <f t="shared" si="1"/>
        <v>132</v>
      </c>
      <c r="F6" t="str">
        <f t="shared" si="2"/>
        <v>, 2 óra, később meghatározandó idő</v>
      </c>
      <c r="G6" t="str">
        <f t="shared" si="3"/>
        <v xml:space="preserve">0 </v>
      </c>
      <c r="H6">
        <f t="shared" si="4"/>
        <v>138</v>
      </c>
      <c r="I6" t="str">
        <f t="shared" si="5"/>
        <v>x terem</v>
      </c>
      <c r="J6" t="str">
        <f t="shared" si="6"/>
        <v>dr. Bartók György, m. tanár.</v>
      </c>
    </row>
    <row r="7" spans="1:10" ht="39.6" x14ac:dyDescent="0.3">
      <c r="B7" s="10" t="s">
        <v>234</v>
      </c>
      <c r="C7">
        <f t="shared" si="7"/>
        <v>14</v>
      </c>
      <c r="D7" t="str">
        <f t="shared" si="0"/>
        <v>1. Oktatástan,</v>
      </c>
      <c r="E7">
        <f t="shared" si="1"/>
        <v>62</v>
      </c>
      <c r="F7" t="str">
        <f t="shared" si="2"/>
        <v>, 3 óra csütörtök, péntek, szombat, d. e. 11—12-</v>
      </c>
      <c r="G7" t="str">
        <f t="shared" si="3"/>
        <v xml:space="preserve">0 </v>
      </c>
      <c r="H7">
        <f t="shared" si="4"/>
        <v>75</v>
      </c>
      <c r="I7" t="str">
        <f t="shared" si="5"/>
        <v>VIII. tanterem</v>
      </c>
      <c r="J7" t="str">
        <f t="shared" si="6"/>
        <v>Fehnéry Lajos, m. tanár.</v>
      </c>
    </row>
    <row r="8" spans="1:10" ht="39.6" x14ac:dyDescent="0.3">
      <c r="B8" s="10" t="s">
        <v>235</v>
      </c>
      <c r="C8">
        <f t="shared" si="7"/>
        <v>34</v>
      </c>
      <c r="D8" t="str">
        <f t="shared" si="0"/>
        <v>*6. Amerikai paedagogiai irodalom,</v>
      </c>
      <c r="E8">
        <f t="shared" si="1"/>
        <v>70</v>
      </c>
      <c r="F8" t="str">
        <f t="shared" si="2"/>
        <v>, 2 óra, hétfő, szerda, d. e. 10—11-</v>
      </c>
      <c r="G8" t="str">
        <f t="shared" si="3"/>
        <v xml:space="preserve">0 </v>
      </c>
      <c r="H8">
        <f t="shared" si="4"/>
        <v>83</v>
      </c>
      <c r="I8" t="str">
        <f t="shared" si="5"/>
        <v>VIII. tanterem</v>
      </c>
      <c r="J8" t="str">
        <f t="shared" si="6"/>
        <v>Fehnéry Lajos, m. tanár.</v>
      </c>
    </row>
    <row r="9" spans="1:10" ht="39.6" x14ac:dyDescent="0.3">
      <c r="A9" s="7" t="s">
        <v>237</v>
      </c>
    </row>
    <row r="10" spans="1:10" ht="39.6" x14ac:dyDescent="0.3">
      <c r="B10" s="7" t="s">
        <v>239</v>
      </c>
      <c r="C10">
        <f t="shared" ref="C10:C42" si="8">IFERROR(IFERROR(SEARCH($C$1,B10),SEARCH(".",B10)),SEARCH(";",B10))</f>
        <v>54</v>
      </c>
      <c r="D10" t="str">
        <f t="shared" ref="D10:D42" si="9">LEFT(B10,C10)</f>
        <v>7. Magyar irodalom történelme a XVI. században; 3 óra,</v>
      </c>
      <c r="E10">
        <f t="shared" ref="E10:E42" si="10">IFERROR(SEARCH("ig.",B10),SEARCH("időben.",B10)+3)</f>
        <v>89</v>
      </c>
      <c r="F10" t="str">
        <f t="shared" ref="F10:F42" si="11">MID(B10,C10,(E10-C10))</f>
        <v>, hétfő, kedd, szerda, d. e. 10—11-</v>
      </c>
      <c r="G10" t="str">
        <f t="shared" ref="G10:G42" si="12">IFERROR(SEARCH("ugyanazon tanár",B10),"0 ")</f>
        <v xml:space="preserve">0 </v>
      </c>
      <c r="H10">
        <f t="shared" ref="H10:H42" si="13">IFERROR(SEARCH($H$1,B10),"ugyanott")</f>
        <v>100</v>
      </c>
      <c r="I10" t="str">
        <f t="shared" ref="I10:I42" si="14">IF(H10="ugyanott","ugyanott",MID(B10,E10+4,(H10+1)-E10))</f>
        <v>XV. tanterem</v>
      </c>
      <c r="J10" t="str">
        <f t="shared" ref="J10:J42" si="15">IF(MID(B10,H10+7,LEN(B10)-H10)= "Ugyanazon tanár.",MID(B9,H9+7,LEN(B9)-H9),MID(B10,H10+7,LEN(B10)-H10))</f>
        <v xml:space="preserve">Imre Sándor, ny. rendes tanár. </v>
      </c>
    </row>
    <row r="11" spans="1:10" ht="52.8" x14ac:dyDescent="0.3">
      <c r="B11" s="7" t="s">
        <v>240</v>
      </c>
      <c r="C11">
        <f t="shared" si="8"/>
        <v>77</v>
      </c>
      <c r="D11" t="str">
        <f t="shared" si="9"/>
        <v>8. Magyar nyelv és nyelvtudomány történelme a XVI. és XVII. században; 3 óra,</v>
      </c>
      <c r="E11">
        <f t="shared" si="10"/>
        <v>120</v>
      </c>
      <c r="F11" t="str">
        <f t="shared" si="11"/>
        <v xml:space="preserve">, csütörtök, péntek, szombat, d. e. 10—11- </v>
      </c>
      <c r="G11" t="str">
        <f t="shared" si="12"/>
        <v xml:space="preserve">0 </v>
      </c>
      <c r="H11">
        <f t="shared" si="13"/>
        <v>131</v>
      </c>
      <c r="I11" t="str">
        <f t="shared" si="14"/>
        <v>XV. tanterem</v>
      </c>
      <c r="J11" t="str">
        <f t="shared" si="15"/>
        <v>Imre Sándor, ny. rendes tanár.</v>
      </c>
    </row>
    <row r="12" spans="1:10" ht="39.6" x14ac:dyDescent="0.3">
      <c r="B12" s="7" t="s">
        <v>241</v>
      </c>
      <c r="C12">
        <f t="shared" si="8"/>
        <v>55</v>
      </c>
      <c r="D12" t="str">
        <f t="shared" si="9"/>
        <v>9. A hermeneutica elmélete gyakorlati példákkal; 2 óra,</v>
      </c>
      <c r="E12">
        <f t="shared" si="10"/>
        <v>77</v>
      </c>
      <c r="F12" t="str">
        <f t="shared" si="11"/>
        <v>, hétfő, kedd r. 9—10-</v>
      </c>
      <c r="G12" t="str">
        <f t="shared" si="12"/>
        <v xml:space="preserve">0 </v>
      </c>
      <c r="H12">
        <f t="shared" si="13"/>
        <v>88</v>
      </c>
      <c r="I12" t="str">
        <f t="shared" si="14"/>
        <v>IX. tanterem</v>
      </c>
      <c r="J12" t="str">
        <f t="shared" si="15"/>
        <v xml:space="preserve">Szamosi János, ny. r. tanár. </v>
      </c>
    </row>
    <row r="13" spans="1:10" x14ac:dyDescent="0.3">
      <c r="B13" t="s">
        <v>242</v>
      </c>
      <c r="C13">
        <f t="shared" si="8"/>
        <v>57</v>
      </c>
      <c r="D13" t="str">
        <f t="shared" si="9"/>
        <v>7.    Tacitus Annalese első könyvének értelmezése; 3 óra,</v>
      </c>
      <c r="E13">
        <f t="shared" si="10"/>
        <v>95</v>
      </c>
      <c r="F13" t="str">
        <f t="shared" si="11"/>
        <v>, hétfő, kedd, csütörtök d. e. 10 —11-</v>
      </c>
      <c r="G13" t="str">
        <f t="shared" si="12"/>
        <v xml:space="preserve">0 </v>
      </c>
      <c r="H13">
        <f t="shared" si="13"/>
        <v>106</v>
      </c>
      <c r="I13" t="str">
        <f t="shared" si="14"/>
        <v>IX. tanterem</v>
      </c>
      <c r="J13" t="str">
        <f t="shared" si="15"/>
        <v>Szamosi János, ny. r. tanár.</v>
      </c>
    </row>
    <row r="14" spans="1:10" x14ac:dyDescent="0.3">
      <c r="B14" t="s">
        <v>243</v>
      </c>
      <c r="C14">
        <f t="shared" si="8"/>
        <v>43</v>
      </c>
      <c r="D14" t="str">
        <f t="shared" si="9"/>
        <v>*11. A görögök nagy nemzeti játékai; 1 óra,</v>
      </c>
      <c r="E14">
        <f t="shared" si="10"/>
        <v>65</v>
      </c>
      <c r="F14" t="str">
        <f t="shared" si="11"/>
        <v>, szombat d. e. 9— 10-</v>
      </c>
      <c r="G14" t="str">
        <f t="shared" si="12"/>
        <v xml:space="preserve">0 </v>
      </c>
      <c r="H14">
        <f t="shared" si="13"/>
        <v>76</v>
      </c>
      <c r="I14" t="str">
        <f t="shared" si="14"/>
        <v>IX. tanterem</v>
      </c>
      <c r="J14" t="str">
        <f t="shared" si="15"/>
        <v>Szamosi János, ny. r. tanár.</v>
      </c>
    </row>
    <row r="15" spans="1:10" x14ac:dyDescent="0.3">
      <c r="B15" t="s">
        <v>244</v>
      </c>
      <c r="C15">
        <f t="shared" si="8"/>
        <v>71</v>
      </c>
      <c r="D15" t="str">
        <f t="shared" si="9"/>
        <v>1.    A legrégibb latin költészet története Livius Andronicusig; 2 óra,</v>
      </c>
      <c r="E15">
        <f t="shared" si="10"/>
        <v>101</v>
      </c>
      <c r="F15" t="str">
        <f t="shared" si="11"/>
        <v>, péntek, szombat d. e. 10—11-</v>
      </c>
      <c r="G15" t="str">
        <f t="shared" si="12"/>
        <v xml:space="preserve">0 </v>
      </c>
      <c r="H15">
        <f t="shared" si="13"/>
        <v>106</v>
      </c>
      <c r="I15" t="str">
        <f t="shared" si="14"/>
        <v xml:space="preserve"> terem</v>
      </c>
      <c r="J15" t="str">
        <f t="shared" si="15"/>
        <v>dr. Ilótnan Ottó, nyilv. rendes tanár.</v>
      </c>
    </row>
    <row r="16" spans="1:10" x14ac:dyDescent="0.3">
      <c r="B16" t="s">
        <v>247</v>
      </c>
      <c r="C16">
        <f t="shared" si="8"/>
        <v>57</v>
      </c>
      <c r="D16" t="str">
        <f t="shared" si="9"/>
        <v>2.    Herodot története VI. könyvének értelmezése; 3 óra,</v>
      </c>
      <c r="E16">
        <f t="shared" si="10"/>
        <v>91</v>
      </c>
      <c r="F16" t="str">
        <f t="shared" si="11"/>
        <v>, hétfő, kedd, szerda d. e. 11—12-</v>
      </c>
      <c r="G16" t="str">
        <f t="shared" si="12"/>
        <v xml:space="preserve">0 </v>
      </c>
      <c r="H16">
        <f t="shared" si="13"/>
        <v>97</v>
      </c>
      <c r="I16" t="str">
        <f t="shared" si="14"/>
        <v>x terem</v>
      </c>
      <c r="J16" t="str">
        <f t="shared" si="15"/>
        <v>dr. Ilótnan Ottó, nyilv. rendes tanár.</v>
      </c>
    </row>
    <row r="17" spans="1:10" x14ac:dyDescent="0.3">
      <c r="B17" t="s">
        <v>248</v>
      </c>
      <c r="C17">
        <f t="shared" si="8"/>
        <v>19</v>
      </c>
      <c r="D17" t="str">
        <f t="shared" si="9"/>
        <v>3.    Görög igetan,</v>
      </c>
      <c r="E17">
        <f t="shared" si="10"/>
        <v>40</v>
      </c>
      <c r="F17" t="str">
        <f t="shared" si="11"/>
        <v>, szerda d. e. 10—ll-</v>
      </c>
      <c r="G17" t="str">
        <f t="shared" si="12"/>
        <v xml:space="preserve">0 </v>
      </c>
      <c r="H17">
        <f t="shared" si="13"/>
        <v>46</v>
      </c>
      <c r="I17" t="str">
        <f t="shared" si="14"/>
        <v>x terem</v>
      </c>
      <c r="J17" t="str">
        <f t="shared" si="15"/>
        <v>dr. Ilótnan Ottó, nyilv. rendes tanár.</v>
      </c>
    </row>
    <row r="18" spans="1:10" x14ac:dyDescent="0.3">
      <c r="B18" t="s">
        <v>249</v>
      </c>
      <c r="C18">
        <f t="shared" si="8"/>
        <v>120</v>
      </c>
      <c r="D18" t="str">
        <f t="shared" si="9"/>
        <v>4.    A német irodalom kritikai történelmének I. része.Okor cca. 350. — cca. 1550: Vulfila bibliájától Lutheréig; 5 óra,</v>
      </c>
      <c r="E18">
        <f t="shared" si="10"/>
        <v>172</v>
      </c>
      <c r="F18" t="str">
        <f t="shared" si="11"/>
        <v>, hétfő, kedd, szerda, csütörtök, péntek, d. u. 2—3-</v>
      </c>
      <c r="G18" t="str">
        <f t="shared" si="12"/>
        <v xml:space="preserve">0 </v>
      </c>
      <c r="H18">
        <f t="shared" si="13"/>
        <v>183</v>
      </c>
      <c r="I18" t="str">
        <f t="shared" si="14"/>
        <v>XV. tanterem</v>
      </c>
      <c r="J18" t="str">
        <f t="shared" si="15"/>
        <v xml:space="preserve">dr. Meltzl Hugó, ny. r. tanár. </v>
      </c>
    </row>
    <row r="19" spans="1:10" x14ac:dyDescent="0.3">
      <c r="B19" t="s">
        <v>250</v>
      </c>
      <c r="C19">
        <f t="shared" si="8"/>
        <v>78</v>
      </c>
      <c r="D19" t="str">
        <f t="shared" si="9"/>
        <v>5.    A mártius utáni (1848—1873) német irodalom analytikai történelme; 2 óra,</v>
      </c>
      <c r="E19">
        <f t="shared" si="10"/>
        <v>106</v>
      </c>
      <c r="F19" t="str">
        <f t="shared" si="11"/>
        <v>, hétfő, szerda d. e. 11—12-</v>
      </c>
      <c r="G19" t="str">
        <f t="shared" si="12"/>
        <v xml:space="preserve">0 </v>
      </c>
      <c r="H19">
        <f t="shared" si="13"/>
        <v>117</v>
      </c>
      <c r="I19" t="str">
        <f t="shared" si="14"/>
        <v>XV. tanterem</v>
      </c>
      <c r="J19" t="str">
        <f t="shared" si="15"/>
        <v>dr. Meltzl Hugó, ny. r. tanár.</v>
      </c>
    </row>
    <row r="20" spans="1:10" x14ac:dyDescent="0.3">
      <c r="B20" t="s">
        <v>251</v>
      </c>
      <c r="C20">
        <f t="shared" si="8"/>
        <v>94</v>
      </c>
      <c r="D20" t="str">
        <f t="shared" si="9"/>
        <v>6.    Samund-Edda (Átlátnál) kapcsolatban ó-izlandi=skandinav nyelvtani gyakorlatokkal; 1 óra,</v>
      </c>
      <c r="E20">
        <f t="shared" si="10"/>
        <v>118</v>
      </c>
      <c r="F20" t="str">
        <f t="shared" si="11"/>
        <v>, szombaton d. e. 11—12-</v>
      </c>
      <c r="G20" t="str">
        <f t="shared" si="12"/>
        <v xml:space="preserve">0 </v>
      </c>
      <c r="H20">
        <f t="shared" si="13"/>
        <v>129</v>
      </c>
      <c r="I20" t="str">
        <f t="shared" si="14"/>
        <v>XV. tanterem</v>
      </c>
      <c r="J20" t="str">
        <f t="shared" si="15"/>
        <v xml:space="preserve">dr. Meltzl Hugó, ny. r. tanár. </v>
      </c>
    </row>
    <row r="21" spans="1:10" x14ac:dyDescent="0.3">
      <c r="B21" t="s">
        <v>252</v>
      </c>
      <c r="C21">
        <f t="shared" si="8"/>
        <v>43</v>
      </c>
      <c r="D21" t="str">
        <f t="shared" si="9"/>
        <v>IS. Gaiits fordítása és értelmezése; 1 óra,</v>
      </c>
      <c r="E21">
        <f t="shared" si="10"/>
        <v>66</v>
      </c>
      <c r="F21" t="str">
        <f t="shared" si="11"/>
        <v xml:space="preserve">, csütörtök d. u. 3—4- </v>
      </c>
      <c r="G21" t="str">
        <f t="shared" si="12"/>
        <v xml:space="preserve">0 </v>
      </c>
      <c r="H21">
        <f t="shared" si="13"/>
        <v>78</v>
      </c>
      <c r="I21" t="str">
        <f t="shared" si="14"/>
        <v>XVI. tanterem</v>
      </c>
      <c r="J21" t="str">
        <f t="shared" si="15"/>
        <v xml:space="preserve">Finály Henrik, ny. r. tanár. </v>
      </c>
    </row>
    <row r="22" spans="1:10" x14ac:dyDescent="0.3">
      <c r="B22" t="s">
        <v>253</v>
      </c>
      <c r="C22">
        <f t="shared" si="8"/>
        <v>47</v>
      </c>
      <c r="D22" t="str">
        <f t="shared" si="9"/>
        <v>19. A román irodalom és nyelv története (folyt,</v>
      </c>
      <c r="E22">
        <f t="shared" si="10"/>
        <v>119</v>
      </c>
      <c r="F22" t="str">
        <f t="shared" si="11"/>
        <v>, új és legújabb kor); 4 óra, hétfő, kedd, szerda, csütörtök, d. u. 4—5-</v>
      </c>
      <c r="G22" t="str">
        <f t="shared" si="12"/>
        <v xml:space="preserve">0 </v>
      </c>
      <c r="H22">
        <f t="shared" si="13"/>
        <v>130</v>
      </c>
      <c r="I22" t="str">
        <f t="shared" si="14"/>
        <v>XVL tanterem</v>
      </c>
      <c r="J22" t="str">
        <f t="shared" si="15"/>
        <v xml:space="preserve">Dr. Szitást Gergely, ny. r. tanár. </v>
      </c>
    </row>
    <row r="23" spans="1:10" x14ac:dyDescent="0.3">
      <c r="B23" t="s">
        <v>254</v>
      </c>
      <c r="C23">
        <f t="shared" si="8"/>
        <v>77</v>
      </c>
      <c r="D23" t="str">
        <f t="shared" si="9"/>
        <v>*20. Conversatorium a román népköltészet fölött ennek kezdetétől máig; 2 óra,</v>
      </c>
      <c r="E23">
        <f t="shared" si="10"/>
        <v>109</v>
      </c>
      <c r="F23" t="str">
        <f t="shared" si="11"/>
        <v>, pénteken, szombaton d. u. 4—5-</v>
      </c>
      <c r="G23" t="str">
        <f t="shared" si="12"/>
        <v xml:space="preserve">0 </v>
      </c>
      <c r="H23">
        <f t="shared" si="13"/>
        <v>120</v>
      </c>
      <c r="I23" t="str">
        <f t="shared" si="14"/>
        <v>XVL tanterem</v>
      </c>
      <c r="J23" t="str">
        <f t="shared" si="15"/>
        <v>Dr. Szitást Gergely, ny. r. tanár.</v>
      </c>
    </row>
    <row r="24" spans="1:10" x14ac:dyDescent="0.3">
      <c r="B24" t="s">
        <v>255</v>
      </c>
      <c r="C24">
        <f t="shared" si="8"/>
        <v>102</v>
      </c>
      <c r="D24" t="str">
        <f t="shared" si="9"/>
        <v>21. Sanskrit nyelv ismertetése a Mahábhárata két episodiuma: „Arjana útja az égbe meg viszsza" nyomán,</v>
      </c>
      <c r="E24">
        <f t="shared" si="10"/>
        <v>173</v>
      </c>
      <c r="F24" t="str">
        <f t="shared" si="11"/>
        <v>, nyelvhasonlító kitérésekkel; 3 óra, hétfő, szerda, péntek, d. u. 6—7-</v>
      </c>
      <c r="G24" t="str">
        <f t="shared" si="12"/>
        <v xml:space="preserve">0 </v>
      </c>
      <c r="H24">
        <f t="shared" si="13"/>
        <v>183</v>
      </c>
      <c r="I24" t="str">
        <f t="shared" si="14"/>
        <v>X. tanterem</v>
      </c>
      <c r="J24" t="str">
        <f t="shared" si="15"/>
        <v xml:space="preserve">Dr. Brassói Sámuel, ny. r. tanár. </v>
      </c>
    </row>
    <row r="25" spans="1:10" x14ac:dyDescent="0.3">
      <c r="B25" t="s">
        <v>256</v>
      </c>
      <c r="C25">
        <f t="shared" si="8"/>
        <v>39</v>
      </c>
      <c r="D25" t="str">
        <f t="shared" si="9"/>
        <v>|22. Angol nyelvtan (folytatás); 3 óra,</v>
      </c>
      <c r="E25">
        <f t="shared" si="10"/>
        <v>66</v>
      </c>
      <c r="F25" t="str">
        <f t="shared" si="11"/>
        <v>, később meghatározandó idő</v>
      </c>
      <c r="G25" t="str">
        <f t="shared" si="12"/>
        <v xml:space="preserve">0 </v>
      </c>
      <c r="H25">
        <f t="shared" si="13"/>
        <v>78</v>
      </c>
      <c r="I25" t="str">
        <f t="shared" si="14"/>
        <v xml:space="preserve"> XV. tanterem</v>
      </c>
      <c r="J25" t="str">
        <f t="shared" si="15"/>
        <v xml:space="preserve">Kovács János, m. tanító. </v>
      </c>
    </row>
    <row r="26" spans="1:10" x14ac:dyDescent="0.3">
      <c r="B26" t="s">
        <v>257</v>
      </c>
      <c r="C26">
        <f t="shared" si="8"/>
        <v>66</v>
      </c>
      <c r="D26" t="str">
        <f t="shared" si="9"/>
        <v>|23. Angol irodalom történet s a jelesebb Írók müveinek fordítása,</v>
      </c>
      <c r="E26">
        <f t="shared" si="10"/>
        <v>92</v>
      </c>
      <c r="F26" t="str">
        <f t="shared" si="11"/>
        <v>, 2 óra. Később megli. idő</v>
      </c>
      <c r="G26" t="str">
        <f t="shared" si="12"/>
        <v xml:space="preserve">0 </v>
      </c>
      <c r="H26">
        <f t="shared" si="13"/>
        <v>104</v>
      </c>
      <c r="I26" t="str">
        <f t="shared" si="14"/>
        <v xml:space="preserve"> XV. tanterem</v>
      </c>
      <c r="J26" t="str">
        <f t="shared" si="15"/>
        <v>Kovács János, m. tanító.</v>
      </c>
    </row>
    <row r="27" spans="1:10" x14ac:dyDescent="0.3">
      <c r="B27" t="s">
        <v>258</v>
      </c>
      <c r="C27">
        <f t="shared" si="8"/>
        <v>55</v>
      </c>
      <c r="D27" t="str">
        <f t="shared" si="9"/>
        <v>*24. Angol nyelven való társalgás (Engl. conv.); 1 óra,</v>
      </c>
      <c r="E27">
        <f t="shared" si="10"/>
        <v>73</v>
      </c>
      <c r="F27" t="str">
        <f t="shared" si="11"/>
        <v>, később megh. idő</v>
      </c>
      <c r="G27" t="str">
        <f t="shared" si="12"/>
        <v xml:space="preserve">0 </v>
      </c>
      <c r="H27">
        <f t="shared" si="13"/>
        <v>85</v>
      </c>
      <c r="I27" t="str">
        <f t="shared" si="14"/>
        <v xml:space="preserve"> XV. tanterem</v>
      </c>
      <c r="J27" t="str">
        <f t="shared" si="15"/>
        <v>Kovács János, m. tanító.</v>
      </c>
    </row>
    <row r="28" spans="1:10" x14ac:dyDescent="0.3">
      <c r="B28" t="s">
        <v>259</v>
      </c>
      <c r="C28">
        <f t="shared" si="8"/>
        <v>26</v>
      </c>
      <c r="D28" t="str">
        <f t="shared" si="9"/>
        <v>25. Franczia nyelv elemei,</v>
      </c>
      <c r="E28">
        <f t="shared" si="10"/>
        <v>68</v>
      </c>
      <c r="F28" t="str">
        <f t="shared" si="11"/>
        <v>, kezdők számára-, 2 óra, később mogh. idő</v>
      </c>
      <c r="G28" t="str">
        <f t="shared" si="12"/>
        <v xml:space="preserve">0 </v>
      </c>
      <c r="H28">
        <f t="shared" si="13"/>
        <v>80</v>
      </c>
      <c r="I28" t="str">
        <f t="shared" si="14"/>
        <v xml:space="preserve"> XV. tanterem</v>
      </c>
      <c r="J28" t="str">
        <f t="shared" si="15"/>
        <v>Kovács János, m. tanító.</v>
      </c>
    </row>
    <row r="29" spans="1:10" x14ac:dyDescent="0.3">
      <c r="B29" t="s">
        <v>260</v>
      </c>
      <c r="C29">
        <f t="shared" si="8"/>
        <v>33</v>
      </c>
      <c r="D29" t="str">
        <f t="shared" si="9"/>
        <v>•j-26. Franczia nyelv folytatása,</v>
      </c>
      <c r="E29">
        <f t="shared" si="10"/>
        <v>87</v>
      </c>
      <c r="F29" t="str">
        <f t="shared" si="11"/>
        <v>, haladottak számára; 2 óra, később meghatározandó idő</v>
      </c>
      <c r="G29" t="str">
        <f t="shared" si="12"/>
        <v xml:space="preserve">0 </v>
      </c>
      <c r="H29">
        <f t="shared" si="13"/>
        <v>99</v>
      </c>
      <c r="I29" t="str">
        <f t="shared" si="14"/>
        <v xml:space="preserve"> XV. tanterem</v>
      </c>
      <c r="J29" t="str">
        <f t="shared" si="15"/>
        <v>Kovács János, m. tanító.</v>
      </c>
    </row>
    <row r="30" spans="1:10" x14ac:dyDescent="0.3">
      <c r="B30" t="s">
        <v>261</v>
      </c>
      <c r="C30">
        <f t="shared" si="8"/>
        <v>102</v>
      </c>
      <c r="D30" t="str">
        <f t="shared" si="9"/>
        <v>27. Egy franczia eláss; színdarab olvasása; öszszekötve a szin- költészet fölötti convorsatoriuinnial,</v>
      </c>
      <c r="E30">
        <f t="shared" si="10"/>
        <v>136</v>
      </c>
      <c r="F30" t="str">
        <f t="shared" si="11"/>
        <v>, 2 óra. Később meghatározandó idő</v>
      </c>
      <c r="G30" t="str">
        <f t="shared" si="12"/>
        <v xml:space="preserve">0 </v>
      </c>
      <c r="H30">
        <f t="shared" si="13"/>
        <v>148</v>
      </c>
      <c r="I30" t="str">
        <f t="shared" si="14"/>
        <v xml:space="preserve"> XV. tanterem</v>
      </c>
      <c r="J30" t="str">
        <f t="shared" si="15"/>
        <v>Kovács János, m. tanító.</v>
      </c>
    </row>
    <row r="31" spans="1:10" x14ac:dyDescent="0.3">
      <c r="B31" t="s">
        <v>238</v>
      </c>
      <c r="C31">
        <f t="shared" si="8"/>
        <v>55</v>
      </c>
      <c r="D31" t="str">
        <f t="shared" si="9"/>
        <v>28. A franczia eláss; irodalom köréből (XVIII. század),</v>
      </c>
      <c r="E31" t="e">
        <f t="shared" si="10"/>
        <v>#VALUE!</v>
      </c>
      <c r="F31" t="e">
        <f t="shared" si="11"/>
        <v>#VALUE!</v>
      </c>
      <c r="G31" t="str">
        <f t="shared" si="12"/>
        <v xml:space="preserve">0 </v>
      </c>
      <c r="H31" t="str">
        <f t="shared" si="13"/>
        <v>ugyanott</v>
      </c>
      <c r="I31" t="str">
        <f t="shared" si="14"/>
        <v>ugyanott</v>
      </c>
      <c r="J31" t="e">
        <f t="shared" si="15"/>
        <v>#VALUE!</v>
      </c>
    </row>
    <row r="32" spans="1:10" x14ac:dyDescent="0.3">
      <c r="A32" t="s">
        <v>245</v>
      </c>
    </row>
    <row r="33" spans="1:10" x14ac:dyDescent="0.3">
      <c r="B33" t="s">
        <v>264</v>
      </c>
      <c r="C33">
        <f t="shared" si="8"/>
        <v>38</v>
      </c>
      <c r="D33" t="str">
        <f t="shared" si="9"/>
        <v>29.  A franczia forradalom történelme,</v>
      </c>
      <c r="E33">
        <f t="shared" si="10"/>
        <v>87</v>
      </c>
      <c r="F33" t="str">
        <f t="shared" si="11"/>
        <v>, 5 óra, csütörtök kivételével naponként d. 12—1-</v>
      </c>
      <c r="G33" t="str">
        <f t="shared" si="12"/>
        <v xml:space="preserve">0 </v>
      </c>
      <c r="H33">
        <f t="shared" si="13"/>
        <v>100</v>
      </c>
      <c r="I33" t="str">
        <f t="shared" si="14"/>
        <v>VIII. tanterem</v>
      </c>
      <c r="J33" t="str">
        <f t="shared" si="15"/>
        <v xml:space="preserve">Ladányi Gedeon, ny. rendes tanár. </v>
      </c>
    </row>
    <row r="34" spans="1:10" x14ac:dyDescent="0.3">
      <c r="B34" t="s">
        <v>263</v>
      </c>
      <c r="C34">
        <f t="shared" si="8"/>
        <v>47</v>
      </c>
      <c r="D34" t="str">
        <f t="shared" si="9"/>
        <v>30.  II. Ulászló és II. Lajos kora (1490—1526),</v>
      </c>
      <c r="E34">
        <f t="shared" si="10"/>
        <v>86</v>
      </c>
      <c r="F34" t="str">
        <f t="shared" si="11"/>
        <v>, 5 óra, hétfőtől péntekig, d. o. 9—10-</v>
      </c>
      <c r="G34" t="str">
        <f t="shared" si="12"/>
        <v xml:space="preserve">0 </v>
      </c>
      <c r="H34">
        <f t="shared" si="13"/>
        <v>99</v>
      </c>
      <c r="I34" t="str">
        <f t="shared" si="14"/>
        <v>VIII. tanterem</v>
      </c>
      <c r="J34" t="str">
        <f t="shared" si="15"/>
        <v xml:space="preserve">Szabó Károly, ny. rendes tanár. </v>
      </c>
    </row>
    <row r="35" spans="1:10" x14ac:dyDescent="0.3">
      <c r="B35" t="s">
        <v>262</v>
      </c>
      <c r="C35">
        <f t="shared" si="8"/>
        <v>30</v>
      </c>
      <c r="D35" t="str">
        <f t="shared" si="9"/>
        <v>31.  Általános időszámitástan,</v>
      </c>
      <c r="E35">
        <f t="shared" si="10"/>
        <v>119</v>
      </c>
      <c r="F35" t="str">
        <f t="shared" si="11"/>
        <v>, elmélet és a görög-római időszámítás gyakorlata; szombat kivételével minden nap r. 7—8-</v>
      </c>
      <c r="G35" t="str">
        <f t="shared" si="12"/>
        <v xml:space="preserve">0 </v>
      </c>
      <c r="H35">
        <f t="shared" si="13"/>
        <v>131</v>
      </c>
      <c r="I35" t="str">
        <f t="shared" si="14"/>
        <v xml:space="preserve"> XV. tanterem</v>
      </c>
      <c r="J35" t="str">
        <f t="shared" si="15"/>
        <v>Finály Henrik, ny. r. tanár.</v>
      </c>
    </row>
    <row r="36" spans="1:10" x14ac:dyDescent="0.3">
      <c r="B36" t="s">
        <v>265</v>
      </c>
      <c r="C36">
        <f t="shared" si="8"/>
        <v>22</v>
      </c>
      <c r="D36" t="str">
        <f t="shared" si="9"/>
        <v>32.  Czimertan; 2 óra,</v>
      </c>
      <c r="E36">
        <f t="shared" si="10"/>
        <v>56</v>
      </c>
      <c r="F36" t="str">
        <f t="shared" si="11"/>
        <v>, csütörtök, szombat, d. e. 11—12-</v>
      </c>
      <c r="G36" t="str">
        <f t="shared" si="12"/>
        <v xml:space="preserve">0 </v>
      </c>
      <c r="H36">
        <f t="shared" si="13"/>
        <v>68</v>
      </c>
      <c r="I36" t="str">
        <f t="shared" si="14"/>
        <v xml:space="preserve"> XV. tanterem</v>
      </c>
      <c r="J36" t="str">
        <f t="shared" si="15"/>
        <v>Finály Henrik, ny. r. tanár.</v>
      </c>
    </row>
    <row r="37" spans="1:10" x14ac:dyDescent="0.3">
      <c r="B37" t="s">
        <v>266</v>
      </c>
      <c r="C37">
        <f t="shared" si="8"/>
        <v>38</v>
      </c>
      <c r="D37" t="str">
        <f t="shared" si="9"/>
        <v>33.  Afrika talaj- és néprajza; 4 óra,</v>
      </c>
      <c r="E37">
        <f t="shared" si="10"/>
        <v>79</v>
      </c>
      <c r="F37" t="str">
        <f t="shared" si="11"/>
        <v>, hétfő, kedd, szerda, péntek; d. e. 8—9-</v>
      </c>
      <c r="G37" t="str">
        <f t="shared" si="12"/>
        <v xml:space="preserve">0 </v>
      </c>
      <c r="H37">
        <f t="shared" si="13"/>
        <v>92</v>
      </c>
      <c r="I37" t="str">
        <f t="shared" si="14"/>
        <v>VIII. tanterem</v>
      </c>
      <c r="J37" t="str">
        <f t="shared" si="15"/>
        <v xml:space="preserve">Terner Adolf, ny. r. tanár. </v>
      </c>
    </row>
    <row r="38" spans="1:10" x14ac:dyDescent="0.3">
      <c r="B38" t="s">
        <v>267</v>
      </c>
      <c r="C38">
        <f t="shared" si="8"/>
        <v>44</v>
      </c>
      <c r="D38" t="str">
        <f t="shared" si="9"/>
        <v>*34. Európa államrajzának folytatása; 1 óra,</v>
      </c>
      <c r="E38">
        <f t="shared" si="10"/>
        <v>61</v>
      </c>
      <c r="F38" t="str">
        <f t="shared" si="11"/>
        <v>, szombat r. 8—9-</v>
      </c>
      <c r="G38" t="str">
        <f t="shared" si="12"/>
        <v xml:space="preserve">0 </v>
      </c>
      <c r="H38">
        <f t="shared" si="13"/>
        <v>74</v>
      </c>
      <c r="I38" t="str">
        <f t="shared" si="14"/>
        <v>VIII. tanterem</v>
      </c>
      <c r="J38" t="str">
        <f t="shared" si="15"/>
        <v>Terner Adolf, ny. r. tanár.</v>
      </c>
    </row>
    <row r="39" spans="1:10" x14ac:dyDescent="0.3">
      <c r="A39" t="s">
        <v>246</v>
      </c>
    </row>
    <row r="40" spans="1:10" x14ac:dyDescent="0.3">
      <c r="B40" t="s">
        <v>268</v>
      </c>
      <c r="C40">
        <f t="shared" si="8"/>
        <v>50</v>
      </c>
      <c r="D40" t="str">
        <f t="shared" si="9"/>
        <v>35 A Gabelsberger-Markovits-féle gyorsírás elemei,</v>
      </c>
      <c r="E40">
        <f t="shared" si="10"/>
        <v>100</v>
      </c>
      <c r="F40" t="str">
        <f t="shared" si="11"/>
        <v>, kezdők számára; 2 óra, később meghatározandó idő</v>
      </c>
      <c r="G40" t="str">
        <f t="shared" si="12"/>
        <v xml:space="preserve">0 </v>
      </c>
      <c r="H40">
        <f t="shared" si="13"/>
        <v>113</v>
      </c>
      <c r="I40" t="str">
        <f t="shared" si="14"/>
        <v xml:space="preserve"> XVI. tanterem</v>
      </c>
      <c r="J40" t="str">
        <f t="shared" si="15"/>
        <v>Putnoky Miklós, m. tanító.</v>
      </c>
    </row>
    <row r="41" spans="1:10" x14ac:dyDescent="0.3">
      <c r="B41" t="s">
        <v>269</v>
      </c>
      <c r="C41">
        <f t="shared" si="8"/>
        <v>44</v>
      </c>
      <c r="D41" t="str">
        <f t="shared" si="9"/>
        <v>f 36. Gyakorlatok a levelezési gyorsírásból,</v>
      </c>
      <c r="E41">
        <f t="shared" si="10"/>
        <v>94</v>
      </c>
      <c r="F41" t="str">
        <f t="shared" si="11"/>
        <v>, kezdők számára; 1 óra, később meghatározandó idő</v>
      </c>
      <c r="G41" t="str">
        <f t="shared" si="12"/>
        <v xml:space="preserve">0 </v>
      </c>
      <c r="H41">
        <f t="shared" si="13"/>
        <v>107</v>
      </c>
      <c r="I41" t="str">
        <f t="shared" si="14"/>
        <v xml:space="preserve"> XVI. tanterem</v>
      </c>
      <c r="J41" t="str">
        <f t="shared" si="15"/>
        <v>Putnoky Miklós, m. tanító.</v>
      </c>
    </row>
    <row r="42" spans="1:10" x14ac:dyDescent="0.3">
      <c r="B42" t="s">
        <v>270</v>
      </c>
      <c r="C42">
        <f t="shared" si="8"/>
        <v>64</v>
      </c>
      <c r="D42" t="str">
        <f t="shared" si="9"/>
        <v>37. A vita gyorsírás elmélete folytonos gyakorlattal egybekötve,</v>
      </c>
      <c r="E42" t="e">
        <f t="shared" si="10"/>
        <v>#VALUE!</v>
      </c>
      <c r="F42" t="e">
        <f t="shared" si="11"/>
        <v>#VALUE!</v>
      </c>
      <c r="G42" t="str">
        <f t="shared" si="12"/>
        <v xml:space="preserve">0 </v>
      </c>
      <c r="H42">
        <f t="shared" si="13"/>
        <v>115</v>
      </c>
      <c r="I42" t="e">
        <f t="shared" si="14"/>
        <v>#VALUE!</v>
      </c>
      <c r="J42" t="str">
        <f t="shared" si="15"/>
        <v>Putnoky Miklós, m. tanító.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Munka9"/>
  <dimension ref="A1:J36"/>
  <sheetViews>
    <sheetView workbookViewId="0">
      <selection sqref="A1:J2"/>
    </sheetView>
  </sheetViews>
  <sheetFormatPr defaultRowHeight="15.6" x14ac:dyDescent="0.3"/>
  <cols>
    <col min="1" max="1" width="15" customWidth="1"/>
    <col min="2" max="2" width="26.3984375" customWidth="1"/>
    <col min="3" max="3" width="4.69921875" customWidth="1"/>
    <col min="4" max="4" width="31.09765625" customWidth="1"/>
    <col min="10" max="10" width="20.19921875" customWidth="1"/>
  </cols>
  <sheetData>
    <row r="1" spans="1:10" x14ac:dyDescent="0.3">
      <c r="A1" s="3" t="s">
        <v>32</v>
      </c>
      <c r="C1" t="s">
        <v>64</v>
      </c>
      <c r="D1" s="3" t="s">
        <v>10</v>
      </c>
      <c r="E1" t="s">
        <v>66</v>
      </c>
      <c r="F1" s="3" t="s">
        <v>11</v>
      </c>
      <c r="G1" s="3" t="s">
        <v>39</v>
      </c>
      <c r="H1" s="3" t="s">
        <v>68</v>
      </c>
      <c r="I1" s="3" t="s">
        <v>69</v>
      </c>
      <c r="J1" s="3" t="s">
        <v>12</v>
      </c>
    </row>
    <row r="2" spans="1:10" ht="51.75" customHeight="1" x14ac:dyDescent="0.3">
      <c r="A2" t="s">
        <v>3</v>
      </c>
      <c r="B2" s="8" t="s">
        <v>271</v>
      </c>
      <c r="C2">
        <f>IFERROR(IFERROR(SEARCH($C$1,B2),SEARCH(".",B2)),SEARCH(";",B2))</f>
        <v>25</v>
      </c>
      <c r="D2" t="str">
        <f>LEFT(B2,C2)</f>
        <v>Erkölcstan; (alkalmazott,</v>
      </c>
      <c r="E2">
        <f>IFERROR(SEARCH("ig.",B2),SEARCH("időben.",B2)+3)</f>
        <v>101</v>
      </c>
      <c r="F2" t="str">
        <f>MID(B2,C2,(E2-C2))</f>
        <v>, vagy társadalmi rószo:) 4 óra, hétfő, kedd, szerda, csütörtök, d. u. 5 —6-</v>
      </c>
      <c r="G2" t="str">
        <f>IFERROR(SEARCH("ugyanazon tanár",B2),"0 ")</f>
        <v xml:space="preserve">0 </v>
      </c>
      <c r="H2">
        <f>IFERROR(SEARCH($H$1,B2),"ugyanott")</f>
        <v>113</v>
      </c>
      <c r="I2" t="str">
        <f>IF(H2="ugyanott","ugyanott",MID(B2,E2+4,(H2+1)-E2))</f>
        <v>XVI. tanterem</v>
      </c>
      <c r="J2" t="str">
        <f>IF(MID(B2,H2+7,LEN(B2)-H2)= "Ugyanazon tanár.",MID(B1,H1+7,LEN(B1)-H1),MID(B2,H2+7,LEN(B2)-H2))</f>
        <v>Szász Béla, ny. r. tr.</v>
      </c>
    </row>
    <row r="3" spans="1:10" x14ac:dyDescent="0.3">
      <c r="B3" t="s">
        <v>272</v>
      </c>
      <c r="C3">
        <f t="shared" ref="C3:C36" si="0">IFERROR(IFERROR(SEARCH($C$1,B3),SEARCH(".",B3)),SEARCH(";",B3))</f>
        <v>33</v>
      </c>
      <c r="D3" t="str">
        <f t="shared" ref="D3:D4" si="1">LEFT(B3,C3)</f>
        <v>*2. Aristoteles és philosophiája,</v>
      </c>
      <c r="E3">
        <f t="shared" ref="E3:E4" si="2">IFERROR(SEARCH("ig.",B3),SEARCH("időben.",B3)+3)</f>
        <v>62</v>
      </c>
      <c r="F3" t="str">
        <f t="shared" ref="F3:F4" si="3">MID(B3,C3,(E3-C3))</f>
        <v>, 2 óra, pénteken d. u. 5 -7-</v>
      </c>
      <c r="G3" t="str">
        <f t="shared" ref="G3:G4" si="4">IFERROR(SEARCH("ugyanazon tanár",B3),"0 ")</f>
        <v xml:space="preserve">0 </v>
      </c>
      <c r="H3">
        <f t="shared" ref="H3:H4" si="5">IFERROR(SEARCH($H$1,B3),"ugyanott")</f>
        <v>74</v>
      </c>
      <c r="I3" t="str">
        <f t="shared" ref="I3:I4" si="6">IF(H3="ugyanott","ugyanott",MID(B3,E3+4,(H3+1)-E3))</f>
        <v>XVI. tanterem</v>
      </c>
      <c r="J3" t="str">
        <f t="shared" ref="J3:J4" si="7">IF(MID(B3,H3+7,LEN(B3)-H3)= "Ugyanazon tanár.",MID(B2,H2+7,LEN(B2)-H2),MID(B3,H3+7,LEN(B3)-H3))</f>
        <v>Szász Béla, ny. r. tr.</v>
      </c>
    </row>
    <row r="4" spans="1:10" x14ac:dyDescent="0.3">
      <c r="B4" t="s">
        <v>273</v>
      </c>
      <c r="C4">
        <f t="shared" si="0"/>
        <v>25</v>
      </c>
      <c r="D4" t="str">
        <f t="shared" si="1"/>
        <v>1.     Br. Eötvös József,</v>
      </c>
      <c r="E4">
        <f t="shared" si="2"/>
        <v>127</v>
      </c>
      <c r="F4" t="str">
        <f t="shared" si="3"/>
        <v>, „A XIX. század uralkodó eszméinek befolyása az államra 1' czimü könyvéről, később meghatározandó idő</v>
      </c>
      <c r="G4" t="str">
        <f t="shared" si="4"/>
        <v xml:space="preserve">0 </v>
      </c>
      <c r="H4">
        <f t="shared" si="5"/>
        <v>140</v>
      </c>
      <c r="I4" t="str">
        <f t="shared" si="6"/>
        <v xml:space="preserve"> XVI. tanterem</v>
      </c>
      <c r="J4" t="str">
        <f t="shared" si="7"/>
        <v>Szász Béla, ny. r. tr.</v>
      </c>
    </row>
    <row r="5" spans="1:10" x14ac:dyDescent="0.3">
      <c r="B5" t="s">
        <v>277</v>
      </c>
      <c r="C5">
        <f t="shared" si="0"/>
        <v>44</v>
      </c>
      <c r="D5" t="str">
        <f t="shared" ref="D5:D8" si="8">LEFT(B5,C5)</f>
        <v>1.     A görög philosophia története; 2 óra,</v>
      </c>
      <c r="E5">
        <f t="shared" ref="E5:E8" si="9">IFERROR(SEARCH("ig.",B5),SEARCH("időben.",B5)+3)</f>
        <v>72</v>
      </c>
      <c r="F5" t="str">
        <f t="shared" ref="F5:F8" si="10">MID(B5,C5,(E5-C5))</f>
        <v>, később ‘meghatározandó idő</v>
      </c>
      <c r="G5" t="str">
        <f t="shared" ref="G5:G8" si="11">IFERROR(SEARCH("ugyanazon tanár",B5),"0 ")</f>
        <v xml:space="preserve">0 </v>
      </c>
      <c r="H5">
        <f t="shared" ref="H5:H8" si="12">IFERROR(SEARCH($H$1,B5),"ugyanott")</f>
        <v>84</v>
      </c>
      <c r="I5" t="str">
        <f t="shared" ref="I5:I8" si="13">IF(H5="ugyanott","ugyanott",MID(B5,E5+4,(H5+1)-E5))</f>
        <v xml:space="preserve"> XV. tanterem</v>
      </c>
      <c r="J5" t="str">
        <f t="shared" ref="J5:J8" si="14">IF(MID(B5,H5+7,LEN(B5)-H5)= "Ugyanazon tanár.",MID(B4,H4+7,LEN(B4)-H4),MID(B5,H5+7,LEN(B5)-H5))</f>
        <v xml:space="preserve">Dr. Bartók György, magántan. </v>
      </c>
    </row>
    <row r="6" spans="1:10" x14ac:dyDescent="0.3">
      <c r="B6" t="s">
        <v>278</v>
      </c>
      <c r="C6">
        <f t="shared" si="0"/>
        <v>39</v>
      </c>
      <c r="D6" t="str">
        <f t="shared" si="8"/>
        <v>2.     Philosophiai gyakorlatok; 1 óra,</v>
      </c>
      <c r="E6">
        <f t="shared" si="9"/>
        <v>66</v>
      </c>
      <c r="F6" t="str">
        <f t="shared" si="10"/>
        <v>, később meghatározandó idő</v>
      </c>
      <c r="G6" t="str">
        <f t="shared" si="11"/>
        <v xml:space="preserve">0 </v>
      </c>
      <c r="H6">
        <f t="shared" si="12"/>
        <v>78</v>
      </c>
      <c r="I6" t="str">
        <f t="shared" si="13"/>
        <v xml:space="preserve"> XV. tanterem</v>
      </c>
      <c r="J6" t="str">
        <f t="shared" si="14"/>
        <v>Dr. Bartók György, magántan.</v>
      </c>
    </row>
    <row r="7" spans="1:10" x14ac:dyDescent="0.3">
      <c r="B7" t="s">
        <v>279</v>
      </c>
      <c r="C7">
        <f t="shared" si="0"/>
        <v>33</v>
      </c>
      <c r="D7" t="str">
        <f t="shared" si="8"/>
        <v>Ö. A paedagogia története; 3 óra,</v>
      </c>
      <c r="E7">
        <f t="shared" si="9"/>
        <v>79</v>
      </c>
      <c r="F7" t="str">
        <f t="shared" si="10"/>
        <v>, kedden, csütörtökön, szombaton, d. e. 11—12-</v>
      </c>
      <c r="G7" t="str">
        <f t="shared" si="11"/>
        <v xml:space="preserve">0 </v>
      </c>
      <c r="H7">
        <f t="shared" si="12"/>
        <v>92</v>
      </c>
      <c r="I7" t="str">
        <f t="shared" si="13"/>
        <v>VIII. tanterem</v>
      </c>
      <c r="J7" t="str">
        <f t="shared" si="14"/>
        <v xml:space="preserve">Felméri Lajos, ny. r. tan. </v>
      </c>
    </row>
    <row r="8" spans="1:10" x14ac:dyDescent="0.3">
      <c r="B8" t="s">
        <v>280</v>
      </c>
      <c r="C8">
        <f t="shared" si="0"/>
        <v>26</v>
      </c>
      <c r="D8" t="str">
        <f t="shared" si="8"/>
        <v>7.     Psychologia; 2 óra,</v>
      </c>
      <c r="E8">
        <f t="shared" si="9"/>
        <v>54</v>
      </c>
      <c r="F8" t="str">
        <f t="shared" si="10"/>
        <v>, hétfő, szerda d. e. 10—11-</v>
      </c>
      <c r="G8" t="str">
        <f t="shared" si="11"/>
        <v xml:space="preserve">0 </v>
      </c>
      <c r="H8">
        <f t="shared" si="12"/>
        <v>67</v>
      </c>
      <c r="I8" t="str">
        <f t="shared" si="13"/>
        <v>VIII. tanterem</v>
      </c>
      <c r="J8" t="str">
        <f t="shared" si="14"/>
        <v>Felméri Lajos, ny. r. tan.</v>
      </c>
    </row>
    <row r="9" spans="1:10" x14ac:dyDescent="0.3">
      <c r="A9" t="s">
        <v>274</v>
      </c>
    </row>
    <row r="10" spans="1:10" x14ac:dyDescent="0.3">
      <c r="B10" t="s">
        <v>281</v>
      </c>
      <c r="C10">
        <f t="shared" si="0"/>
        <v>60</v>
      </c>
      <c r="D10" t="str">
        <f t="shared" ref="D10:D19" si="15">LEFT(B10,C10)</f>
        <v>7.     A XVII. századbeli magyar irodalom történelme; 3 óra,</v>
      </c>
      <c r="E10">
        <f t="shared" ref="E10:E19" si="16">IFERROR(SEARCH("ig.",B10),SEARCH("időben.",B10)+3)</f>
        <v>95</v>
      </c>
      <c r="F10" t="str">
        <f t="shared" ref="F10:F19" si="17">MID(B10,C10,(E10-C10))</f>
        <v>, hétfő, kedd, szerda, d. e. 10—11-</v>
      </c>
      <c r="G10" t="str">
        <f t="shared" ref="G10:G19" si="18">IFERROR(SEARCH("ugyanazon tanár",B10),"0 ")</f>
        <v xml:space="preserve">0 </v>
      </c>
      <c r="H10">
        <f t="shared" ref="H10:H19" si="19">IFERROR(SEARCH($H$1,B10),"ugyanott")</f>
        <v>106</v>
      </c>
      <c r="I10" t="str">
        <f t="shared" ref="I10:I19" si="20">IF(H10="ugyanott","ugyanott",MID(B10,E10+4,(H10+1)-E10))</f>
        <v>XV. tanterem</v>
      </c>
      <c r="J10" t="str">
        <f t="shared" ref="J10:J19" si="21">IF(MID(B10,H10+7,LEN(B10)-H10)= "Ugyanazon tanár.",MID(B9,H9+7,LEN(B9)-H9),MID(B10,H10+7,LEN(B10)-H10))</f>
        <v xml:space="preserve">Imre Sándor, ny. r. tanár </v>
      </c>
    </row>
    <row r="11" spans="1:10" x14ac:dyDescent="0.3">
      <c r="B11" t="s">
        <v>282</v>
      </c>
      <c r="C11">
        <f t="shared" si="0"/>
        <v>87</v>
      </c>
      <c r="D11" t="str">
        <f t="shared" si="15"/>
        <v>8.     A magyar nyelv és nyelvtudomány a XVII. századtól a XVIII. század végéig; 2 óra,</v>
      </c>
      <c r="E11">
        <f t="shared" si="16"/>
        <v>120</v>
      </c>
      <c r="F11" t="str">
        <f t="shared" si="17"/>
        <v>, csütörtök, péntek, d. e. 10—11-</v>
      </c>
      <c r="G11" t="str">
        <f t="shared" si="18"/>
        <v xml:space="preserve">0 </v>
      </c>
      <c r="H11">
        <f t="shared" si="19"/>
        <v>131</v>
      </c>
      <c r="I11" t="str">
        <f t="shared" si="20"/>
        <v>XV. tanterem</v>
      </c>
      <c r="J11" t="str">
        <f t="shared" si="21"/>
        <v xml:space="preserve">Imre Sándor, ny. r. tanár </v>
      </c>
    </row>
    <row r="12" spans="1:10" x14ac:dyDescent="0.3">
      <c r="B12" t="s">
        <v>283</v>
      </c>
      <c r="C12">
        <f t="shared" si="0"/>
        <v>35</v>
      </c>
      <c r="D12" t="str">
        <f t="shared" si="15"/>
        <v>*10. A legújabb magyar lyra; 1 óra,</v>
      </c>
      <c r="E12">
        <f t="shared" si="16"/>
        <v>59</v>
      </c>
      <c r="F12" t="str">
        <f t="shared" si="17"/>
        <v>, szombaton d. e. 10—11-</v>
      </c>
      <c r="G12" t="str">
        <f t="shared" si="18"/>
        <v xml:space="preserve">0 </v>
      </c>
      <c r="H12">
        <f t="shared" si="19"/>
        <v>70</v>
      </c>
      <c r="I12" t="str">
        <f t="shared" si="20"/>
        <v>XV. tanterem</v>
      </c>
      <c r="J12" t="str">
        <f t="shared" si="21"/>
        <v>Imre Sándor, ny. r. tanár</v>
      </c>
    </row>
    <row r="13" spans="1:10" x14ac:dyDescent="0.3">
      <c r="B13" t="s">
        <v>284</v>
      </c>
      <c r="C13">
        <f t="shared" si="0"/>
        <v>31</v>
      </c>
      <c r="D13" t="str">
        <f t="shared" si="15"/>
        <v>7.      Latin mondattan; 3 óra,</v>
      </c>
      <c r="E13">
        <f t="shared" si="16"/>
        <v>70</v>
      </c>
      <c r="F13" t="str">
        <f t="shared" si="17"/>
        <v>, csütörtök, péntek, szombat d. u. 3—4-</v>
      </c>
      <c r="G13" t="str">
        <f t="shared" si="18"/>
        <v xml:space="preserve">0 </v>
      </c>
      <c r="H13">
        <f t="shared" si="19"/>
        <v>81</v>
      </c>
      <c r="I13" t="str">
        <f t="shared" si="20"/>
        <v>IX. tanterem</v>
      </c>
      <c r="J13" t="str">
        <f t="shared" si="21"/>
        <v xml:space="preserve">Szamosi János, ny. r. tan. </v>
      </c>
    </row>
    <row r="14" spans="1:10" x14ac:dyDescent="0.3">
      <c r="B14" t="s">
        <v>285</v>
      </c>
      <c r="C14">
        <f t="shared" si="0"/>
        <v>51</v>
      </c>
      <c r="D14" t="str">
        <f t="shared" si="15"/>
        <v>8.      Sophocles Antigonéjának értelmezése; 3 óra,</v>
      </c>
      <c r="E14">
        <f t="shared" si="16"/>
        <v>85</v>
      </c>
      <c r="F14" t="str">
        <f t="shared" si="17"/>
        <v>, hétfő, kedd, szerda, d. e. 9—10-</v>
      </c>
      <c r="G14" t="str">
        <f t="shared" si="18"/>
        <v xml:space="preserve">0 </v>
      </c>
      <c r="H14">
        <f t="shared" si="19"/>
        <v>96</v>
      </c>
      <c r="I14" t="str">
        <f t="shared" si="20"/>
        <v>IX. tanterem</v>
      </c>
      <c r="J14" t="str">
        <f t="shared" si="21"/>
        <v xml:space="preserve">Szamosi János, ny. r. tan. </v>
      </c>
    </row>
    <row r="15" spans="1:10" x14ac:dyDescent="0.3">
      <c r="B15" t="s">
        <v>286</v>
      </c>
      <c r="C15">
        <f t="shared" si="0"/>
        <v>28</v>
      </c>
      <c r="D15" t="str">
        <f t="shared" si="15"/>
        <v>9.       A critica elmélete,</v>
      </c>
      <c r="E15">
        <f t="shared" si="16"/>
        <v>92</v>
      </c>
      <c r="F15" t="str">
        <f t="shared" si="17"/>
        <v>, gyakorlati példákkal; 3 óra, hétfő, kedd, szerda, d. e. 10—11-</v>
      </c>
      <c r="G15" t="str">
        <f t="shared" si="18"/>
        <v xml:space="preserve">0 </v>
      </c>
      <c r="H15">
        <f t="shared" si="19"/>
        <v>104</v>
      </c>
      <c r="I15" t="str">
        <f t="shared" si="20"/>
        <v>XII. tanterem</v>
      </c>
      <c r="J15" t="str">
        <f t="shared" si="21"/>
        <v xml:space="preserve">Dr. Hótnan Ottó, ny. r. tan. </v>
      </c>
    </row>
    <row r="16" spans="1:10" x14ac:dyDescent="0.3">
      <c r="B16" t="s">
        <v>287</v>
      </c>
      <c r="C16">
        <f t="shared" si="0"/>
        <v>46</v>
      </c>
      <c r="D16" t="str">
        <f t="shared" si="15"/>
        <v>10.  Terentius Andriájának értelmezése; 3 óra,</v>
      </c>
      <c r="E16">
        <f t="shared" si="16"/>
        <v>109</v>
      </c>
      <c r="F16" t="str">
        <f t="shared" si="17"/>
        <v>, szombaton d. e. 9—  11-ig és szerdán s pénteken d. e. 11 —12-</v>
      </c>
      <c r="G16" t="str">
        <f t="shared" si="18"/>
        <v xml:space="preserve">0 </v>
      </c>
      <c r="H16">
        <f t="shared" si="19"/>
        <v>121</v>
      </c>
      <c r="I16" t="str">
        <f t="shared" si="20"/>
        <v>XII. tanterem</v>
      </c>
      <c r="J16" t="str">
        <f t="shared" si="21"/>
        <v>Dr. Hótnan Ottó, ny. r. tan.</v>
      </c>
    </row>
    <row r="17" spans="1:10" x14ac:dyDescent="0.3">
      <c r="B17" t="s">
        <v>288</v>
      </c>
      <c r="C17">
        <f t="shared" si="0"/>
        <v>73</v>
      </c>
      <c r="D17" t="str">
        <f t="shared" si="15"/>
        <v>11.  A modern német irodalom kritikai történelme. Újabb és legrégibb kor,</v>
      </c>
      <c r="E17">
        <f t="shared" si="16"/>
        <v>187</v>
      </c>
      <c r="F17" t="str">
        <f t="shared" si="17"/>
        <v xml:space="preserve">, 1766—1847: Lessing aestheticai reformjától Schopenhauer méltatásáig; 5 óra, szombat kivételével naponkint 12-1- </v>
      </c>
      <c r="G17" t="str">
        <f t="shared" si="18"/>
        <v xml:space="preserve">0 </v>
      </c>
      <c r="H17">
        <f t="shared" si="19"/>
        <v>198</v>
      </c>
      <c r="I17" t="str">
        <f t="shared" si="20"/>
        <v>XV. tanterem</v>
      </c>
      <c r="J17" t="str">
        <f>IF(MID(B17,H17+7,LEN(B17)-H17)= "Ugyanazon tanár.",MID(#REF!,#REF!+7,LEN(#REF!)-#REF!),MID(B17,H17+7,LEN(B17)-H17))</f>
        <v xml:space="preserve">Dr. Meltzel Hugó, ny. r. tan. </v>
      </c>
    </row>
    <row r="18" spans="1:10" x14ac:dyDescent="0.3">
      <c r="B18" t="s">
        <v>289</v>
      </c>
      <c r="C18">
        <f t="shared" si="0"/>
        <v>85</v>
      </c>
      <c r="D18" t="str">
        <f t="shared" si="15"/>
        <v>Ifi. Edda Sümundina (Attila énekek) norroena nyelvtani gyakorlatokkal; hetenk. 1 óra,</v>
      </c>
      <c r="E18">
        <f t="shared" si="16"/>
        <v>109</v>
      </c>
      <c r="F18" t="str">
        <f t="shared" si="17"/>
        <v>, hétfőn délelőtt 11—12-</v>
      </c>
      <c r="G18" t="str">
        <f t="shared" si="18"/>
        <v xml:space="preserve">0 </v>
      </c>
      <c r="H18">
        <f t="shared" si="19"/>
        <v>120</v>
      </c>
      <c r="I18" t="str">
        <f t="shared" si="20"/>
        <v>XV. tanterem</v>
      </c>
      <c r="J18" t="str">
        <f t="shared" si="21"/>
        <v>Dr. Meltzel Hugó, ny. r. tan.</v>
      </c>
    </row>
    <row r="19" spans="1:10" x14ac:dyDescent="0.3">
      <c r="B19" t="s">
        <v>290</v>
      </c>
      <c r="C19">
        <f t="shared" si="0"/>
        <v>32</v>
      </c>
      <c r="D19" t="str">
        <f t="shared" si="15"/>
        <v>•17. Sebedcl Győző József élete,</v>
      </c>
      <c r="E19">
        <f t="shared" si="16"/>
        <v>94</v>
      </c>
      <c r="F19" t="str">
        <f t="shared" si="17"/>
        <v>, költészete névleg Eckhárdja; h. 1 óra, szombaton d. e. 12—1-</v>
      </c>
      <c r="G19" t="str">
        <f t="shared" si="18"/>
        <v xml:space="preserve">0 </v>
      </c>
      <c r="H19">
        <f t="shared" si="19"/>
        <v>105</v>
      </c>
      <c r="I19" t="str">
        <f t="shared" si="20"/>
        <v>XV. tanterem</v>
      </c>
      <c r="J19" t="str">
        <f t="shared" si="21"/>
        <v xml:space="preserve">Dr. Meltzel Hugó, ny. r. tan. </v>
      </c>
    </row>
    <row r="20" spans="1:10" x14ac:dyDescent="0.3">
      <c r="B20" t="s">
        <v>291</v>
      </c>
      <c r="C20">
        <f t="shared" si="0"/>
        <v>65</v>
      </c>
      <c r="D20" t="str">
        <f t="shared" ref="D20:D36" si="22">LEFT(B20,C20)</f>
        <v>18. A román irodalom története az (5- és közép-korban; !i. 3 óra,</v>
      </c>
      <c r="E20">
        <f t="shared" ref="E20:E36" si="23">IFERROR(SEARCH("ig.",B20),SEARCH("időben.",B20)+3)</f>
        <v>98</v>
      </c>
      <c r="F20" t="str">
        <f t="shared" ref="F20:F36" si="24">MID(B20,C20,(E20-C20))</f>
        <v>, hétfő, kedd, szerda, d. u. 4-5-</v>
      </c>
      <c r="G20" t="str">
        <f t="shared" ref="G20:G36" si="25">IFERROR(SEARCH("ugyanazon tanár",B20),"0 ")</f>
        <v xml:space="preserve">0 </v>
      </c>
      <c r="H20">
        <f t="shared" ref="H20:H36" si="26">IFERROR(SEARCH($H$1,B20),"ugyanott")</f>
        <v>110</v>
      </c>
      <c r="I20" t="str">
        <f t="shared" ref="I20:I36" si="27">IF(H20="ugyanott","ugyanott",MID(B20,E20+4,(H20+1)-E20))</f>
        <v>XVI. tanterem</v>
      </c>
      <c r="J20" t="str">
        <f t="shared" ref="J20:J36" si="28">IF(MID(B20,H20+7,LEN(B20)-H20)= "Ugyanazon tanár.",MID(B19,H19+7,LEN(B19)-H19),MID(B20,H20+7,LEN(B20)-H20))</f>
        <v xml:space="preserve">Dr. Szitást Gergely, ny. r.tanár. </v>
      </c>
    </row>
    <row r="21" spans="1:10" x14ac:dyDescent="0.3">
      <c r="B21" t="s">
        <v>292</v>
      </c>
      <c r="C21">
        <f t="shared" si="0"/>
        <v>26</v>
      </c>
      <c r="D21" t="str">
        <f t="shared" si="22"/>
        <v>19. A románnyelv alaktana,</v>
      </c>
      <c r="E21">
        <f t="shared" si="23"/>
        <v>109</v>
      </c>
      <c r="F21" t="str">
        <f t="shared" si="24"/>
        <v>, tekintettel testvemyelveinek alaktanaira; h. 2 óra, csütörtök, péntek, d. u. 4 5-</v>
      </c>
      <c r="G21" t="str">
        <f t="shared" si="25"/>
        <v xml:space="preserve">0 </v>
      </c>
      <c r="H21">
        <f t="shared" si="26"/>
        <v>121</v>
      </c>
      <c r="I21" t="str">
        <f t="shared" si="27"/>
        <v>XVI. tanterem</v>
      </c>
      <c r="J21" t="str">
        <f t="shared" si="28"/>
        <v>Dr. Szitást Gergely, ny. r.tanár.</v>
      </c>
    </row>
    <row r="22" spans="1:10" x14ac:dyDescent="0.3">
      <c r="B22" t="s">
        <v>293</v>
      </c>
      <c r="C22">
        <f t="shared" si="0"/>
        <v>52</v>
      </c>
      <c r="D22" t="str">
        <f t="shared" si="22"/>
        <v>20. Idegen alkatrészek a román nyelvben; hét. 1 óra,</v>
      </c>
      <c r="E22">
        <f t="shared" si="23"/>
        <v>68</v>
      </c>
      <c r="F22" t="str">
        <f t="shared" si="24"/>
        <v>, szombaton 4—5-</v>
      </c>
      <c r="G22" t="str">
        <f t="shared" si="25"/>
        <v xml:space="preserve">0 </v>
      </c>
      <c r="H22">
        <f t="shared" si="26"/>
        <v>80</v>
      </c>
      <c r="I22" t="str">
        <f t="shared" si="27"/>
        <v>XVI. tanterem</v>
      </c>
      <c r="J22" t="str">
        <f>IF(MID(B22,H22+7,LEN(B22)-H22)= "Ugyanazon tanár.",MID(#REF!,#REF!+7,LEN(#REF!)-#REF!),MID(B22,H22+7,LEN(B22)-H22))</f>
        <v>Dr. Szitást Gergely, ny. r.tanár.</v>
      </c>
    </row>
    <row r="23" spans="1:10" x14ac:dyDescent="0.3">
      <c r="B23" t="s">
        <v>294</v>
      </c>
      <c r="C23">
        <f t="shared" si="0"/>
        <v>45</v>
      </c>
      <c r="D23" t="str">
        <f t="shared" si="22"/>
        <v>■j-21. Franczia nyelv elemei; kezdők számára,</v>
      </c>
      <c r="E23">
        <f t="shared" si="23"/>
        <v>70</v>
      </c>
      <c r="F23" t="str">
        <f t="shared" si="24"/>
        <v>, 2 óra, később megh. idő</v>
      </c>
      <c r="G23" t="str">
        <f t="shared" si="25"/>
        <v xml:space="preserve">0 </v>
      </c>
      <c r="H23">
        <f t="shared" si="26"/>
        <v>81</v>
      </c>
      <c r="I23" t="str">
        <f t="shared" si="27"/>
        <v xml:space="preserve"> X. tanterem</v>
      </c>
      <c r="J23" t="str">
        <f t="shared" si="28"/>
        <v xml:space="preserve">Duret József, magán tanító </v>
      </c>
    </row>
    <row r="24" spans="1:10" x14ac:dyDescent="0.3">
      <c r="B24" t="s">
        <v>295</v>
      </c>
      <c r="C24">
        <f t="shared" si="0"/>
        <v>20</v>
      </c>
      <c r="D24" t="str">
        <f t="shared" si="22"/>
        <v>|22. Franczia nyelv,</v>
      </c>
      <c r="E24">
        <f t="shared" si="23"/>
        <v>68</v>
      </c>
      <c r="F24" t="str">
        <f t="shared" si="24"/>
        <v>, haladottak számára; h. 2 óra, később megh. idő</v>
      </c>
      <c r="G24" t="str">
        <f t="shared" si="25"/>
        <v xml:space="preserve">0 </v>
      </c>
      <c r="H24">
        <f t="shared" si="26"/>
        <v>79</v>
      </c>
      <c r="I24" t="str">
        <f t="shared" si="27"/>
        <v xml:space="preserve"> X. tanterem</v>
      </c>
      <c r="J24" t="str">
        <f t="shared" si="28"/>
        <v xml:space="preserve">Duret József, magán tanító </v>
      </c>
    </row>
    <row r="25" spans="1:10" x14ac:dyDescent="0.3">
      <c r="B25" t="s">
        <v>296</v>
      </c>
      <c r="C25">
        <f t="shared" si="0"/>
        <v>24</v>
      </c>
      <c r="D25" t="str">
        <f t="shared" si="22"/>
        <v>|23. Egy franczia eláss,</v>
      </c>
      <c r="E25">
        <f t="shared" si="23"/>
        <v>127</v>
      </c>
      <c r="F25" t="str">
        <f t="shared" si="24"/>
        <v>, színdarab olvasása összekötve a szinköl- tészet feletti conversatoriummal; h. 2 óra, később megh. idő</v>
      </c>
      <c r="G25" t="str">
        <f t="shared" si="25"/>
        <v xml:space="preserve">0 </v>
      </c>
      <c r="H25">
        <f t="shared" si="26"/>
        <v>138</v>
      </c>
      <c r="I25" t="str">
        <f t="shared" si="27"/>
        <v xml:space="preserve"> X. tanterem</v>
      </c>
      <c r="J25" t="str">
        <f t="shared" si="28"/>
        <v xml:space="preserve">Duret József, magán tanító </v>
      </c>
    </row>
    <row r="26" spans="1:10" x14ac:dyDescent="0.3">
      <c r="B26" t="s">
        <v>297</v>
      </c>
      <c r="C26">
        <f t="shared" si="0"/>
        <v>23</v>
      </c>
      <c r="D26" t="str">
        <f t="shared" si="22"/>
        <v>j-24. A franczia eláss,</v>
      </c>
      <c r="E26">
        <f t="shared" si="23"/>
        <v>87</v>
      </c>
      <c r="F26" t="str">
        <f t="shared" si="24"/>
        <v>, irodalom köréből (XVIII. század); bet. 1 óra, később megh. idő</v>
      </c>
      <c r="G26" t="str">
        <f t="shared" si="25"/>
        <v xml:space="preserve">0 </v>
      </c>
      <c r="H26">
        <f t="shared" si="26"/>
        <v>98</v>
      </c>
      <c r="I26" t="str">
        <f t="shared" si="27"/>
        <v xml:space="preserve"> X. tanterem</v>
      </c>
      <c r="J26" t="str">
        <f t="shared" si="28"/>
        <v xml:space="preserve">Duret József, magán tanító </v>
      </c>
    </row>
    <row r="27" spans="1:10" x14ac:dyDescent="0.3">
      <c r="B27" t="s">
        <v>276</v>
      </c>
      <c r="C27">
        <f t="shared" si="0"/>
        <v>30</v>
      </c>
      <c r="D27" t="str">
        <f t="shared" si="22"/>
        <v>f25. Az angol nyelvtan elemei,</v>
      </c>
      <c r="E27">
        <f t="shared" si="23"/>
        <v>71</v>
      </c>
      <c r="F27" t="str">
        <f t="shared" si="24"/>
        <v>, kezdők számára: 2 óra, később megh. idő</v>
      </c>
      <c r="G27" t="str">
        <f t="shared" si="25"/>
        <v xml:space="preserve">0 </v>
      </c>
      <c r="H27">
        <f t="shared" si="26"/>
        <v>83</v>
      </c>
      <c r="I27" t="str">
        <f t="shared" si="27"/>
        <v xml:space="preserve"> XV. tanterem</v>
      </c>
      <c r="J27" t="str">
        <f t="shared" si="28"/>
        <v xml:space="preserve">Kovács János, magán tanító </v>
      </c>
    </row>
    <row r="28" spans="1:10" x14ac:dyDescent="0.3">
      <c r="B28" t="s">
        <v>298</v>
      </c>
      <c r="C28">
        <f t="shared" si="0"/>
        <v>44</v>
      </c>
      <c r="D28" t="str">
        <f t="shared" si="22"/>
        <v>f26. Elméleti és gyakorlati angol nyelvtan-,</v>
      </c>
      <c r="E28">
        <f t="shared" si="23"/>
        <v>84</v>
      </c>
      <c r="F28" t="str">
        <f t="shared" si="24"/>
        <v>, (folytatás) h. 3 óra, később megh. idő</v>
      </c>
      <c r="G28" t="str">
        <f t="shared" si="25"/>
        <v xml:space="preserve">0 </v>
      </c>
      <c r="H28">
        <f t="shared" si="26"/>
        <v>96</v>
      </c>
      <c r="I28" t="str">
        <f t="shared" si="27"/>
        <v xml:space="preserve"> XV. tanterem</v>
      </c>
      <c r="J28" t="str">
        <f t="shared" si="28"/>
        <v xml:space="preserve">Kovács János, magán tanító </v>
      </c>
    </row>
    <row r="29" spans="1:10" x14ac:dyDescent="0.3">
      <c r="B29" t="s">
        <v>299</v>
      </c>
      <c r="C29">
        <f t="shared" si="0"/>
        <v>118</v>
      </c>
      <c r="D29" t="str">
        <f t="shared" si="22"/>
        <v>|27. A jelesebb angol Írók müveinek forditása és értelmezése; 1 óra. későbl* megh. időben. XV. tanterem. Kovács János,</v>
      </c>
      <c r="E29">
        <f t="shared" si="23"/>
        <v>87</v>
      </c>
      <c r="F29" t="e">
        <f t="shared" si="24"/>
        <v>#VALUE!</v>
      </c>
      <c r="G29" t="str">
        <f t="shared" si="25"/>
        <v xml:space="preserve">0 </v>
      </c>
      <c r="H29">
        <f t="shared" si="26"/>
        <v>99</v>
      </c>
      <c r="I29" t="str">
        <f t="shared" si="27"/>
        <v xml:space="preserve"> XV. tanterem</v>
      </c>
      <c r="J29" t="str">
        <f t="shared" si="28"/>
        <v>Kovács János, magán tanító</v>
      </c>
    </row>
    <row r="30" spans="1:10" x14ac:dyDescent="0.3">
      <c r="A30" t="s">
        <v>275</v>
      </c>
    </row>
    <row r="31" spans="1:10" x14ac:dyDescent="0.3">
      <c r="B31" t="s">
        <v>300</v>
      </c>
      <c r="C31">
        <f t="shared" si="0"/>
        <v>56</v>
      </c>
      <c r="D31" t="str">
        <f t="shared" si="22"/>
        <v>* 28. Magyarország történelme a XI. században; h. 4 óra,</v>
      </c>
      <c r="E31">
        <f t="shared" ref="E31:E34" si="29">IFERROR(SEARCH("ig.",B31),SEARCH("időben.",B31)+3)</f>
        <v>97</v>
      </c>
      <c r="F31" t="str">
        <f t="shared" ref="F31:F34" si="30">MID(B31,C31,(E31-C31))</f>
        <v>, hétfő,kedd, szerda, péntek, d. e. 9—10-</v>
      </c>
      <c r="G31" t="str">
        <f t="shared" ref="G31:G34" si="31">IFERROR(SEARCH("ugyanazon tanár",B31),"0 ")</f>
        <v xml:space="preserve">0 </v>
      </c>
      <c r="H31">
        <f t="shared" ref="H31:H34" si="32">IFERROR(SEARCH($H$1,B31),"ugyanott")</f>
        <v>110</v>
      </c>
      <c r="I31" t="str">
        <f t="shared" ref="I31:I34" si="33">IF(H31="ugyanott","ugyanott",MID(B31,E31+4,(H31+1)-E31))</f>
        <v>VIII. tanterem</v>
      </c>
      <c r="J31" t="str">
        <f t="shared" ref="J31:J34" si="34">IF(MID(B31,H31+7,LEN(B31)-H31)= "Ugyanazon tanár.",MID(B30,H30+7,LEN(B30)-H30),MID(B31,H31+7,LEN(B31)-H31))</f>
        <v xml:space="preserve">Szabó Károly, ny. r. tanár </v>
      </c>
    </row>
    <row r="32" spans="1:10" x14ac:dyDescent="0.3">
      <c r="B32" t="s">
        <v>301</v>
      </c>
      <c r="C32">
        <f t="shared" si="0"/>
        <v>50</v>
      </c>
      <c r="D32" t="str">
        <f t="shared" si="22"/>
        <v>29. I. Ferdinánd és János király kora; bet. 4 óra,</v>
      </c>
      <c r="E32">
        <f t="shared" si="29"/>
        <v>94</v>
      </c>
      <c r="F32" t="str">
        <f t="shared" si="30"/>
        <v>, hétfő, kedd. csütörtök, péntek, d. u. 4—5-</v>
      </c>
      <c r="G32" t="str">
        <f t="shared" si="31"/>
        <v xml:space="preserve">0 </v>
      </c>
      <c r="H32">
        <f t="shared" si="32"/>
        <v>107</v>
      </c>
      <c r="I32" t="str">
        <f t="shared" si="33"/>
        <v>VIII. tanterem</v>
      </c>
      <c r="J32" t="str">
        <f t="shared" si="34"/>
        <v xml:space="preserve">Szabó Károly, ny. r. tanár </v>
      </c>
    </row>
    <row r="33" spans="2:10" x14ac:dyDescent="0.3">
      <c r="B33" t="s">
        <v>302</v>
      </c>
      <c r="C33">
        <f t="shared" si="0"/>
        <v>52</v>
      </c>
      <c r="D33" t="str">
        <f t="shared" si="22"/>
        <v>30. Európa főbb államai a reformátio korában; hétfő,</v>
      </c>
      <c r="E33">
        <f t="shared" si="29"/>
        <v>79</v>
      </c>
      <c r="F33" t="str">
        <f t="shared" si="30"/>
        <v>, kedd, szerda, déli 12 —1-</v>
      </c>
      <c r="G33" t="str">
        <f t="shared" si="31"/>
        <v xml:space="preserve">0 </v>
      </c>
      <c r="H33">
        <f t="shared" si="32"/>
        <v>91</v>
      </c>
      <c r="I33" t="str">
        <f t="shared" si="33"/>
        <v>III. tanterem</v>
      </c>
      <c r="J33" t="str">
        <f t="shared" si="34"/>
        <v xml:space="preserve">Ladányi Gedeon, ny. r. tan. </v>
      </c>
    </row>
    <row r="34" spans="2:10" x14ac:dyDescent="0.3">
      <c r="B34" t="s">
        <v>303</v>
      </c>
      <c r="C34">
        <f t="shared" si="0"/>
        <v>35</v>
      </c>
      <c r="D34" t="str">
        <f t="shared" si="22"/>
        <v>31. A régi Róma történelme; péntek,</v>
      </c>
      <c r="E34">
        <f t="shared" si="29"/>
        <v>57</v>
      </c>
      <c r="F34" t="str">
        <f t="shared" si="30"/>
        <v xml:space="preserve">, szombat, d. o. 12—1 </v>
      </c>
      <c r="G34" t="str">
        <f t="shared" si="31"/>
        <v xml:space="preserve">0 </v>
      </c>
      <c r="H34">
        <f t="shared" si="32"/>
        <v>70</v>
      </c>
      <c r="I34" t="str">
        <f t="shared" si="33"/>
        <v>VIII. tanterem</v>
      </c>
      <c r="J34" t="str">
        <f t="shared" si="34"/>
        <v xml:space="preserve">Ladányi Gedeon, ny. r. tan. </v>
      </c>
    </row>
    <row r="35" spans="2:10" x14ac:dyDescent="0.3">
      <c r="B35" t="s">
        <v>304</v>
      </c>
      <c r="C35">
        <f t="shared" si="0"/>
        <v>91</v>
      </c>
      <c r="D35" t="str">
        <f t="shared" si="22"/>
        <v>32. * A parlamentáris kormány-forma eredete és fejlődése a középkori államokban; csütörtök,</v>
      </c>
      <c r="E35">
        <f t="shared" si="23"/>
        <v>101</v>
      </c>
      <c r="F35" t="str">
        <f t="shared" si="24"/>
        <v>, d. 12—1-</v>
      </c>
      <c r="G35" t="str">
        <f t="shared" si="25"/>
        <v xml:space="preserve">0 </v>
      </c>
      <c r="H35">
        <f t="shared" si="26"/>
        <v>114</v>
      </c>
      <c r="I35" t="str">
        <f t="shared" si="27"/>
        <v>VIII. tanterem</v>
      </c>
      <c r="J35" t="str">
        <f t="shared" si="28"/>
        <v>Ladányi Gedeon, ny. r. tan.</v>
      </c>
    </row>
    <row r="36" spans="2:10" x14ac:dyDescent="0.3">
      <c r="B36" t="s">
        <v>305</v>
      </c>
      <c r="C36">
        <f t="shared" si="0"/>
        <v>29</v>
      </c>
      <c r="D36" t="str">
        <f t="shared" si="22"/>
        <v>33. Általános időszámitástan,</v>
      </c>
      <c r="E36">
        <f t="shared" si="23"/>
        <v>114</v>
      </c>
      <c r="F36" t="str">
        <f t="shared" si="24"/>
        <v>, egyiptomi, güröif és római időszámítás; bet. 3 óra, héttő, kedd, szerdu, d. u. 3—4-</v>
      </c>
      <c r="G36" t="str">
        <f t="shared" si="25"/>
        <v xml:space="preserve">0 </v>
      </c>
      <c r="H36">
        <f t="shared" si="26"/>
        <v>120</v>
      </c>
      <c r="I36" t="str">
        <f t="shared" si="27"/>
        <v>x terem</v>
      </c>
      <c r="J36" t="str">
        <f t="shared" si="28"/>
        <v>Finály Henrik, ny. r. tanár.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29</vt:i4>
      </vt:variant>
    </vt:vector>
  </HeadingPairs>
  <TitlesOfParts>
    <vt:vector size="29" baseType="lpstr">
      <vt:lpstr>1872 tél</vt:lpstr>
      <vt:lpstr>1872_73 II</vt:lpstr>
      <vt:lpstr>1873_74 I</vt:lpstr>
      <vt:lpstr>1873_74 II</vt:lpstr>
      <vt:lpstr>1874_75 I</vt:lpstr>
      <vt:lpstr>1874_75 II</vt:lpstr>
      <vt:lpstr>1875_76 I</vt:lpstr>
      <vt:lpstr>1875_76 II</vt:lpstr>
      <vt:lpstr>1876_77_1</vt:lpstr>
      <vt:lpstr>1876_77_II</vt:lpstr>
      <vt:lpstr>1877_78 I</vt:lpstr>
      <vt:lpstr>1877_78 II</vt:lpstr>
      <vt:lpstr>1878_79 I</vt:lpstr>
      <vt:lpstr>1878_79 II</vt:lpstr>
      <vt:lpstr>1879_80_I</vt:lpstr>
      <vt:lpstr>1879_80_II</vt:lpstr>
      <vt:lpstr>1900_01 _I</vt:lpstr>
      <vt:lpstr>1900_01 _II</vt:lpstr>
      <vt:lpstr>1901_02 _I</vt:lpstr>
      <vt:lpstr>1901_02 _II</vt:lpstr>
      <vt:lpstr>1902_03_I</vt:lpstr>
      <vt:lpstr>1902_03_II</vt:lpstr>
      <vt:lpstr>1903_04_I</vt:lpstr>
      <vt:lpstr>1903_04_II</vt:lpstr>
      <vt:lpstr>1904_05_I</vt:lpstr>
      <vt:lpstr>1904_05_II</vt:lpstr>
      <vt:lpstr>1905_06_1</vt:lpstr>
      <vt:lpstr>1909_10_1</vt:lpstr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Gábor Károly Janzsó</cp:lastModifiedBy>
  <dcterms:created xsi:type="dcterms:W3CDTF">2018-01-27T19:03:55Z</dcterms:created>
  <dcterms:modified xsi:type="dcterms:W3CDTF">2023-02-06T09:36:08Z</dcterms:modified>
</cp:coreProperties>
</file>