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 activeTab="5"/>
  </bookViews>
  <sheets>
    <sheet name="menu" sheetId="2" r:id="rId1"/>
    <sheet name="menu par" sheetId="30" r:id="rId2"/>
    <sheet name="menu ST" sheetId="20" r:id="rId3"/>
    <sheet name="menu TT" sheetId="21" r:id="rId4"/>
    <sheet name="menu LPD" sheetId="28" r:id="rId5"/>
    <sheet name="data input" sheetId="3" r:id="rId6"/>
    <sheet name="PARPEG" sheetId="29" r:id="rId7"/>
    <sheet name="PAR REK" sheetId="8" r:id="rId8"/>
    <sheet name="lapformulir" sheetId="9" r:id="rId9"/>
    <sheet name="lapt.terima1" sheetId="4" r:id="rId10"/>
    <sheet name="lapt.terima2" sheetId="10" r:id="rId11"/>
    <sheet name="lapt.terima3" sheetId="11" r:id="rId12"/>
    <sheet name="lapt.terima4" sheetId="12" r:id="rId13"/>
    <sheet name="lapt.terima5" sheetId="13" r:id="rId14"/>
    <sheet name="lapS.tugas1" sheetId="6" r:id="rId15"/>
    <sheet name="engine" sheetId="1" r:id="rId16"/>
    <sheet name="lapS.tugas2" sheetId="16" r:id="rId17"/>
    <sheet name="lapS.tugas3" sheetId="17" r:id="rId18"/>
    <sheet name="lapS.tugas4" sheetId="18" r:id="rId19"/>
    <sheet name="lapS.tugas5" sheetId="19" r:id="rId20"/>
    <sheet name="lap.kuitansi" sheetId="7" r:id="rId21"/>
    <sheet name="LPD1" sheetId="23" r:id="rId22"/>
    <sheet name="LPD2" sheetId="24" r:id="rId23"/>
    <sheet name="LPD3" sheetId="25" r:id="rId24"/>
    <sheet name="LPD4" sheetId="26" r:id="rId25"/>
    <sheet name="LPD5" sheetId="27" r:id="rId26"/>
    <sheet name="Sheet1" sheetId="22" r:id="rId27"/>
    <sheet name="Irsad" sheetId="34" r:id="rId28"/>
    <sheet name="maskur" sheetId="33" r:id="rId29"/>
    <sheet name="Sheet2" sheetId="35" r:id="rId30"/>
  </sheets>
  <definedNames>
    <definedName name="_xlnm._FilterDatabase" localSheetId="5" hidden="1">'data input'!$D$5:$D$628</definedName>
    <definedName name="input" localSheetId="5">'data input'!$A$6:$R$623</definedName>
    <definedName name="_xlnm.Print_Area" localSheetId="20">lap.kuitansi!$B$4:$AM$37</definedName>
    <definedName name="_xlnm.Print_Area" localSheetId="8">lapformulir!$B$4:$T$49</definedName>
    <definedName name="_xlnm.Print_Area" localSheetId="14">lapS.tugas1!$B$4:$AM$58</definedName>
    <definedName name="_xlnm.Print_Area" localSheetId="16">lapS.tugas2!$B$4:$AN$59</definedName>
    <definedName name="_xlnm.Print_Area" localSheetId="17">lapS.tugas3!$B$4:$AM$59</definedName>
    <definedName name="_xlnm.Print_Area" localSheetId="18">lapS.tugas4!$B$4:$AN$62</definedName>
    <definedName name="_xlnm.Print_Area" localSheetId="19">lapS.tugas5!$B$4:$AN$62</definedName>
    <definedName name="_xlnm.Print_Area" localSheetId="9">lapt.terima1!$B$5:$AT$43</definedName>
    <definedName name="_xlnm.Print_Area" localSheetId="10">lapt.terima2!$B$5:$AT$43</definedName>
    <definedName name="_xlnm.Print_Area" localSheetId="11">lapt.terima3!$B$5:$AT$43</definedName>
    <definedName name="_xlnm.Print_Area" localSheetId="12">lapt.terima4!$B$5:$AT$43</definedName>
    <definedName name="_xlnm.Print_Area" localSheetId="13">lapt.terima5!$B$5:$AT$44</definedName>
    <definedName name="_xlnm.Print_Area" localSheetId="21">'LPD1'!$B$4:$AL$58</definedName>
    <definedName name="_xlnm.Print_Area" localSheetId="22">'LPD2'!$B$4:$AN$58</definedName>
    <definedName name="_xlnm.Print_Area" localSheetId="23">'LPD3'!$B$4:$AN$66</definedName>
    <definedName name="_xlnm.Print_Area" localSheetId="24">'LPD4'!$B$4:$AN$69</definedName>
    <definedName name="_xlnm.Print_Area" localSheetId="25">'LPD5'!$B$4:$AN$71</definedName>
    <definedName name="_xlnm.Print_Area" localSheetId="7">'PAR REK'!$B$6:$D$30</definedName>
    <definedName name="_xlnm.Print_Area" localSheetId="6">PARPEG!$C$4:$K$204</definedName>
    <definedName name="Tabel" localSheetId="27">lap.kuitansi!#REF!</definedName>
    <definedName name="Tabel" localSheetId="21">lap.kuitansi!#REF!</definedName>
    <definedName name="Tabel" localSheetId="22">lap.kuitansi!#REF!</definedName>
    <definedName name="Tabel" localSheetId="23">lap.kuitansi!#REF!</definedName>
    <definedName name="Tabel" localSheetId="24">lap.kuitansi!#REF!</definedName>
    <definedName name="Tabel" localSheetId="25">lap.kuitansi!#REF!</definedName>
    <definedName name="Tabel" localSheetId="4">lap.kuitansi!#REF!</definedName>
    <definedName name="Tabel" localSheetId="1">lap.kuitansi!#REF!</definedName>
    <definedName name="Tabel">lap.kuitansi!#REF!</definedName>
  </definedNames>
  <calcPr calcId="124519"/>
  <fileRecoveryPr repairLoad="1"/>
</workbook>
</file>

<file path=xl/calcChain.xml><?xml version="1.0" encoding="utf-8"?>
<calcChain xmlns="http://schemas.openxmlformats.org/spreadsheetml/2006/main">
  <c r="R13" i="34"/>
  <c r="M13"/>
  <c r="P8"/>
  <c r="K8"/>
  <c r="R4"/>
  <c r="M4"/>
  <c r="R3"/>
  <c r="R13" i="33" l="1"/>
  <c r="M13"/>
  <c r="P8"/>
  <c r="K8"/>
  <c r="R4"/>
  <c r="M4"/>
  <c r="R3"/>
  <c r="I48" i="9" l="1"/>
  <c r="H12" i="30" l="1"/>
  <c r="H12" i="28" l="1"/>
  <c r="N7" i="9" l="1"/>
  <c r="S7" s="1"/>
  <c r="W11" i="7" l="1"/>
  <c r="H12" i="21"/>
  <c r="H12" i="20"/>
  <c r="B1" i="1"/>
  <c r="W62" i="19"/>
  <c r="W61"/>
  <c r="W60"/>
  <c r="AC53"/>
  <c r="J33" i="1" l="1"/>
  <c r="H33"/>
  <c r="F33"/>
  <c r="J29"/>
  <c r="I29"/>
  <c r="H29"/>
  <c r="G29"/>
  <c r="F29"/>
  <c r="J26"/>
  <c r="J24"/>
  <c r="I27"/>
  <c r="I25"/>
  <c r="I23"/>
  <c r="H26"/>
  <c r="H24"/>
  <c r="G27"/>
  <c r="G25"/>
  <c r="G23"/>
  <c r="F26"/>
  <c r="S28" i="6" s="1"/>
  <c r="F24" i="1"/>
  <c r="J19"/>
  <c r="J17"/>
  <c r="I18"/>
  <c r="H19"/>
  <c r="H17"/>
  <c r="G18"/>
  <c r="F19"/>
  <c r="F17"/>
  <c r="I33"/>
  <c r="G33"/>
  <c r="J30"/>
  <c r="I30"/>
  <c r="H30"/>
  <c r="G30"/>
  <c r="F30"/>
  <c r="J27"/>
  <c r="J25"/>
  <c r="J23"/>
  <c r="I26"/>
  <c r="I24"/>
  <c r="H27"/>
  <c r="H25"/>
  <c r="H23"/>
  <c r="G26"/>
  <c r="G24"/>
  <c r="F27"/>
  <c r="U28" i="6" s="1"/>
  <c r="F25" i="1"/>
  <c r="F23"/>
  <c r="J18"/>
  <c r="I19"/>
  <c r="I17"/>
  <c r="H18"/>
  <c r="G19"/>
  <c r="G17"/>
  <c r="F18"/>
  <c r="G7"/>
  <c r="J7"/>
  <c r="H7"/>
  <c r="I7"/>
  <c r="W61" i="18"/>
  <c r="W60"/>
  <c r="W59"/>
  <c r="AC52"/>
  <c r="T32" i="27" l="1"/>
  <c r="T26" i="25"/>
  <c r="T22" i="23"/>
  <c r="T29" i="26"/>
  <c r="T25" i="24"/>
  <c r="J32" i="27"/>
  <c r="J26" i="25"/>
  <c r="J22" i="23"/>
  <c r="J29" i="26"/>
  <c r="J25" i="24"/>
  <c r="R29" i="26"/>
  <c r="R32" i="27"/>
  <c r="R26" i="25"/>
  <c r="R22" i="23"/>
  <c r="R25" i="24"/>
  <c r="H34" i="1"/>
  <c r="F34"/>
  <c r="T39" s="1"/>
  <c r="J34"/>
  <c r="G34"/>
  <c r="I34"/>
  <c r="V58" i="17"/>
  <c r="V57"/>
  <c r="V56"/>
  <c r="AB49"/>
  <c r="W53" i="16"/>
  <c r="W52"/>
  <c r="W51"/>
  <c r="AC44"/>
  <c r="AG43" i="1" l="1"/>
  <c r="AG40"/>
  <c r="AH40" s="1"/>
  <c r="Z30" i="13"/>
  <c r="J11" i="1"/>
  <c r="J8"/>
  <c r="J6"/>
  <c r="Z27" i="13"/>
  <c r="I11" i="1"/>
  <c r="F27" i="13" s="1"/>
  <c r="I8" i="1"/>
  <c r="I6"/>
  <c r="H6"/>
  <c r="Z26" i="12"/>
  <c r="H11" i="1"/>
  <c r="H8"/>
  <c r="E43" i="13"/>
  <c r="AF42"/>
  <c r="E42"/>
  <c r="AF41"/>
  <c r="E41"/>
  <c r="E42" i="12"/>
  <c r="AF41"/>
  <c r="E41"/>
  <c r="AF40"/>
  <c r="E40"/>
  <c r="E42" i="11"/>
  <c r="AF41"/>
  <c r="E41"/>
  <c r="AF40"/>
  <c r="E40"/>
  <c r="E42" i="10"/>
  <c r="AF41"/>
  <c r="E41"/>
  <c r="AF40"/>
  <c r="E40"/>
  <c r="Y47" i="6"/>
  <c r="Y46"/>
  <c r="Y45"/>
  <c r="AE38"/>
  <c r="AF36" i="4"/>
  <c r="AF35"/>
  <c r="E37"/>
  <c r="E36"/>
  <c r="E35"/>
  <c r="F7" i="1"/>
  <c r="Z23" i="11"/>
  <c r="G11" i="1"/>
  <c r="G8"/>
  <c r="G6"/>
  <c r="Z21" i="10"/>
  <c r="G28" i="9"/>
  <c r="S8" s="1"/>
  <c r="S49" i="19"/>
  <c r="F11" i="1"/>
  <c r="F8"/>
  <c r="R34" i="27" l="1"/>
  <c r="B14" i="17"/>
  <c r="AG51" i="1"/>
  <c r="AG49"/>
  <c r="AI43"/>
  <c r="AG50"/>
  <c r="AG48"/>
  <c r="I13"/>
  <c r="K27" i="27" s="1"/>
  <c r="I14" i="1"/>
  <c r="I12"/>
  <c r="J14"/>
  <c r="K42" i="19" s="1"/>
  <c r="J12" i="1"/>
  <c r="K41" i="19" s="1"/>
  <c r="J13" i="1"/>
  <c r="Z68" i="27" s="1"/>
  <c r="F14" i="1"/>
  <c r="K22" i="19" s="1"/>
  <c r="F12" i="1"/>
  <c r="K21" i="18" s="1"/>
  <c r="F13" i="1"/>
  <c r="K18" i="27" s="1"/>
  <c r="H14" i="1"/>
  <c r="K32" i="19" s="1"/>
  <c r="H12" i="1"/>
  <c r="K31" i="19" s="1"/>
  <c r="H13" i="1"/>
  <c r="K24" i="27" s="1"/>
  <c r="G13" i="1"/>
  <c r="Z55" i="27" s="1"/>
  <c r="G14" i="1"/>
  <c r="K27" i="18" s="1"/>
  <c r="G12" i="1"/>
  <c r="K26" i="19" s="1"/>
  <c r="K39"/>
  <c r="Z67" i="27"/>
  <c r="K29"/>
  <c r="G54"/>
  <c r="K17"/>
  <c r="G55"/>
  <c r="AE49"/>
  <c r="Z54"/>
  <c r="K20"/>
  <c r="G60"/>
  <c r="K23"/>
  <c r="G59" i="26"/>
  <c r="Z56" i="25"/>
  <c r="Z60" i="27"/>
  <c r="K26"/>
  <c r="K26" i="26"/>
  <c r="G51"/>
  <c r="K17"/>
  <c r="AE46"/>
  <c r="Z51"/>
  <c r="K20"/>
  <c r="R28" i="25"/>
  <c r="R31" i="26"/>
  <c r="K29" i="19"/>
  <c r="K23" i="26"/>
  <c r="K23" i="25"/>
  <c r="Z59" i="26"/>
  <c r="G48" i="25"/>
  <c r="K17"/>
  <c r="G52" i="24"/>
  <c r="AE43" i="25"/>
  <c r="Z48"/>
  <c r="K20"/>
  <c r="Z52" i="24"/>
  <c r="K22"/>
  <c r="Z48" i="23"/>
  <c r="J19"/>
  <c r="K19" i="24"/>
  <c r="AE45"/>
  <c r="AE42" i="23"/>
  <c r="R27" i="24"/>
  <c r="R24" i="23"/>
  <c r="AC54" i="19"/>
  <c r="K19"/>
  <c r="B14"/>
  <c r="K49"/>
  <c r="N19" i="9"/>
  <c r="U49" i="19"/>
  <c r="S19" i="9"/>
  <c r="S18"/>
  <c r="N18"/>
  <c r="F26" i="12"/>
  <c r="F30" i="13"/>
  <c r="K24" i="18"/>
  <c r="K24" i="19"/>
  <c r="K34" i="18"/>
  <c r="K34" i="19"/>
  <c r="J19" i="17"/>
  <c r="K19" i="18"/>
  <c r="J39" i="17"/>
  <c r="K45" i="18"/>
  <c r="T39" i="17"/>
  <c r="U45" i="18"/>
  <c r="AB50" i="17"/>
  <c r="AC53" i="18"/>
  <c r="R39" i="17"/>
  <c r="S45" i="18"/>
  <c r="B14"/>
  <c r="K29"/>
  <c r="J29" i="17"/>
  <c r="F23" i="11"/>
  <c r="J24" i="17"/>
  <c r="K24" i="16"/>
  <c r="I41" i="9"/>
  <c r="AC45" i="16"/>
  <c r="F21" i="10"/>
  <c r="K19" i="16"/>
  <c r="F14" i="4"/>
  <c r="K34" i="16"/>
  <c r="L14" i="10"/>
  <c r="U34" i="16"/>
  <c r="S34"/>
  <c r="B11" i="9"/>
  <c r="B14" i="16"/>
  <c r="F14" i="13"/>
  <c r="L14"/>
  <c r="AJ34"/>
  <c r="F29" i="12"/>
  <c r="Z29"/>
  <c r="K14" i="13"/>
  <c r="F18"/>
  <c r="Z18"/>
  <c r="F21"/>
  <c r="Z21"/>
  <c r="F24"/>
  <c r="Z24"/>
  <c r="F14" i="12"/>
  <c r="L14"/>
  <c r="AJ33"/>
  <c r="F26" i="11"/>
  <c r="Z26"/>
  <c r="F20" i="12"/>
  <c r="Z20"/>
  <c r="F23"/>
  <c r="Z23"/>
  <c r="F25" i="10"/>
  <c r="Z25"/>
  <c r="F14" i="11"/>
  <c r="L14"/>
  <c r="AJ33"/>
  <c r="K14"/>
  <c r="F20"/>
  <c r="Z20"/>
  <c r="F14" i="10"/>
  <c r="AJ33"/>
  <c r="AE39" i="6"/>
  <c r="AJ28" i="4"/>
  <c r="AD21" i="7"/>
  <c r="Z21"/>
  <c r="K27" i="16" l="1"/>
  <c r="K27" i="19"/>
  <c r="Z61" i="27"/>
  <c r="G60" i="26"/>
  <c r="K21" i="16"/>
  <c r="J30" i="17"/>
  <c r="K32" i="18"/>
  <c r="K21" i="19"/>
  <c r="K24" i="26"/>
  <c r="K30" i="27"/>
  <c r="G61"/>
  <c r="J21" i="17"/>
  <c r="J27"/>
  <c r="K30" i="18"/>
  <c r="J32" i="17"/>
  <c r="K24" i="25"/>
  <c r="K30" i="19"/>
  <c r="Z57" i="25"/>
  <c r="K40" i="19"/>
  <c r="AE50" i="1"/>
  <c r="AE51"/>
  <c r="AE49"/>
  <c r="AE53"/>
  <c r="AE52"/>
  <c r="AE54"/>
  <c r="AE58"/>
  <c r="AE57"/>
  <c r="AE56"/>
  <c r="AE48"/>
  <c r="AE43"/>
  <c r="AE47"/>
  <c r="K25" i="16"/>
  <c r="J22" i="17"/>
  <c r="K22" i="18"/>
  <c r="K18" i="25"/>
  <c r="Z60" i="26"/>
  <c r="K21"/>
  <c r="J20" i="17"/>
  <c r="K31" i="18"/>
  <c r="K20"/>
  <c r="Z49" i="23"/>
  <c r="K21" i="25"/>
  <c r="K27" i="26"/>
  <c r="K26" i="16"/>
  <c r="K26" i="18"/>
  <c r="K25"/>
  <c r="K20" i="24"/>
  <c r="K23"/>
  <c r="G49" i="25"/>
  <c r="G52" i="26"/>
  <c r="K37" i="18"/>
  <c r="K37" i="19"/>
  <c r="K36"/>
  <c r="K36" i="18"/>
  <c r="K35"/>
  <c r="K35" i="19"/>
  <c r="K21" i="27"/>
  <c r="J25" i="17"/>
  <c r="K22" i="16"/>
  <c r="J26" i="17"/>
  <c r="K20" i="16"/>
  <c r="J31" i="17"/>
  <c r="K25" i="19"/>
  <c r="K20"/>
  <c r="J20" i="23"/>
  <c r="Z53" i="24"/>
  <c r="Z49" i="25"/>
  <c r="G53" i="24"/>
  <c r="Z52" i="26"/>
  <c r="K18"/>
  <c r="Q14" i="9"/>
  <c r="I47"/>
  <c r="Q13" s="1"/>
  <c r="Z21" i="4"/>
  <c r="G27" i="9"/>
  <c r="N8" s="1"/>
  <c r="G23"/>
  <c r="G22"/>
  <c r="G21"/>
  <c r="G18"/>
  <c r="G17"/>
  <c r="G16"/>
  <c r="F6" i="1"/>
  <c r="U39" l="1"/>
  <c r="T41"/>
  <c r="I15" i="7" s="1"/>
  <c r="L13" i="9"/>
  <c r="L14"/>
  <c r="B14" i="6"/>
  <c r="K19"/>
  <c r="Z28" i="7"/>
  <c r="K21" i="6"/>
  <c r="G15" i="9"/>
  <c r="F21" i="4"/>
  <c r="K20" i="6"/>
  <c r="K22"/>
  <c r="K28"/>
  <c r="Z37" i="7"/>
  <c r="Z36"/>
  <c r="T25" i="10" l="1"/>
  <c r="T23" i="12"/>
  <c r="T21" i="13"/>
  <c r="T23" i="11"/>
  <c r="T30" i="13"/>
  <c r="T24"/>
  <c r="J36" i="27" l="1"/>
  <c r="J30" i="25"/>
  <c r="J29" i="24"/>
  <c r="K44" i="19"/>
  <c r="J34" i="17"/>
  <c r="K29" i="16"/>
  <c r="F10" i="13"/>
  <c r="F10" i="11"/>
  <c r="J33" i="26"/>
  <c r="J26" i="23"/>
  <c r="C18" i="7"/>
  <c r="K40" i="18"/>
  <c r="F10" i="10"/>
  <c r="F10" i="12"/>
  <c r="F10" i="4"/>
  <c r="K23" i="6"/>
  <c r="G30" i="9"/>
  <c r="T18" i="13"/>
  <c r="G26" i="9"/>
  <c r="AE24" i="13"/>
  <c r="AE25" i="10"/>
  <c r="AE21" i="13"/>
  <c r="AE23" i="11"/>
  <c r="AE23" i="12"/>
  <c r="T21" i="4"/>
  <c r="T27" i="13"/>
  <c r="T29" i="12"/>
  <c r="T20" i="11"/>
  <c r="T20" i="12"/>
  <c r="T26"/>
  <c r="T26" i="11"/>
  <c r="T21" i="10"/>
  <c r="AE30" i="13"/>
  <c r="AE27" l="1"/>
  <c r="AE29" i="12"/>
  <c r="AE20"/>
  <c r="AE18" i="13"/>
  <c r="AE26" i="12"/>
  <c r="AE26" i="11"/>
  <c r="AE21" i="10"/>
  <c r="AE30" s="1"/>
  <c r="AE20" i="11"/>
  <c r="AE30" s="1"/>
  <c r="AE21" i="4"/>
  <c r="AE25" s="1"/>
  <c r="G33" i="7"/>
  <c r="AE32" i="13" l="1"/>
  <c r="AE31" i="12"/>
  <c r="AD9" i="7"/>
  <c r="M29"/>
  <c r="M28"/>
  <c r="B30"/>
  <c r="B29"/>
  <c r="B28"/>
</calcChain>
</file>

<file path=xl/comments1.xml><?xml version="1.0" encoding="utf-8"?>
<comments xmlns="http://schemas.openxmlformats.org/spreadsheetml/2006/main">
  <authors>
    <author>Author</author>
  </authors>
  <commentList>
    <comment ref="B171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B176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B177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B178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B179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B180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<sst xmlns="http://schemas.openxmlformats.org/spreadsheetml/2006/main" count="4665" uniqueCount="784">
  <si>
    <t>NO</t>
  </si>
  <si>
    <t>NIP</t>
  </si>
  <si>
    <t>Bone-Bone</t>
  </si>
  <si>
    <t>Dari</t>
  </si>
  <si>
    <t>Ke</t>
  </si>
  <si>
    <t>Trans yg digunakan</t>
  </si>
  <si>
    <t>PERJALANAN YG DIRENCANAKAN</t>
  </si>
  <si>
    <t>Selama</t>
  </si>
  <si>
    <t>Dari Tanggal</t>
  </si>
  <si>
    <t>s.d Tanggal</t>
  </si>
  <si>
    <t>Maksud Perjalanan Dinas</t>
  </si>
  <si>
    <t>Keterangan</t>
  </si>
  <si>
    <t>Nama</t>
  </si>
  <si>
    <t>Pangkat/ Gol</t>
  </si>
  <si>
    <t>Jabatan</t>
  </si>
  <si>
    <t>No. SPPD</t>
  </si>
  <si>
    <t>Pembayaran per Hari</t>
  </si>
  <si>
    <t>PEMERINTAH KABUPATEN LUWU UTARA</t>
  </si>
  <si>
    <t>KANTOR LATIHAN KERJA (KLK)</t>
  </si>
  <si>
    <t>LUWU UTARA</t>
  </si>
  <si>
    <t xml:space="preserve">Daftar </t>
  </si>
  <si>
    <t>Tanggal</t>
  </si>
  <si>
    <t>No</t>
  </si>
  <si>
    <t>VOLUME</t>
  </si>
  <si>
    <t>JUMLAH YANG DITERIMA</t>
  </si>
  <si>
    <t>TANDA TANGAN</t>
  </si>
  <si>
    <t>hari</t>
  </si>
  <si>
    <t>Alamat : Jl. Trans Sulawesi Minna Desa Bungapati, Kec. Bone-Bone Telp. Fax (0473) 2310734</t>
  </si>
  <si>
    <t>Tujuan</t>
  </si>
  <si>
    <t xml:space="preserve">Demikian Surat Tugas diberikan kepada yang bersangkutan untuk dilaksanakan dengan penuh </t>
  </si>
  <si>
    <t>rasa tanggungjawab</t>
  </si>
  <si>
    <t>Pada tanggal</t>
  </si>
  <si>
    <t>Drs. SYAMSUL BAHRI</t>
  </si>
  <si>
    <t>KANTOR LATIHAN KERJA</t>
  </si>
  <si>
    <t>Lembar I, II, III, IV</t>
  </si>
  <si>
    <t>Kode Rek. :</t>
  </si>
  <si>
    <t>Banyaknya Uang :</t>
  </si>
  <si>
    <t>Untuk Pembayaran :</t>
  </si>
  <si>
    <t>Kuasa Pengguna Anggaran</t>
  </si>
  <si>
    <t>Pejabat Pelaksana Teknis Kegiatan</t>
  </si>
  <si>
    <t>Yang Menerima</t>
  </si>
  <si>
    <t>Lunas dibayar oleh</t>
  </si>
  <si>
    <t>Bendahara Pengeluaran</t>
  </si>
  <si>
    <t>No. Buku. …………</t>
  </si>
  <si>
    <t>Terbilang Rp :</t>
  </si>
  <si>
    <t xml:space="preserve">JUMLAH </t>
  </si>
  <si>
    <t>Disetujui :</t>
  </si>
  <si>
    <t>Pengguna Anggaran</t>
  </si>
  <si>
    <t>1.</t>
  </si>
  <si>
    <t>:</t>
  </si>
  <si>
    <t>Kepala Kantor</t>
  </si>
  <si>
    <t>S U R A T    T U G A S</t>
  </si>
  <si>
    <t xml:space="preserve">TAHUN </t>
  </si>
  <si>
    <t>Dikeluarkan Di</t>
  </si>
  <si>
    <t>Pangkat</t>
  </si>
  <si>
    <t>PPTK</t>
  </si>
  <si>
    <t>Kantor Latihan Kerja</t>
  </si>
  <si>
    <t>19581230 198612 1 002</t>
  </si>
  <si>
    <t>Gol Ruang</t>
  </si>
  <si>
    <t>Rapat Koordinasi dan Konsultasi Keluar Daerah</t>
  </si>
  <si>
    <t>MATIUS KOMBONG, S.Sos</t>
  </si>
  <si>
    <t>K U I T A N S I</t>
  </si>
  <si>
    <t>Tahun Anggaran :</t>
  </si>
  <si>
    <t>Paraf :</t>
  </si>
  <si>
    <t>0</t>
  </si>
  <si>
    <t/>
  </si>
  <si>
    <t>1</t>
  </si>
  <si>
    <t>2</t>
  </si>
  <si>
    <t>MILYARAN</t>
  </si>
  <si>
    <t>3</t>
  </si>
  <si>
    <t>JUTAAN</t>
  </si>
  <si>
    <t>4</t>
  </si>
  <si>
    <t>RIBUAAN</t>
  </si>
  <si>
    <t>5</t>
  </si>
  <si>
    <t>RATUSAN</t>
  </si>
  <si>
    <t>6</t>
  </si>
  <si>
    <t>7</t>
  </si>
  <si>
    <t>8</t>
  </si>
  <si>
    <t>9</t>
  </si>
  <si>
    <t>Bendahara</t>
  </si>
  <si>
    <t>Penata Muda</t>
  </si>
  <si>
    <t>19811111 200502 2 006</t>
  </si>
  <si>
    <r>
      <t xml:space="preserve">Sudah Terima dari Bendahara Pengeluaran : </t>
    </r>
    <r>
      <rPr>
        <b/>
        <sz val="11"/>
        <color theme="1"/>
        <rFont val="Arial"/>
        <family val="2"/>
      </rPr>
      <t>KLK Luwu Utara</t>
    </r>
  </si>
  <si>
    <t>Pegawai yg diperintahkan</t>
  </si>
  <si>
    <t>Perjalanan  yg diperintahkan</t>
  </si>
  <si>
    <t>Trans Yang digunakan</t>
  </si>
  <si>
    <t>Perjalanan yang direncanakan</t>
  </si>
  <si>
    <t>s.d tanggal</t>
  </si>
  <si>
    <t>Maksud Perjalnan dinas</t>
  </si>
  <si>
    <t>Biaya</t>
  </si>
  <si>
    <t>Perhari</t>
  </si>
  <si>
    <t>Jumlah diterima</t>
  </si>
  <si>
    <t>DARI PEJABAT PEMBERI PEMERINTAH :</t>
  </si>
  <si>
    <t xml:space="preserve">  Tempat Kedudukan Pegawai</t>
  </si>
  <si>
    <t>Jl. Trans Sulawesi Minna Ds. Bungapati Kec. Bone-Bone Telp. (0473)2310734</t>
  </si>
  <si>
    <t xml:space="preserve">  yang diperintahkan</t>
  </si>
  <si>
    <t xml:space="preserve">Kembali </t>
  </si>
  <si>
    <t xml:space="preserve">  Pada Tanggal</t>
  </si>
  <si>
    <t>Pada Tanggal</t>
  </si>
  <si>
    <t>SURAT PERINTAH PERJALANAN DINAS</t>
  </si>
  <si>
    <t>Pejabat berwenang yang memberi perintah</t>
  </si>
  <si>
    <t>KEPALA KANTOR LATIHAN KERJA LUWU UTARA</t>
  </si>
  <si>
    <t>Nama Pegawai yang diperintahkan</t>
  </si>
  <si>
    <t>2.</t>
  </si>
  <si>
    <t>DARI PEJABAT DI DAERAH YG DIKUNJUNGI :</t>
  </si>
  <si>
    <t>a</t>
  </si>
  <si>
    <t>Pangkat/Golongan</t>
  </si>
  <si>
    <t>b</t>
  </si>
  <si>
    <t xml:space="preserve">Tempat Kedudukan Pegawai yang </t>
  </si>
  <si>
    <t>c</t>
  </si>
  <si>
    <t>diperintahkan</t>
  </si>
  <si>
    <t>pada tanggal</t>
  </si>
  <si>
    <t>Perjalanan Dinas yang diperintahkan</t>
  </si>
  <si>
    <t>KEPALA</t>
  </si>
  <si>
    <t>Transportasi yang digunakan</t>
  </si>
  <si>
    <t>…………………………...…….</t>
  </si>
  <si>
    <t>…………………………….</t>
  </si>
  <si>
    <t>NIP :</t>
  </si>
  <si>
    <t>Perjalanan Dinas yang direncanakan</t>
  </si>
  <si>
    <t>s/d Tanggal</t>
  </si>
  <si>
    <t>Maksud Perjalanan Dinas :</t>
  </si>
  <si>
    <t xml:space="preserve">Perhitungan Biaya Perjalanan </t>
  </si>
  <si>
    <t>Atas Beban</t>
  </si>
  <si>
    <t>DPA SKPD KLK Kab. Luwu Utara</t>
  </si>
  <si>
    <t>Pasal Anggaran</t>
  </si>
  <si>
    <t>KEPALA KANTOR,</t>
  </si>
  <si>
    <t xml:space="preserve"> </t>
  </si>
  <si>
    <t>………………………….</t>
  </si>
  <si>
    <t>Jumlah…</t>
  </si>
  <si>
    <t>N  A  M  A</t>
  </si>
  <si>
    <t>Pada Tgl. ……………………..2011</t>
  </si>
  <si>
    <t>Kode Rek</t>
  </si>
  <si>
    <t>No. …………..</t>
  </si>
  <si>
    <t>Tgl. SPPD</t>
  </si>
  <si>
    <t>Tg. SPPD</t>
  </si>
  <si>
    <t xml:space="preserve"> s.d</t>
  </si>
  <si>
    <t>Bone-Bone,</t>
  </si>
  <si>
    <t>Dikeluarkan di :</t>
  </si>
  <si>
    <t xml:space="preserve">Yang bertanda tangan dibawah ini Kepala Kantor Latihan Kerja Luwu Utara dengan ini menugaskan </t>
  </si>
  <si>
    <t>kepada :</t>
  </si>
  <si>
    <t xml:space="preserve">  KEPALA KANTOR</t>
  </si>
  <si>
    <t>KEPALA KANTOR</t>
  </si>
  <si>
    <t>3.</t>
  </si>
  <si>
    <t>2. ……………………</t>
  </si>
  <si>
    <t>…………………..</t>
  </si>
  <si>
    <t>4.</t>
  </si>
  <si>
    <t>4. ……………………</t>
  </si>
  <si>
    <t>5.</t>
  </si>
  <si>
    <t>Data Entry</t>
  </si>
  <si>
    <t>Laporan</t>
  </si>
  <si>
    <t>Surat Tugas</t>
  </si>
  <si>
    <t>Tanda Terima</t>
  </si>
  <si>
    <t>1 Pegawai</t>
  </si>
  <si>
    <t>2 Pegawai</t>
  </si>
  <si>
    <t>3 Pegawai</t>
  </si>
  <si>
    <t>4 Pegawai</t>
  </si>
  <si>
    <t>5 Pegawai</t>
  </si>
  <si>
    <t>Kuitansi</t>
  </si>
  <si>
    <t>Form SPPD</t>
  </si>
  <si>
    <t>Error &amp; Problem</t>
  </si>
  <si>
    <t xml:space="preserve">S  P  P  D </t>
  </si>
  <si>
    <t>Legal</t>
  </si>
  <si>
    <t>A b o u t</t>
  </si>
  <si>
    <t xml:space="preserve">I  n  p  u  t </t>
  </si>
  <si>
    <t>v.0.1 - 2011</t>
  </si>
  <si>
    <t>mulai dari :</t>
  </si>
  <si>
    <t>&gt;&gt;</t>
  </si>
  <si>
    <t>Menu Utama</t>
  </si>
  <si>
    <t>Menu - Surat Tugas</t>
  </si>
  <si>
    <t>Menu - Tanda Terima</t>
  </si>
  <si>
    <t>INPUT DATA PEGAWAI</t>
  </si>
  <si>
    <t>Kembali ke Menu</t>
  </si>
  <si>
    <t>FORMULIR SPPD</t>
  </si>
  <si>
    <t>Laporan Tanda Terima - 1 Pegawai</t>
  </si>
  <si>
    <t>Laporan Tanda Terima - 2 Pegawai</t>
  </si>
  <si>
    <t>Laporan Tanda Terima - 3 Pegawai</t>
  </si>
  <si>
    <t>Laporan Tanda Terima - 4 Pegawai</t>
  </si>
  <si>
    <t>Laporan Tanda Terima - 5 Pegawai</t>
  </si>
  <si>
    <t>Laporan Surat Tugas - 1 Pegawai</t>
  </si>
  <si>
    <t>Laporan Surat Tugas - 2 Pegawai</t>
  </si>
  <si>
    <t>Laporan Surat Tugas - 4 Pegawai</t>
  </si>
  <si>
    <t>Laporan Surat Tugas - 5 Pegawai</t>
  </si>
  <si>
    <t>Laporan Kuitansi</t>
  </si>
  <si>
    <t>Mulai dari :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</si>
  <si>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</si>
  <si>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</si>
  <si>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</si>
  <si>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</si>
  <si>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</si>
  <si>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</si>
  <si>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</si>
  <si>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</si>
  <si>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</si>
  <si>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094/01/ST-KLK</t>
  </si>
  <si>
    <t>19840105 200312 1 007</t>
  </si>
  <si>
    <t>Masamba</t>
  </si>
  <si>
    <t>Mobil</t>
  </si>
  <si>
    <t>s.d</t>
  </si>
  <si>
    <t>Urus Gaji Untuk Bulan Januari 2011</t>
  </si>
  <si>
    <t>ZULFIADI</t>
  </si>
  <si>
    <t>Pengatur Muda, II/a</t>
  </si>
  <si>
    <t>19801111 201001 1 005</t>
  </si>
  <si>
    <t>094/02/ST-KLK</t>
  </si>
  <si>
    <t>19571231 198103 1 151</t>
  </si>
  <si>
    <t>Menghadiri Undangan Rapat Menyambut Hari Pahlawan Rakyat Luwu</t>
  </si>
  <si>
    <t>Konsultasi dan Monitoring di Mappedeceng</t>
  </si>
  <si>
    <t>094/01.b/ST-KLK</t>
  </si>
  <si>
    <t>094/03/ST-KLK</t>
  </si>
  <si>
    <t>Kordinasi tentang dana talangan TKI di Setda</t>
  </si>
  <si>
    <t>094/04/ST-KLK</t>
  </si>
  <si>
    <t>SUHARTI</t>
  </si>
  <si>
    <t>094/05/ST-KLK</t>
  </si>
  <si>
    <t>Mengurus Laporan Keuangan GU Nihil</t>
  </si>
  <si>
    <t>Koordinasi tentang Angka Kredit Instruktur</t>
  </si>
  <si>
    <t>094/06/ST-KLK</t>
  </si>
  <si>
    <t>Mengurus Laporan akhir Tahun</t>
  </si>
  <si>
    <t>094/07/ST-KLK</t>
  </si>
  <si>
    <t>Rapat Pemantapan Menyambut Hari Pahlawan Rakyat Luwu</t>
  </si>
  <si>
    <t>094/08/ST-KLK</t>
  </si>
  <si>
    <t>Urus dana Talangan</t>
  </si>
  <si>
    <t>094/09/ST-KLK</t>
  </si>
  <si>
    <t>Mengurus RKA 2010</t>
  </si>
  <si>
    <t>094/10/ST-KLK</t>
  </si>
  <si>
    <t>19690101 198901 1 002</t>
  </si>
  <si>
    <t>Juru, I/c</t>
  </si>
  <si>
    <t>19830803 200901 1 002</t>
  </si>
  <si>
    <t>Menghadiri Undangan Musrembang RPJMD dan RPJPD Kab.Luwu Utara.</t>
  </si>
  <si>
    <t>094/11/ST-KLK</t>
  </si>
  <si>
    <t>Mengurus RKA 2011</t>
  </si>
  <si>
    <t>094/12/ST-KLK</t>
  </si>
  <si>
    <t>Mengurus Penggunaan Izin Mess Pemda</t>
  </si>
  <si>
    <t>094/13/ST-KLK</t>
  </si>
  <si>
    <t>Bantuan</t>
  </si>
  <si>
    <t>Tentang</t>
  </si>
  <si>
    <t>Error and problem</t>
  </si>
  <si>
    <t xml:space="preserve">1. </t>
  </si>
  <si>
    <t>Untuk Cell yang kosong isikan degan tanda ' atau mengisinya dengan spasi</t>
  </si>
  <si>
    <t>Catan Rilis</t>
  </si>
  <si>
    <t>Rapat Pemantapan Menyambut Hari Pahlawan Rakyat Luwu ke-65 tahun 2011</t>
  </si>
  <si>
    <t>094/14/ST-KLK</t>
  </si>
  <si>
    <t>094/15/ST-KLK</t>
  </si>
  <si>
    <t>Rapat Pemantapan Peringatan hari Perlawanan Rakyat Luwu Ke- 65</t>
  </si>
  <si>
    <t>Update Database</t>
  </si>
  <si>
    <t>094/15.a/ST-KLK</t>
  </si>
  <si>
    <t>094/16/ST-KLK</t>
  </si>
  <si>
    <t>menyetor Pajak PAD</t>
  </si>
  <si>
    <t>094/17/ST-KLK</t>
  </si>
  <si>
    <t xml:space="preserve">19650506 198603 1 014 </t>
  </si>
  <si>
    <t>094/18/ST-KLK</t>
  </si>
  <si>
    <t>094/19/ST-KLK</t>
  </si>
  <si>
    <t>RESKIANI</t>
  </si>
  <si>
    <t>19810312 201001 2 001</t>
  </si>
  <si>
    <t>Mengurus rka 2011</t>
  </si>
  <si>
    <t>094/20/ST-KLK</t>
  </si>
  <si>
    <t>31//01/2011</t>
  </si>
  <si>
    <t>Rapat Pembahasan Draf Ranperda Retribusi Jasa Usaha dan Retribusi Perizinan Tertentu</t>
  </si>
  <si>
    <t>094/21/ST-KLK</t>
  </si>
  <si>
    <t>Urus Pencairan Gaji Untuk Bulan Pebruari 2011</t>
  </si>
  <si>
    <t>094/22/ST-KLK</t>
  </si>
  <si>
    <t>Rapat Istimewa Paripurna Dewan Penutupan Masa Sidang 2010 dan Pembukaan Sidang 2011</t>
  </si>
  <si>
    <t>094/23/ST-KLK</t>
  </si>
  <si>
    <t xml:space="preserve">Urus tindak lanjut Pencairan Gaji Untuk Bulan Pebruari 2011. </t>
  </si>
  <si>
    <t>094/24/ST-KLK</t>
  </si>
  <si>
    <t>Koordinasi dan Konsultasi Dana dekonsentrasi di Dinas Tenaga Kerja dan Transmigrasi Prop. Sul-Sel.</t>
  </si>
  <si>
    <t>094/25/ST-KLK</t>
  </si>
  <si>
    <t>094/26/ST-KLK</t>
  </si>
  <si>
    <t xml:space="preserve">Mengurus Ranperda Peraturan Bupati pada DPKD Luwu Utara </t>
  </si>
  <si>
    <t>094/27/ST-KLK</t>
  </si>
  <si>
    <t xml:space="preserve">Mengurus Pencairan LS pengadaan Barang dan Jasa pada DPKD Luwu Utara </t>
  </si>
  <si>
    <t>18</t>
  </si>
  <si>
    <t>094/28/ST-KLK</t>
  </si>
  <si>
    <t>094/29/ST-KLK</t>
  </si>
  <si>
    <t xml:space="preserve">Rapat tindak lanjut Laporan Hasil Pemeriksaan Aparat Pengawasan Fungsional intern Pemerintah Tahun Anggaran 2010 s/d 2009 </t>
  </si>
  <si>
    <t>094/30/ST-KLK</t>
  </si>
  <si>
    <t>Dalam rangka menghadiri arahan dari BPK di Aula Lagaligo</t>
  </si>
  <si>
    <t>094/31/ST-KLK</t>
  </si>
  <si>
    <t>Dalam rangka Konsultasi Hasil Temuan Inspektorat di DPKD</t>
  </si>
  <si>
    <t>094/32/ST-KLK</t>
  </si>
  <si>
    <t>Dalam rangka Bimbingan Teknis Penyusunan LAKIP dan SOP di Aula Lagaligo Luwu Utara</t>
  </si>
  <si>
    <t>094/33/ST-KLK</t>
  </si>
  <si>
    <t>Mengurus SPJ 2011</t>
  </si>
  <si>
    <t>094/34/ST-KLK</t>
  </si>
  <si>
    <t>Menyetor Pajak PAD 2011 di DPKD</t>
  </si>
  <si>
    <t>094/35/ST-KLK</t>
  </si>
  <si>
    <t>Dalam Rangka Pemeriksaan BPK-RI APBD 2010 di DPKD Luwu Utara</t>
  </si>
  <si>
    <t>094/36/ST-KLK</t>
  </si>
  <si>
    <t>Dalam Rangka Update Database SIMDA untuk Pencairan GU januari 2011 di DPKD Luwu Utara</t>
  </si>
  <si>
    <t>Penata Muda, III/a</t>
  </si>
  <si>
    <t>094/37/ST-KLK</t>
  </si>
  <si>
    <t>Dalam rangka Konsultasi Temuan Inspektorat di DPKD Luwu Utara</t>
  </si>
  <si>
    <t>094/38/ST-KLK</t>
  </si>
  <si>
    <t>094/39/ST-KLK</t>
  </si>
  <si>
    <t>094/40/ST-KLK</t>
  </si>
  <si>
    <t>19690605 201001 2 001</t>
  </si>
  <si>
    <t>Koordinasi Dengan Ibu Wakil Bupati Tentang Pembukaan Pelatihan 2011 di KLK.</t>
  </si>
  <si>
    <t>094/35.A/ST-KLK</t>
  </si>
  <si>
    <t>Dalam rangka mengurus Gaji dan Tunjangan PNS  Untuk Bulan Maret  2011</t>
  </si>
  <si>
    <t>Dalam rangka mengurus Gaji dan Tunjangan PNS  Untuk Bulan Maret 2011</t>
  </si>
  <si>
    <t>Dalam rangka mengurus Kenaikan Gaji dan Tunjangan Beras PNS  Untuk Bulan Januari 2010 s.d Januari  2011</t>
  </si>
  <si>
    <t xml:space="preserve">                             </t>
  </si>
  <si>
    <t>Sosialisasi tentang bantuan dana dari Luar Negeri di Bappeda</t>
  </si>
  <si>
    <t>LAPORAN PERJALANAN DINAS</t>
  </si>
  <si>
    <t>Dasar</t>
  </si>
  <si>
    <t>Kesimpulan</t>
  </si>
  <si>
    <t xml:space="preserve">KEPALA KANTOR LATIHAN KERJA </t>
  </si>
  <si>
    <t xml:space="preserve">Surat Tugas Nomor </t>
  </si>
  <si>
    <t>Demikian Laporan Perjalanan Dinas kami sampaikan</t>
  </si>
  <si>
    <t>Yang Melaporkan,</t>
  </si>
  <si>
    <t xml:space="preserve">Kepada Yth </t>
  </si>
  <si>
    <t xml:space="preserve">Dari </t>
  </si>
  <si>
    <t>………………………………………………………………………………………………</t>
  </si>
  <si>
    <t>Lap. Perjalanan Dinas</t>
  </si>
  <si>
    <t>Menu - Laporan Perjalanan Dinas</t>
  </si>
  <si>
    <t>Laporan Perjalan Dinas - 1 Pegawai</t>
  </si>
  <si>
    <t>Laporan Perjalan Dinas - 2 Pegawai</t>
  </si>
  <si>
    <t>Laporan Perjalan Dinas - 3 Pegawai</t>
  </si>
  <si>
    <t>Laporan Perjalan Dinas - 4 Pegawai</t>
  </si>
  <si>
    <t>Laporan Perjalan Dinas - 5 Pegawai</t>
  </si>
  <si>
    <t>Paremeter</t>
  </si>
  <si>
    <t>Pangkat/Gol.</t>
  </si>
  <si>
    <t>Eselon</t>
  </si>
  <si>
    <t>Kepala KLK</t>
  </si>
  <si>
    <t>III</t>
  </si>
  <si>
    <t>SUPRI BAYAMIN, SE</t>
  </si>
  <si>
    <t>Penata Tk. I, III/d</t>
  </si>
  <si>
    <t>Kasubag. Tata Usaha</t>
  </si>
  <si>
    <t>IV</t>
  </si>
  <si>
    <t>FAHARUDDIN, A.Md</t>
  </si>
  <si>
    <t>Penata, III/c</t>
  </si>
  <si>
    <t>Kasi. Pelatihan</t>
  </si>
  <si>
    <t>YULIUS SAU, ST</t>
  </si>
  <si>
    <t>Penata Muda Tk.I, III/b</t>
  </si>
  <si>
    <t>Kasi. Kemitraan &amp; Bursa Kerja</t>
  </si>
  <si>
    <t>Staf Kemitraan dan Bursa Kerja</t>
  </si>
  <si>
    <t>Staf</t>
  </si>
  <si>
    <t>MARSUMAR, SE</t>
  </si>
  <si>
    <t>19680130 200801 1 003</t>
  </si>
  <si>
    <t>Staf seksi Pelatihan</t>
  </si>
  <si>
    <t>SITTI HUSNAH BURHAN, SE</t>
  </si>
  <si>
    <t>19740417 200901 2 001</t>
  </si>
  <si>
    <t>Staf Subag.Tata Usaha</t>
  </si>
  <si>
    <t>VENDERS, S.Sos</t>
  </si>
  <si>
    <t>19680530 2009 01 1 001</t>
  </si>
  <si>
    <t>ALAMSYAH, ST</t>
  </si>
  <si>
    <t>19730321 200901 1 001</t>
  </si>
  <si>
    <t>IRSAD, ST</t>
  </si>
  <si>
    <t>19790607 201001 1 016</t>
  </si>
  <si>
    <t>IRWAN JAYA PAPAYUNGAN, ST</t>
  </si>
  <si>
    <t>19721001 201001 1 004</t>
  </si>
  <si>
    <t>HASMAWAN, SP</t>
  </si>
  <si>
    <t>19760613 200901 2 001</t>
  </si>
  <si>
    <t>MURNI, SE</t>
  </si>
  <si>
    <t>MASKUR HASAN, S.Sos</t>
  </si>
  <si>
    <t>MUHAMMAD RAMLI, S.Sos</t>
  </si>
  <si>
    <t>19810717 200502 1 004</t>
  </si>
  <si>
    <t>OLGA, S.Sos</t>
  </si>
  <si>
    <t>SUHARTI SARIKA</t>
  </si>
  <si>
    <t>19681231 200701 2 172</t>
  </si>
  <si>
    <t>HUSNAH USMAN, S.Sos</t>
  </si>
  <si>
    <t>19800313 200801 2 014</t>
  </si>
  <si>
    <t>RESKIANI, S.Sos</t>
  </si>
  <si>
    <t>MEGAWATI, S.Sos</t>
  </si>
  <si>
    <t>19740917 201001 2 001</t>
  </si>
  <si>
    <t>MARLINA</t>
  </si>
  <si>
    <t>19760116 201001 2 001</t>
  </si>
  <si>
    <t>Staf Perencanaan &amp; Peng. Pelatihan</t>
  </si>
  <si>
    <t>MERLIN LANTANG</t>
  </si>
  <si>
    <t>19831024 201001 2 003</t>
  </si>
  <si>
    <t>Staf Seksi Pelatihan</t>
  </si>
  <si>
    <t>AKBAR</t>
  </si>
  <si>
    <t>19791230 201001 1 003</t>
  </si>
  <si>
    <t>IBNU SAID, S.Sos</t>
  </si>
  <si>
    <t>19741120 200801 1 003</t>
  </si>
  <si>
    <t>YUDHISTIRA</t>
  </si>
  <si>
    <t>MISAUDIN</t>
  </si>
  <si>
    <t>19820825 201001 1 004</t>
  </si>
  <si>
    <t>Kasubag. Tata Usaha1</t>
  </si>
  <si>
    <t>SILVIAH  YASIN, STP</t>
  </si>
  <si>
    <t>JOTAM BOKKO BETU</t>
  </si>
  <si>
    <t>19571231 198602 1 046</t>
  </si>
  <si>
    <t>PARAMETER</t>
  </si>
  <si>
    <t>DATA PEGAWAI</t>
  </si>
  <si>
    <t>19670213 200112 2 002</t>
  </si>
  <si>
    <t>NAMA PEGAWAI</t>
  </si>
  <si>
    <t>PERJALANAN YG DIPERINTAH</t>
  </si>
  <si>
    <t>1. Daftar Nama Pegawai</t>
  </si>
  <si>
    <t>2. Bend., Rek., PPTK</t>
  </si>
  <si>
    <t>Menu - Parameter</t>
  </si>
  <si>
    <t>v.1.0 - 2011</t>
  </si>
  <si>
    <t>S  P  P  D</t>
  </si>
  <si>
    <t>Pastikan Data pegawai sesuai dengan daftar pegawai yang terdaftar</t>
  </si>
  <si>
    <t>094/41/ST-KLK</t>
  </si>
  <si>
    <t>Rapat Koordinasi PENAS KTNA di ruang SEKDA Kab. Luwu Utara</t>
  </si>
  <si>
    <t>094/42/ST-KLK</t>
  </si>
  <si>
    <t>Rapat Koordinasi pra Musrembangkab di Ruang Rapat Sekda Luwu Utara</t>
  </si>
  <si>
    <t>094/43/ST-KLK</t>
  </si>
  <si>
    <t>094/44/ST-KLK</t>
  </si>
  <si>
    <t>Sosialisasi KeTaspenan di Aula BAPPEDA Luwu Utara</t>
  </si>
  <si>
    <t>Musrenbang Kabupaten di Aula lagaligo Luwu Utara</t>
  </si>
  <si>
    <t>094/45/ST-KLK</t>
  </si>
  <si>
    <t xml:space="preserve">Koordinasi usulan Pegawai Tahun 2011 di Badan Kepegawaian dan Diklat Daerah </t>
  </si>
  <si>
    <t xml:space="preserve">Dalam rangka mengikuti Rakor Tekhnis Bidang Kepegawaian T.A. 2011 </t>
  </si>
  <si>
    <t xml:space="preserve">rumus pembilang </t>
  </si>
  <si>
    <t>094/46/ST-KLK</t>
  </si>
  <si>
    <t xml:space="preserve">Pengurusan Pengadaan Barang dan Jasa Pada Belanja Barang dan Jasa </t>
  </si>
  <si>
    <t>094/47/ST-KLK</t>
  </si>
  <si>
    <t>Rapat Koordinasi Formasi CPNS Tahun 2011</t>
  </si>
  <si>
    <t>094/48/ST-KLK</t>
  </si>
  <si>
    <t>Pengurusan Administrasi barang dan Jasa Kegiatan Pemeliharaan Komponen instalasi Listrik</t>
  </si>
  <si>
    <t>094/49/ST-KLK</t>
  </si>
  <si>
    <t>Malili</t>
  </si>
  <si>
    <t xml:space="preserve">Mengantar Peserta Pelatihan dalam Kunjungan Industri Kelapa Sawit </t>
  </si>
  <si>
    <t>094/50/ST-KLK</t>
  </si>
  <si>
    <t>Mengadakan pendataan kelompok yang mendapatkan bantuan dari Dinas Koperindag, Dinas Sosnakertrans, dan Badan KB dan Pemberdayaan</t>
  </si>
  <si>
    <t>094/51/ST-KLK</t>
  </si>
  <si>
    <t>Mengurus Pencairan LS Makan Minum dan Pengadaan Barang Jasa pada DPKD Luwu Utara</t>
  </si>
  <si>
    <t>sosialisasi pelatihan Kelompok Pencinta alam Respa di Baebunta</t>
  </si>
  <si>
    <t>094/52/ST-KLK</t>
  </si>
  <si>
    <t>Koordinasi Usulan Program dan kegiatan T.A 2011 pada BAPPEDA Luwu Utara</t>
  </si>
  <si>
    <t>ILHAM YUSUF, ST</t>
  </si>
  <si>
    <t>19761111 201101 1 003</t>
  </si>
  <si>
    <t>ESCHER KALAPADANG, ST</t>
  </si>
  <si>
    <t>19821116 201101 1 002</t>
  </si>
  <si>
    <t>094/53/ST-KLK</t>
  </si>
  <si>
    <t xml:space="preserve">Mengurus Pencairan Ganti Uang Persediaan (GU) atas SPJ Februari - Maret 2011,  pada DPKD Luwu Utara </t>
  </si>
  <si>
    <t>094/54/ST-KLK</t>
  </si>
  <si>
    <t>Dalam rangka Menyetor PAD di DPKD</t>
  </si>
  <si>
    <t>094/55/ST-KLK</t>
  </si>
  <si>
    <t>Dalam Rangka Rapat Koordinasi Tekhnis di Ruang Rapat Sekda.</t>
  </si>
  <si>
    <t>094/56/ST-KLK</t>
  </si>
  <si>
    <t>Menhadiri Presentasi Bupati Luwu Utara dalam rangka Kunjungan Lapangan Tim PenilaIAN Nasional Evaluasi Kinerja Penyelenggaraan Pemda.</t>
  </si>
  <si>
    <t>094/57/ST-KLK</t>
  </si>
  <si>
    <t>Malangke</t>
  </si>
  <si>
    <t>Melakukan perekrutan peserta pelatihan keterampilan bangunan batu</t>
  </si>
  <si>
    <t>094/58/ST-KLK</t>
  </si>
  <si>
    <t>094/59/ST-KLK</t>
  </si>
  <si>
    <t>Sabbang</t>
  </si>
  <si>
    <t>Kerjasama pelatihan automotif motor PNPM Mandiri</t>
  </si>
  <si>
    <t>094/60/ST-KLK</t>
  </si>
  <si>
    <t>Makassar</t>
  </si>
  <si>
    <t>Rapat Koordinasi Program Peningkatan Tenaga Kerja dan Produktivitas pada Dinas Tenaga Kerja dan Transmigrasi Prop. Sulawesi Selatan</t>
  </si>
  <si>
    <t>Rapat Koordinasi TKPKD di Aula Bappeda Luwu Utara</t>
  </si>
  <si>
    <t>094/61/ST-KLK</t>
  </si>
  <si>
    <t>094/62/ST-KLK</t>
  </si>
  <si>
    <t>Dalam rangka mengurus Gaji dan Tunjangan PNS  Untuk Bulan April  2011</t>
  </si>
  <si>
    <t>Penata, III/C</t>
  </si>
  <si>
    <t>094/63/ST-KLK</t>
  </si>
  <si>
    <t xml:space="preserve">Mengurus Pencairan Gaji dan Tunjangan Pegawai untuk Bulan April,  pada DPKD Luwu Utara </t>
  </si>
  <si>
    <t>094/64/ST-KLK</t>
  </si>
  <si>
    <t>Mengikuti Rapat Realisasi Fisik dan Keuangan di Administrasi Pembangunan Setda Luwu utara</t>
  </si>
  <si>
    <t>094/65/ST-KLK</t>
  </si>
  <si>
    <t>Melakukan Penarikan Barang/Inventaris yang dipinjamkan pada Kelompok Alumni KLK</t>
  </si>
  <si>
    <t>01 18 5 2 2 15 02</t>
  </si>
  <si>
    <t>094/66/ST-KLK</t>
  </si>
  <si>
    <t>Mengikuti Pembukaan DIKLAT Prajabatan Gol. III T.A 2011 di Hotel Remaja Indah</t>
  </si>
  <si>
    <t>19650506 198603 1 014</t>
  </si>
  <si>
    <t>Mengikuti Penyerahan Rekomendasi LKPJ 2010 di DPRD Luwu Utara</t>
  </si>
  <si>
    <t>094/67/ST-KLK</t>
  </si>
  <si>
    <t>094/68/ST-KLK</t>
  </si>
  <si>
    <t>Menghadiri Sosialisasi Penempatan dan Perlindungan TKI dan Audiensi program kerja konsul jendral Malaysia Timur (KJRI Kota Kinabalu)</t>
  </si>
  <si>
    <t>094/69/ST-KLK</t>
  </si>
  <si>
    <t>Mengahadiri Rapat PPNS di Ruang Rapat SEKDA</t>
  </si>
  <si>
    <t>094/70/ST-KLK</t>
  </si>
  <si>
    <t>Mappedeceng</t>
  </si>
  <si>
    <t>Rapat Tekhnis Perlombaan Desa Tingkat Provinsi Tahun 2011</t>
  </si>
  <si>
    <t>094/71/ST-KLK</t>
  </si>
  <si>
    <t>094/72/ST-KLK</t>
  </si>
  <si>
    <t>Konsultasi data Luwu Utara dalam angka dan Standar Harga kabupaten 2011</t>
  </si>
  <si>
    <t>094/73/ST-KLK</t>
  </si>
  <si>
    <t xml:space="preserve"> Konsultasi Pajak Bumi Bangunan pada DPKD Luwu Utara</t>
  </si>
  <si>
    <t>094/74/ST-KLK</t>
  </si>
  <si>
    <t>094/75/ST-KLK</t>
  </si>
  <si>
    <t>094/76/ST-KLK</t>
  </si>
  <si>
    <t>Update database SIMDA atas SP2D Barang dan Jasa pada DPKD Luwu Utara</t>
  </si>
  <si>
    <t>094/77/ST-KLK</t>
  </si>
  <si>
    <t>Menghadiri Workshop Strategy Alignment bagi para pengambil kebijakan di Kantor BAPPEDA Luwu Utara di Masamba</t>
  </si>
  <si>
    <t>094/78/ST-KLK</t>
  </si>
  <si>
    <t>Menyetor Pajak PAD di DPKD Luwu Utara.</t>
  </si>
  <si>
    <t xml:space="preserve">Update  SPJ Maret-April 2011,  pada DPKD Luwu Utara </t>
  </si>
  <si>
    <t xml:space="preserve">Menginput Laporan SPJ pada DPKD Luwu Utara </t>
  </si>
  <si>
    <t>094/79/ST-KLK</t>
  </si>
  <si>
    <t>Bandung, Jawa Barat</t>
  </si>
  <si>
    <t>Bus, Pesawat</t>
  </si>
  <si>
    <t>bulan</t>
  </si>
  <si>
    <t>Mengikuti Diklat Dasar Instruktur Teknologi Informasi di Balai Besar Pengembangan Latihan Kerja Dalam Negeri (BBPLKDN) Bandung, Jawa Barat sesuai dengan Surat No. B.076/FG-DL/IV/2011 tanggal 7 April 2011. Selama 7 (Tujuh) Bulan Terhitung Mulai Tanggal 25 April 2011sampai selesai.</t>
  </si>
  <si>
    <t>Staf Subag. Tata Usaha</t>
  </si>
  <si>
    <t>Bone-Bone, 20 April 2011</t>
  </si>
  <si>
    <t>NIP. 19581230 198612 1 002</t>
  </si>
  <si>
    <t>Penata Muda, II/a</t>
  </si>
  <si>
    <t>Bis &amp; Pesawat</t>
  </si>
  <si>
    <t>7 bulan</t>
  </si>
  <si>
    <t>Mengikuti Diklat Dasar Instruktur Teknologi Informasi di Balai Besar Pengembangan Latihan Kerja Dalam Negeri (BBPLKDN) Bandung, Jawa Barat sesuai Surat No. B.076/FG-DL/IV/2011 tanggal 7 April 2011.</t>
  </si>
  <si>
    <t>Nomor : 094/079/ST-KLK</t>
  </si>
  <si>
    <t>Pengatur Muda Tk. I, II/b</t>
  </si>
  <si>
    <t>094/80/ST-KLK</t>
  </si>
  <si>
    <t xml:space="preserve">Mengurus Pencairan Gaji dan Tunjangan Pegawai untuk Bulan Mei 2011 dan Gaji Terusan An. YULIANI, S.Pd. dari Alm. MATIUS KOMBONG, S.Sos ,  pada DPKD Luwu Utara </t>
  </si>
  <si>
    <t>I R S A D, ST</t>
  </si>
  <si>
    <t>Serang, Banten</t>
  </si>
  <si>
    <t>Mengikuti Diklat Dasar Instruktur Kejuruan Listrik  di Balai Besar  Latihan Kerja Industri Serang, Banten sesuai Surat No. B.073/FG-DL/IV/2011 tanggal 7 April 2011 sampai selesai.</t>
  </si>
  <si>
    <t>Nomor : 094/078/ST-KLK</t>
  </si>
  <si>
    <t>Mengantar Laporan Standar Harga Satuan Barang dan Jasa KLK ke DPKD Luwu Utara</t>
  </si>
  <si>
    <t>094/81/ST-KLK</t>
  </si>
  <si>
    <t>Koordinasi dengan Bagian Humas Mengenai Pembuatan Profil KLK Luwu Utara</t>
  </si>
  <si>
    <t>094/82/ST-KLK</t>
  </si>
  <si>
    <t>Koordinasi Proposal bantuan Dana Pusat di Masamba</t>
  </si>
  <si>
    <t>094/77.a/ST-KLK</t>
  </si>
  <si>
    <t>Tenaga Operator pada Bursa Kerja Online</t>
  </si>
  <si>
    <t>Penata III/c</t>
  </si>
  <si>
    <t>094/83/ST-KLK</t>
  </si>
  <si>
    <t>Koordinasi Hasil Rapat tanggal 5 Mei di ULP di Masamba</t>
  </si>
  <si>
    <t>094/84/ST-KLK</t>
  </si>
  <si>
    <t>Konsultasi dan Koordinasi Hasil Temuan Bawasda T.A 2007/2008 di Masamba</t>
  </si>
  <si>
    <t>094/85/ST-KLK</t>
  </si>
  <si>
    <t>Menghadiri Rapat Sosialisasi Permendagri No. 54 Tahun 2010 di Aula Bappeda Masamba</t>
  </si>
  <si>
    <t>Plt. Kasi. Perencanaan &amp; Peng. Pelatihan</t>
  </si>
  <si>
    <t>094/86/ST-KLK</t>
  </si>
  <si>
    <t>094/87/ST-KLK</t>
  </si>
  <si>
    <t>Dalam rangka Konsultasi tindak lanjut Dana Dekonsentrasi T.A. 2011 di Masamba</t>
  </si>
  <si>
    <t>094/88/ST-KLK</t>
  </si>
  <si>
    <t>Dalam rangka Konsultasi mengenai Dana Program Tenaga Kerja dan Produktivitas pada Dinas Tenaga Kerja dan Transmigrasi</t>
  </si>
  <si>
    <t>SATRIL DAHWANTI KATJONG</t>
  </si>
  <si>
    <t>094/89/ST-KLK</t>
  </si>
  <si>
    <t>Menghadiri Undangan Pelatihan statistik di Bappeda Luwu Utara</t>
  </si>
  <si>
    <t>094/90/ST-KLK</t>
  </si>
  <si>
    <t>094/91/ST-KLK</t>
  </si>
  <si>
    <t>Konsultasi dan Koordinasi  tentang PENAS</t>
  </si>
  <si>
    <t xml:space="preserve">Update  SPJ April-Mei 2011,  pada DPKD Luwu Utara </t>
  </si>
  <si>
    <t>094/92/ST-KLK</t>
  </si>
  <si>
    <t>Konsultasi dan Koordinasi ke Bupati tentang Proposal Bursa Kerja Online</t>
  </si>
  <si>
    <t>094/93/ST-KLK</t>
  </si>
  <si>
    <t>Mengikuti Kompetisi Keterampilan Instruktur di BLKI Makassar sesuai Surat Disnakertrans Prov. Sulawesi Selatan Nomor : 1210/V/Disnakertrans/2011</t>
  </si>
  <si>
    <t>094/94/ST-KLK</t>
  </si>
  <si>
    <t>Menghadiri Pembukaan Kompetisi Keterampilan Instruktur di BLKI Makassar sesuai Surat Disnakertrans Prov. Sulawesi Selatan Nomor : 1210/V/Disnakertrans/2011</t>
  </si>
  <si>
    <t>094/95/ST-KLK</t>
  </si>
  <si>
    <t>094/94.a/ST-KLK</t>
  </si>
  <si>
    <t>Menghadiri Rapat Pembentukan Draff Ranperda Penaggulangan Kemiskinan.</t>
  </si>
  <si>
    <t>Menghadiri Rapat koordinasi Rencana Pelaksanaan Bimtek Pendalaman Materi tentang Tata Cara Penyusunan Renstra SKPD di Ruang Rapat Sekda Luwu Utara.</t>
  </si>
  <si>
    <t>SATRILDAHWANTI KATJONG</t>
  </si>
  <si>
    <t>Koordinasi/pengiriman Data Verifikasi &amp; Validasi ke Setditjen Binalattas di Jakarta</t>
  </si>
  <si>
    <t>094/96/ST-KLK</t>
  </si>
  <si>
    <t>Menghadiri/mengikuti Kegiatan Bimtek Implementasi Pengelolaan Barang Milik Daerah</t>
  </si>
  <si>
    <t>094/97/ST-KLK</t>
  </si>
  <si>
    <t>094/98/ST-KLK</t>
  </si>
  <si>
    <t>Kordinasi Tentang Materi Pengadaan Barang dan Jasa</t>
  </si>
  <si>
    <t>094/96.a/ST-KLK</t>
  </si>
  <si>
    <t>Rapat Koordinasi di BAPPEDA</t>
  </si>
  <si>
    <t>094/99/ST-KLK</t>
  </si>
  <si>
    <t xml:space="preserve">Mengurus Pencairan Kekurangan Gaji CPNS ke PNS untuk 10 Pegawai untuk Bulan Maret - Mei 2011,  pada DPKD Luwu Utara </t>
  </si>
  <si>
    <t>094/96.b/ST-KLK</t>
  </si>
  <si>
    <t>Soroako</t>
  </si>
  <si>
    <t>Konsulttasi tindak lanjut Pemagangan Instruktur dan mengantar Instruktur melakukan  On The Training di PT. Inco Soroako</t>
  </si>
  <si>
    <t>094/100/ST-KLK</t>
  </si>
  <si>
    <t>Koordinasi dan Konsultasi di PU tentang Pemasangan Baleho Informasi Kegiatan KLK yang rencana akan di pasang di  Masamba</t>
  </si>
  <si>
    <t>094/101/ST-KLK</t>
  </si>
  <si>
    <t>094/102/ST-KLK</t>
  </si>
  <si>
    <t>Menghadiri Festival Anak Saleh Indonesia (FASI) Tingkat Kab. Luwu Utara dan pengukuhan Pengurus LPPTQ Kab. Lutra dan Penjemputan Piala Adipura.</t>
  </si>
  <si>
    <t xml:space="preserve">                                                                                                                                              </t>
  </si>
  <si>
    <t>094/103/ST-KLK</t>
  </si>
  <si>
    <t>094/104/ST-KLK</t>
  </si>
  <si>
    <t>094/105/ST-KLK</t>
  </si>
  <si>
    <t>094/106/ST-KLK</t>
  </si>
  <si>
    <t xml:space="preserve">Pencairan Dana SPJ Untuk Bulan Mei s.d.Juni 2011 di DPKD Kab. Luwu Utara </t>
  </si>
  <si>
    <t>094/107/ST-KLK</t>
  </si>
  <si>
    <t>094/105.a/ST-KLK</t>
  </si>
  <si>
    <t>Rapat Pengembangan Pusat Inovasi Kakao dan Kunjungan Kerja di ruang Rapat Sekda Luwu Utara</t>
  </si>
  <si>
    <t>RIDAL</t>
  </si>
  <si>
    <t>094/108/ST-KLK</t>
  </si>
  <si>
    <t>Menyetor Pajak PAD di DPKD Luwu Utara</t>
  </si>
  <si>
    <t>Pemeriksaan tindak Lanjut T.A.2010 s.d. 2011 di Inspektorat Luwu Utara</t>
  </si>
  <si>
    <t>Pemeriksaan Komperhersip T.A. 2010 s.d 2011 di Inspektorat Luwu Utara</t>
  </si>
  <si>
    <t>Baebunta</t>
  </si>
  <si>
    <t xml:space="preserve">Monitoring Penempatan Lulusan di Perusahaan di Kec.Baebunta </t>
  </si>
  <si>
    <t>Monitoring Penempatan Lulusan di Perusahaan di Kec.Masamba</t>
  </si>
  <si>
    <t>094/109/ST-KLK</t>
  </si>
  <si>
    <t>Konsultasi ke BAPPEDA untuk Bimtek Dalam rangka pembuatan Renstra 2010-2015</t>
  </si>
  <si>
    <t>094/110/ST-KLK</t>
  </si>
  <si>
    <t>094/111/ST-KLK</t>
  </si>
  <si>
    <t>Mengikuti Kegiatan Bimtek Renstra SKPD</t>
  </si>
  <si>
    <t>094/112/ST-KLK</t>
  </si>
  <si>
    <t>Mengantar Rancangan Biaya dan Kerangka Acuan Kerja (KAK) Rehabilitasi sedang/Berat Gedung Kantor Latihan Kerja(KLK) Kab. Luwu Utara pada Kantor PU di Masamba</t>
  </si>
  <si>
    <t>094/113/ST-KLK</t>
  </si>
  <si>
    <t>Koordinasi mengenai Renstra di BAPPEDA</t>
  </si>
  <si>
    <t>094/114/ST-KLK</t>
  </si>
  <si>
    <t>Monotoring penempatan Pemagangan Kejuruan Las dan Meubel di Kec. Sukamaju</t>
  </si>
  <si>
    <t>094/115/ST-KLK</t>
  </si>
  <si>
    <t>Koordinasi mengenai verifikasi akhir Renstra di BAPPEDA</t>
  </si>
  <si>
    <t>094/116/ST-KLK</t>
  </si>
  <si>
    <t>Mengantar Biodata Calon Tenaga Kerja Indonesia (CTKI) yang direkrut PT. Orientasari Mahkota tujuan ke Malaysia ke Dinas Sosial, Tenaga Kerja dan Transmigrasi Kab. Luwu Utara.</t>
  </si>
  <si>
    <t xml:space="preserve">Pemeriksaan BPKP T.A. 2010 pada DPKD Luwu Utara di Masamba </t>
  </si>
  <si>
    <t>094/117/ST-KLK</t>
  </si>
  <si>
    <t>Menghadiri Rapat Evaluasi Pendapatan Daerah dan PBB Sektor P2 Semester I TA. 2011</t>
  </si>
  <si>
    <t>094/110.a/ST-KLK</t>
  </si>
  <si>
    <t>Rapat Koordinasi Ke BAPPEDA mengenai Bimtek Pembuatan Renstra (RPJMD dan RPJPD) Tahun  2010 - 2015.</t>
  </si>
  <si>
    <t>Koordinasi Mengenai Rencana Kegiatan Rehabilitasi Sedang/Berat Gedung Kantor Latihan Kerja di Unit Layanan Pengadaan (ULP)</t>
  </si>
  <si>
    <t>094/118/ST-KLK</t>
  </si>
  <si>
    <t>094/119/ST-KLK</t>
  </si>
  <si>
    <t>Dalam rangka mengurus Pencairan Gaji  Bulan ke 13 untuk 27 Pegawai Kantor Latihan Kerja Tahun  2011</t>
  </si>
  <si>
    <t>094/120/ST-KLK</t>
  </si>
  <si>
    <t>094/121/ST-KLK</t>
  </si>
  <si>
    <t>Asistensi Perubahan Anggaran TA 2011</t>
  </si>
  <si>
    <t>Rapat Monitoring dan Evaluasi Pelaksanaan Pembangunan Triwulan II TA 2011</t>
  </si>
  <si>
    <t>094/122/ST-KLK</t>
  </si>
  <si>
    <t>Konsultasi dan Klarifikasi Data Rencana Umum Pengadaan (RUP) di Unit Layanan Pengadaan (ULP) Masamba</t>
  </si>
  <si>
    <t>094/123/ST-KLK</t>
  </si>
  <si>
    <t>094/119.a/ST-KLK</t>
  </si>
  <si>
    <t>Koordinasi Laporan Realisasi Pelaksanaan Kegiatan Bulan Mei 2011 ke BAPPEDA / ULP</t>
  </si>
  <si>
    <t>094/124/ST-KLK</t>
  </si>
  <si>
    <t>Konsultasi dan Klarifikasi Data Realisasi Fisik &amp; Keuangan (RFK) untuk Bulan Juni 2011 di ULP, Masamba</t>
  </si>
  <si>
    <t>Pemeriksaan Tindak Lanjut T.A.2010 s.d. 2011 di Inspektorat Luwu Utara</t>
  </si>
  <si>
    <t>094/125/ST-KLK</t>
  </si>
  <si>
    <t>Pembina Tk.I, IV/b</t>
  </si>
  <si>
    <t>094/126/ST-KLK</t>
  </si>
  <si>
    <t>Dalam rangka Konsultasi perencanaan pembangunan Rehabilitasi sedang/berat Kantor Latihan Kerja di Unit Layanan Pengadaan (ULP) Masamba</t>
  </si>
  <si>
    <t>Pembina Tk.I</t>
  </si>
  <si>
    <t>(IV.B)</t>
  </si>
  <si>
    <t>094/127/ST-KLK</t>
  </si>
  <si>
    <t>Dalam rangka Pembinaan di Lokasi Lomba P2W-KSS Tahun 2011 di Desa Mulyasari, Kec. Sukamaju</t>
  </si>
  <si>
    <t>094/128/ST-KLK</t>
  </si>
  <si>
    <t>MARLINA, S.Sos</t>
  </si>
  <si>
    <t>094/129/ST-KLK</t>
  </si>
  <si>
    <t>Dalam rangka Konsultasi Pelaksanaan Pembangunan KLK Tahun 2011 di ULP Masamba Kab. Luwu Utara.</t>
  </si>
  <si>
    <t>094/130/ST-KLK</t>
  </si>
  <si>
    <t>Dalam rangka mengurus Pencairan Gaji  Bulan Agustus untuk 27 Pegawai Kantor Latihan Kerja Tahun  2011</t>
  </si>
  <si>
    <t>Koordinasi mengenai verifikasi Renstra di BAPPEDA</t>
  </si>
  <si>
    <t>Dalam rangka Pemeriksaan tindak lanjut Tahun Anggaran 2010 - 2011 pada Inspektorat di masamba</t>
  </si>
  <si>
    <t>094/131/ST-KLK</t>
  </si>
  <si>
    <t>094/130.a/ST-KLK</t>
  </si>
  <si>
    <t>Menghadiri Rapat Evaluasi Kegiatan Pelatihan APBN TA. 2011</t>
  </si>
  <si>
    <t>Up Date Simda atas SPJ Juni s.d Juli 2011 dan Pengurusan SPJ di DPKD</t>
  </si>
  <si>
    <t>094/129.a/ST-KLK</t>
  </si>
  <si>
    <t>094/125.a/ST-KLK</t>
  </si>
  <si>
    <t>Pengesahan Tim Penyusun Renstra Cq.Bagian Hukum.</t>
  </si>
  <si>
    <t>Verifikasi Akhir Renstra 2010-2015.</t>
  </si>
  <si>
    <t>094/132/ST-KLK</t>
  </si>
  <si>
    <t>094/133/ST-KLK</t>
  </si>
  <si>
    <t>Dalam Rangka Klarifikasi Tentang PAD pada Inspektorat di Masamba.</t>
  </si>
  <si>
    <t>094/134/ST-KLK</t>
  </si>
  <si>
    <t>094/135/ST-KLK</t>
  </si>
  <si>
    <t>Koordinasi Laporan Realisasi Pelaksanaan Kegiatan dan Laporan Realisasi Fisik &amp; Keuangan (RFK) Bulan Juli 2011 ke BAPPEDA / ULP di Masamba.</t>
  </si>
  <si>
    <t>094/136/ST-KLK</t>
  </si>
  <si>
    <t>Dalam rangka Monitoring Alumni KLK di Kec. Malangke Barat dan Kec. Malangke</t>
  </si>
  <si>
    <t>Motor</t>
  </si>
  <si>
    <t>094/138/ST-KLK</t>
  </si>
  <si>
    <t>094/139/ST-KLK</t>
  </si>
  <si>
    <t>Sukamaju</t>
  </si>
  <si>
    <t>Dalam rangka Monitoring Alumni KLK di Kec. Sukamaju</t>
  </si>
  <si>
    <t>Dalam rangka Monitoring Alumni KLK di Kec. Mappedeceng</t>
  </si>
  <si>
    <t>Dalam rangka Monitoring Alumni KLK di Kec. Baebunta</t>
  </si>
  <si>
    <t>Konsultasi tentang Pelelangan Rehab Lantai Gedung Kantor Terpadu (ULP) di Masamba</t>
  </si>
  <si>
    <t>094/135.a/ST-KLK</t>
  </si>
  <si>
    <t>Dalam Rangka Pelantikan Pejabat Struktural Lingkup Pemerintah Kab. Luwu Utara</t>
  </si>
  <si>
    <t>094/140/ST-KLK</t>
  </si>
  <si>
    <t>094/141/ST-KLK</t>
  </si>
  <si>
    <t>Dalam rangka Konsultasi SPJ dibagian Akutansi</t>
  </si>
  <si>
    <t>094/130.b/ST-KLK</t>
  </si>
  <si>
    <t>Dalam Rangka Rapat Dengar Pendapat Komisi I DPRD Kabupaten Luwu Utara</t>
  </si>
  <si>
    <t>Sopir</t>
  </si>
  <si>
    <t>094/142/ST-KLK</t>
  </si>
  <si>
    <t>Verifikasi Data Absen Harian PNS Kantor Latihan Kerja pada Bagian Pemerintahan di LPPD Masamba.</t>
  </si>
  <si>
    <t>YUDISTIRA</t>
  </si>
  <si>
    <t>094/135.B/ST-KLK</t>
  </si>
  <si>
    <t>Dalam Rangka Rapat Pansus Tindak Lanjut BPK-RI Tahun 2010</t>
  </si>
  <si>
    <t>094/139.a/ST-KLK</t>
  </si>
  <si>
    <t>O   L   G   A, S.Sos</t>
  </si>
  <si>
    <t>Dalam rangka Menghadiri rapat Pembahasan Pengajuan SPM di Aula laga Ligo berdasarkan surat dari Sekda No. 959/366/DPKD/VIII/2011</t>
  </si>
  <si>
    <t>094/143/ST-KLK</t>
  </si>
  <si>
    <t>Dalam rangka rapat tindak lanjut Pembahasan hasil Pemeriksaan BPKP tahun 2011 di DPRD</t>
  </si>
  <si>
    <t>094/144/ST-KLK</t>
  </si>
  <si>
    <t>Dalam rangka Pemeriksaan tindak lanjut  pada Inspektorat di masamba</t>
  </si>
  <si>
    <t>094/145/ST-KLK</t>
  </si>
  <si>
    <t>Koordinasi Laporan Realisasi Pelaksanaan Kegiatan (RPK) ke Bappeda dan Laporan Realisasi Fisik &amp; Keuangan (RFK) Bulan Agustus 2011 ke  ULP di Masamba.</t>
  </si>
  <si>
    <t>-</t>
  </si>
  <si>
    <t>094/146/ST-KLK</t>
  </si>
  <si>
    <t>094/147/ST-KLK</t>
  </si>
  <si>
    <t>Dalam rangka meghadiri Musda Aksi pembangunan Manusia Kab. Luwu Utara di Masamba.</t>
  </si>
  <si>
    <t>Klarifikasi tentang data temuan 2010-2011 pada Kantor Inspektorat di Masamba.</t>
  </si>
  <si>
    <t>094/127.a/ST-KLK</t>
  </si>
  <si>
    <t>Mendampingi Bupati dalam rangka Kunjungan Wagub di Masamba.</t>
  </si>
  <si>
    <t>094/139.B/ST-KLK</t>
  </si>
  <si>
    <t>Undangan Rapat Membahas dan menindak lanjuti Hasil Pemeriksaan BPK RI T.A. 2010 di Kantor BAPPEDA  dengan dasar Surat  No.700/13/TL/HKM/2011</t>
  </si>
  <si>
    <t>094/149/ST-KLK</t>
  </si>
  <si>
    <t>Dalam rangka Kordinasi tentang Kerangka Alat Pengemasan di ULP Masamba</t>
  </si>
  <si>
    <t>Bus</t>
  </si>
  <si>
    <t>Bulan</t>
  </si>
  <si>
    <t>094/148/ST-KLK</t>
  </si>
  <si>
    <t>Mengikuti Up Grading Instruktur Spesialis Otomotif / EFI System Di BLKI Makassar</t>
  </si>
  <si>
    <t>094/150/ST-KLK</t>
  </si>
  <si>
    <t>Pengurusan administrasi pengadaan Alat Tulis kantor (ATK) dan komponen Intalasi Listrik di DPKD</t>
  </si>
  <si>
    <t>094/151/ST-KLK</t>
  </si>
  <si>
    <t>Up Date Simda perubahan T.A 2011 dan pengurusan Gaji Terusan Bulan ke-13 A.n Yuliani, S.Pd dari Alm. Matius Kombong, S.Sos di DPKD</t>
  </si>
  <si>
    <t>094/152/ST-KLK</t>
  </si>
  <si>
    <t>Dalam rangka Monitoring dan Evaluasi Pembagunan Triwulan III TA. 2011 di Kec. Masamba</t>
  </si>
  <si>
    <t>Dalam rangka Monitoring dan Evaluasi Pembagunan Triwulan III TA. 2011 di Kec.Malangke</t>
  </si>
  <si>
    <t>094/153/ST-KLK</t>
  </si>
  <si>
    <t>094/154/ST-KLK</t>
  </si>
  <si>
    <t>Dalam rangka Monitoring dan Evaluasi Pembagunan Triwulan III TA. 2011 di Kec.Sabbang</t>
  </si>
  <si>
    <t>Dalam rangka menghadiri Rapat Evaluasi terakhir persiapan penilaian P2W-KSS di ruang Sekda Kab.Luwu Utara</t>
  </si>
  <si>
    <t>094/146.b/ST-KLK</t>
  </si>
  <si>
    <t>094/139.c/ST-KLK</t>
  </si>
  <si>
    <t>Dalam rangka Koordinasi dengan Nakertrans mengenai paket pelatihan PMBK di Masamba</t>
  </si>
  <si>
    <t>094/155/ST-KLK</t>
  </si>
  <si>
    <t>Dalam rangka Pengurusan Administrasi Belanja Komponen Listrik dan Elektrok serta pengurusan perubahan RKA 2011 di DPKD</t>
  </si>
  <si>
    <t>094/156/ST-KLK</t>
  </si>
  <si>
    <t>Dalam rangka Meghadiri Rapat Evaluasi terakhir Lomba P2W - KSS di Aula Kantor Desa Mulyasari, Kec. Sukamaju</t>
  </si>
  <si>
    <t>094/157/ST-KLK</t>
  </si>
  <si>
    <t>Dalam rangka Monitoring dan Evaluasi Pembagunan Triwulan III TA. 2011 di Kec. Baebunta</t>
  </si>
  <si>
    <t>Dalam rangka Monitoring dan Evaluasi Pembagunan Triwulan III TA. 2011 di Kec. Mappedeceng</t>
  </si>
  <si>
    <t>094/158/ST-KLK</t>
  </si>
  <si>
    <t>094/159/ST-KLK</t>
  </si>
  <si>
    <t>Malangke Barat</t>
  </si>
  <si>
    <t>Dalam rangka Monitoring dan Evaluasi Pembagunan Triwulan III TA. 2011 di Kec. Malangke Barat</t>
  </si>
  <si>
    <t>094/160/ST-KLK</t>
  </si>
  <si>
    <t>Dalam rangka Monitoring dan Evaluasi Pembagunan Triwulan III TA. 2011 di Kec. Sukamaju</t>
  </si>
  <si>
    <t>094/161/ST-KLK</t>
  </si>
  <si>
    <t>Dalam rangka menghadiri Acara Penilaian Lomba P2W - KSS tingkat Propinsi Sulawesi Selatan di Desa Mulyasari, Kec. Sukamaju</t>
  </si>
  <si>
    <t>Input</t>
  </si>
  <si>
    <t>094/162/ST-KLK</t>
  </si>
  <si>
    <t>Dalam rangka Rapat Evaluasi Berkala Temuan Hasil Pemeriksaan Inspektorat di Aula Lagaligo Kantor Bupati.</t>
  </si>
  <si>
    <t>094/163/ST-KLK</t>
  </si>
  <si>
    <t>094/164/ST-KLK</t>
  </si>
  <si>
    <t>Dalam rangka Rapat penetapan pejabat pengelola informasi dan dokumentasi (PPID) di ruang sekretaris Bappeda</t>
  </si>
  <si>
    <t>094/165/ST-KLK</t>
  </si>
  <si>
    <t>Dalam rangka mengurus Pencairan Gaji  Bulan Oktober untuk 27 Pegawai Kantor Latihan Kerja Tahun  2011</t>
  </si>
  <si>
    <t>094/166/ST-KLK</t>
  </si>
  <si>
    <t>Tindak Lanjut Konsultasi tentang Pelelangan Rehab Lantai Gedung Kantor Terpadu (ULP) di Masamba</t>
  </si>
  <si>
    <t>094/167/ST-KLK</t>
  </si>
  <si>
    <t xml:space="preserve">Pembahasan tentang Penetapan Jadwal Paripurna Laporan Pansus Tindak Lanjut LHP-BPK RI Perwakilan Makassar dan Penetapan Jadwal Pembahasan Ranperda Pertanggung Jawaban Pelaksanaan APBD TA. 2010 </t>
  </si>
  <si>
    <t>Dalam rangka menyetor hasil temuan Tahun anggaran 2010-2011 pada Kantor Inspektorat dan Bagian Hukum Kab. Luwu Utara di Masamba.</t>
  </si>
  <si>
    <t>094/168/ST-KLK</t>
  </si>
  <si>
    <t>094/169/ST-KLK</t>
  </si>
  <si>
    <t>Menyetor Pajak PAD untuk Triwulan ke IV di DPKD Luwu Utara</t>
  </si>
  <si>
    <t>094/170/ST-KLK</t>
  </si>
  <si>
    <t>Rapat Paripurna DPRD Kabupaten Luwu Utara.</t>
  </si>
  <si>
    <t>094/171/ST-KLK</t>
  </si>
  <si>
    <t>094/172/ST-KLK</t>
  </si>
  <si>
    <t>Dalam Rangka sosialisasi Ranperda tentang Retribusi Perizinan tertentu di Aula Hotel Yuniar Masamba.</t>
  </si>
  <si>
    <t>Koordinasi Laporan Realisasi Fisik &amp; Keuangan (RFK) ke  ULP dan Laporan Realisasi Pelaksanaan Kegiatan (RPK) bulan September 2011 serta Laporan Realisasi Pencapaian Target Kinerja Triwulan III ke Bappeda di Masamba.</t>
  </si>
  <si>
    <t>094/173/ST-KLK</t>
  </si>
  <si>
    <t>Dalam Rangka menghadiri Sidang Komisi DPRD Kab. Luwu Utara di Masamba.</t>
  </si>
  <si>
    <t>094/174/ST-KLK</t>
  </si>
  <si>
    <t>094/175/ST-KLK</t>
  </si>
  <si>
    <t>Dalam Rangka membawakan materi pada kegiatan Sosialisasi Kewirausahaan kerjasama antara Wahdah Islamiyah cab. Luwu Utara, Dinas Koperindag, Kantor KLK dan Kanwil Kementerian Perindustrian Prov. Sul-Sel di Masamba.</t>
  </si>
  <si>
    <t>094/176/ST-KLK</t>
  </si>
  <si>
    <t>Registrasi Program Simda Barang di DPKD</t>
  </si>
  <si>
    <t>094/177/ST-KLK</t>
  </si>
  <si>
    <t xml:space="preserve">Menghadiri/Mengikuti Kegiatan Sosialisasi SIMDA-BMD di Aula Lagaligo </t>
  </si>
  <si>
    <t>Dalam Rangka menghadiri Paripurna Badan Anggaran DPRD Kab.Luwu Utara dan Penandatanganan Nota Kesepakatan tentang Ranperda Pertanggung jawaban Pelaksanaan APBD TA. 2010.</t>
  </si>
  <si>
    <t>094/178/ST-KLK</t>
  </si>
  <si>
    <t>Dalam rangka Monitoring dan evaluasi Pelaksanaan Pembangunan triwulan III TA.2011</t>
  </si>
  <si>
    <t>094/179/ST-KLK</t>
  </si>
  <si>
    <t>Dalam rangka mengikuti Pelaksanaan Ekspose dihadapan Tim BPK di Aula Lagaligo Kantor Bupati Luwu Utara</t>
  </si>
  <si>
    <t>094/180/ST-KLK</t>
  </si>
  <si>
    <t>Dalam rangka sosialisasi pengisian Format Peremajaan  Data KPE&amp;SAPK PNS Kabupaten Luwu Utata di Ruang aula BAPPEDA Kab. Luwu Utara</t>
  </si>
  <si>
    <t>094/181/ST-KLK</t>
  </si>
  <si>
    <t>Dalam rangka menghadiri Pendapat Fraksi, Pengesahan sekaligus Sambutan Bupati Luwu Utara pada Ruang sidang DPRD Kab.Luwu Utara di Masamba.</t>
  </si>
  <si>
    <t>094/182/ST-KLK</t>
  </si>
  <si>
    <t>Dalam rangka Tindak lanjut Konsultasi ke Dinas PU tentang Rehabilitasi Sedang/Berat Lantai Kantor Latihan Kerja (KLK).</t>
  </si>
  <si>
    <t>094/183/ST-KLK</t>
  </si>
  <si>
    <t>Dalam rangka menghadiri Rapat Koordinasi Sistem Kendali Korupsi dan Menghadapi Pemeriksaan Awal TA 2011 di Ruang Rapat Sekretaris Daerah Kab.Luwu Utara di Masamba.</t>
  </si>
  <si>
    <t>094/182.a/ST-KLK</t>
  </si>
  <si>
    <t>Koordinasi Daftar Standarisasi Harga Satuan Barang dan Jasa KLK tahun 2011 di DPKD Luwu Utara.</t>
  </si>
  <si>
    <t>094/184/ST-KLK</t>
  </si>
  <si>
    <t>Dalam rangka menghadiri Rapat Sinergisitas Pembinaan Desa di Ruang Rapat Sekretaris Daerah Kab.Luwu Utara di Masamba.</t>
  </si>
  <si>
    <t>094/185/ST-KLK</t>
  </si>
  <si>
    <t>Dalam rangka Pembahasan Perubahan RAPBD T.A 2011 di Ruang Rapat DPRD Kab. Luwu Utara</t>
  </si>
  <si>
    <t>094/186/ST-KLK</t>
  </si>
  <si>
    <t>094/187/ST-KLK</t>
  </si>
  <si>
    <t>094/188/ST-KLK</t>
  </si>
  <si>
    <t>094/190/ST-KLK</t>
  </si>
  <si>
    <t>Rapat Paripurna Penyerahan 7 (Tujuh) Buah Ranperda dengan dasar Surat Nomor.005/275/Um/X/2011 di ruang Sidang DPRD Kab.Luwu Utara</t>
  </si>
  <si>
    <t>094/189/ST-KLK</t>
  </si>
  <si>
    <t>094/191/ST-KLK</t>
  </si>
  <si>
    <t>Dalam rangka Konsultasi tentang SK Pembentukan Panitia Penilai Angka Kredit Jabatan Fungsional Instruktur Lingkup Kantor KLK di Bagian Hukum Sekda Kab. Luwu Utara.</t>
  </si>
  <si>
    <t>094/189.a/ST-KLK</t>
  </si>
  <si>
    <t>Dalam rangka mengurus Pencairan Gaji  Bulan Nopember untuk 26 Pegawai Kantor Latihan Kerja Tahun  2011</t>
  </si>
  <si>
    <t xml:space="preserve">Pemandangan Umum Fraksi - Fraksi DPRD Luwu Utara dengan dasar Surat Nomor : 005/275/Um/X/2011 di Ruang Sidang DPRD Kab. Luwu Utara dan sharing Informasi dan pengalaman terkait penyusunan LPPD dan Penetapan Penegasan Batas Daerah  Kabupaten Luwu Utara. </t>
  </si>
  <si>
    <t>Jawaban Bupati atas Pemandangan Umum Fraksi-Fraksi DPRD Luwu Utara dengan dasar Surat Nomor: 005/275/Um/X/2011 dan sharing Informasi dan Pengalaman Terkait penyusunan LPPD dan Penetapan Penegasan Batas Daerah Kabupaten Luwu. Utara</t>
  </si>
  <si>
    <t>094/192/ST-KLK</t>
  </si>
  <si>
    <t>Dalam Rangka Menghadiri Perubahan Rancangan Perubahan APBD TA. 2011 di Ruang Sidang DPRD Kab.Luwu Utara</t>
  </si>
  <si>
    <t>Dalam Rangka   Pembahasan Perubahan RAPBD T.A 2011 di Ruang Rapat DPRD Kab. Luwu Utara</t>
  </si>
  <si>
    <t xml:space="preserve">Dalam rangka Pendistribusian Informasi Kantor Latihan Kerja (KLK) Kab.Luwu Utara di Kec.Bone-bone, Sukamaju, Mappedeceng dan Masamba. </t>
  </si>
  <si>
    <t xml:space="preserve">Dalam rangka Pendistribusian Informasi Kantor Latihan Kerja (KLK) Kab.Luwu Utara di Kec.Malangke, Malangke Barat, Baebunta dan Sabbang. </t>
  </si>
  <si>
    <t>094/198/ST-KLK</t>
  </si>
  <si>
    <t>094/199/ST-KLK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</si>
</sst>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Bookman Old Style"/>
      <family val="1"/>
    </font>
    <font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Bookman Old Style"/>
      <family val="1"/>
    </font>
    <font>
      <i/>
      <sz val="8"/>
      <name val="Arial"/>
      <family val="2"/>
    </font>
    <font>
      <sz val="12"/>
      <name val="Tahoma"/>
      <family val="2"/>
    </font>
    <font>
      <sz val="12"/>
      <name val="Arial"/>
      <family val="2"/>
    </font>
    <font>
      <sz val="16"/>
      <name val="Tahoma"/>
      <family val="2"/>
    </font>
    <font>
      <sz val="14"/>
      <name val="Tahoma"/>
      <family val="2"/>
    </font>
    <font>
      <b/>
      <u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rebuchet MS"/>
      <family val="2"/>
    </font>
    <font>
      <b/>
      <sz val="26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2"/>
      <color rgb="FFC00000"/>
      <name val="Arial"/>
      <family val="2"/>
    </font>
    <font>
      <i/>
      <sz val="10"/>
      <color theme="0"/>
      <name val="Arial"/>
      <family val="2"/>
    </font>
    <font>
      <b/>
      <sz val="36"/>
      <color rgb="FF00206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i/>
      <u/>
      <sz val="11"/>
      <color theme="1"/>
      <name val="Arial"/>
      <family val="2"/>
    </font>
    <font>
      <sz val="9"/>
      <name val="Arial"/>
      <family val="2"/>
    </font>
    <font>
      <sz val="11"/>
      <color rgb="FFFFFF00"/>
      <name val="Arial"/>
      <family val="2"/>
    </font>
    <font>
      <b/>
      <i/>
      <sz val="10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color theme="0"/>
      <name val="Arial"/>
      <family val="2"/>
    </font>
    <font>
      <b/>
      <sz val="8"/>
      <color indexed="81"/>
      <name val="Tahoma"/>
      <family val="2"/>
    </font>
    <font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DB4E2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ck">
        <color rgb="FF002060"/>
      </right>
      <top style="thin">
        <color rgb="FF002060"/>
      </top>
      <bottom/>
      <diagonal/>
    </border>
    <border>
      <left/>
      <right style="thick">
        <color rgb="FF002060"/>
      </right>
      <top/>
      <bottom/>
      <diagonal/>
    </border>
    <border>
      <left/>
      <right style="thick">
        <color rgb="FF002060"/>
      </right>
      <top/>
      <bottom style="medium">
        <color rgb="FF00206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/>
  </cellStyleXfs>
  <cellXfs count="540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3" fillId="0" borderId="16" xfId="0" applyFont="1" applyBorder="1"/>
    <xf numFmtId="0" fontId="5" fillId="0" borderId="16" xfId="0" applyFont="1" applyBorder="1" applyAlignment="1"/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2" fillId="0" borderId="0" xfId="3"/>
    <xf numFmtId="3" fontId="4" fillId="2" borderId="20" xfId="4" applyNumberFormat="1" applyFont="1" applyFill="1" applyBorder="1" applyAlignment="1" applyProtection="1">
      <protection locked="0"/>
    </xf>
    <xf numFmtId="0" fontId="4" fillId="2" borderId="0" xfId="4" applyFont="1" applyFill="1" applyBorder="1"/>
    <xf numFmtId="0" fontId="4" fillId="3" borderId="21" xfId="0" applyFont="1" applyFill="1" applyBorder="1"/>
    <xf numFmtId="4" fontId="4" fillId="2" borderId="20" xfId="4" applyNumberFormat="1" applyFont="1" applyFill="1" applyBorder="1"/>
    <xf numFmtId="4" fontId="4" fillId="2" borderId="0" xfId="4" applyNumberFormat="1" applyFont="1" applyFill="1" applyBorder="1"/>
    <xf numFmtId="0" fontId="4" fillId="2" borderId="17" xfId="4" quotePrefix="1" applyFont="1" applyFill="1" applyBorder="1" applyProtection="1">
      <protection hidden="1"/>
    </xf>
    <xf numFmtId="0" fontId="4" fillId="2" borderId="19" xfId="4" quotePrefix="1" applyFont="1" applyFill="1" applyBorder="1" applyProtection="1">
      <protection hidden="1"/>
    </xf>
    <xf numFmtId="0" fontId="4" fillId="2" borderId="0" xfId="4" applyFont="1" applyFill="1" applyBorder="1" applyProtection="1">
      <protection hidden="1"/>
    </xf>
    <xf numFmtId="0" fontId="4" fillId="2" borderId="22" xfId="4" quotePrefix="1" applyFont="1" applyFill="1" applyBorder="1" applyProtection="1">
      <protection hidden="1"/>
    </xf>
    <xf numFmtId="0" fontId="4" fillId="2" borderId="20" xfId="4" quotePrefix="1" applyFont="1" applyFill="1" applyBorder="1" applyProtection="1">
      <protection hidden="1"/>
    </xf>
    <xf numFmtId="0" fontId="4" fillId="2" borderId="23" xfId="4" quotePrefix="1" applyFont="1" applyFill="1" applyBorder="1" applyProtection="1">
      <protection hidden="1"/>
    </xf>
    <xf numFmtId="0" fontId="4" fillId="2" borderId="0" xfId="4" applyFont="1" applyFill="1" applyBorder="1" applyAlignment="1">
      <alignment wrapText="1"/>
    </xf>
    <xf numFmtId="0" fontId="4" fillId="2" borderId="21" xfId="4" applyFont="1" applyFill="1" applyBorder="1" applyProtection="1">
      <protection hidden="1"/>
    </xf>
    <xf numFmtId="0" fontId="4" fillId="2" borderId="24" xfId="4" applyFont="1" applyFill="1" applyBorder="1" applyProtection="1">
      <protection hidden="1"/>
    </xf>
    <xf numFmtId="0" fontId="4" fillId="2" borderId="25" xfId="4" applyFont="1" applyFill="1" applyBorder="1" applyProtection="1">
      <protection hidden="1"/>
    </xf>
    <xf numFmtId="0" fontId="15" fillId="3" borderId="21" xfId="0" applyFont="1" applyFill="1" applyBorder="1" applyAlignment="1">
      <alignment vertical="center"/>
    </xf>
    <xf numFmtId="0" fontId="4" fillId="2" borderId="20" xfId="4" applyFont="1" applyFill="1" applyBorder="1" applyAlignment="1">
      <alignment wrapText="1"/>
    </xf>
    <xf numFmtId="0" fontId="4" fillId="2" borderId="20" xfId="4" applyFont="1" applyFill="1" applyBorder="1" applyProtection="1">
      <protection hidden="1"/>
    </xf>
    <xf numFmtId="0" fontId="4" fillId="2" borderId="19" xfId="4" applyFont="1" applyFill="1" applyBorder="1" applyProtection="1">
      <protection hidden="1"/>
    </xf>
    <xf numFmtId="0" fontId="4" fillId="2" borderId="24" xfId="4" quotePrefix="1" applyFont="1" applyFill="1" applyBorder="1" applyProtection="1">
      <protection hidden="1"/>
    </xf>
    <xf numFmtId="0" fontId="4" fillId="2" borderId="20" xfId="4" applyFont="1" applyFill="1" applyBorder="1"/>
    <xf numFmtId="22" fontId="4" fillId="2" borderId="0" xfId="4" applyNumberFormat="1" applyFont="1" applyFill="1" applyBorder="1" applyProtection="1">
      <protection hidden="1"/>
    </xf>
    <xf numFmtId="0" fontId="16" fillId="3" borderId="21" xfId="0" applyFont="1" applyFill="1" applyBorder="1"/>
    <xf numFmtId="0" fontId="2" fillId="2" borderId="0" xfId="4" quotePrefix="1" applyFont="1" applyFill="1" applyBorder="1"/>
    <xf numFmtId="0" fontId="17" fillId="3" borderId="21" xfId="0" applyFont="1" applyFill="1" applyBorder="1"/>
    <xf numFmtId="0" fontId="4" fillId="2" borderId="24" xfId="4" applyFont="1" applyFill="1" applyBorder="1"/>
    <xf numFmtId="0" fontId="4" fillId="2" borderId="26" xfId="4" applyFont="1" applyFill="1" applyBorder="1"/>
    <xf numFmtId="0" fontId="4" fillId="2" borderId="26" xfId="4" applyFont="1" applyFill="1" applyBorder="1" applyProtection="1">
      <protection hidden="1"/>
    </xf>
    <xf numFmtId="0" fontId="4" fillId="2" borderId="27" xfId="4" quotePrefix="1" applyFont="1" applyFill="1" applyBorder="1" applyProtection="1">
      <protection hidden="1"/>
    </xf>
    <xf numFmtId="0" fontId="18" fillId="3" borderId="25" xfId="0" applyFont="1" applyFill="1" applyBorder="1"/>
    <xf numFmtId="0" fontId="6" fillId="0" borderId="0" xfId="0" applyFont="1" applyBorder="1"/>
    <xf numFmtId="0" fontId="7" fillId="0" borderId="0" xfId="0" applyFont="1" applyBorder="1"/>
    <xf numFmtId="0" fontId="19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23" fillId="0" borderId="0" xfId="5" applyFont="1" applyFill="1" applyAlignment="1">
      <alignment horizontal="left" vertical="center"/>
    </xf>
    <xf numFmtId="0" fontId="23" fillId="0" borderId="0" xfId="5" applyFont="1" applyAlignment="1">
      <alignment horizontal="left" vertical="center"/>
    </xf>
    <xf numFmtId="0" fontId="23" fillId="0" borderId="0" xfId="5" applyFont="1" applyBorder="1" applyAlignment="1">
      <alignment horizontal="left" vertical="center"/>
    </xf>
    <xf numFmtId="0" fontId="23" fillId="0" borderId="0" xfId="5" applyFont="1" applyAlignment="1">
      <alignment horizontal="center" vertical="center"/>
    </xf>
    <xf numFmtId="0" fontId="24" fillId="0" borderId="3" xfId="6" applyBorder="1"/>
    <xf numFmtId="0" fontId="25" fillId="0" borderId="0" xfId="0" applyFont="1" applyBorder="1" applyAlignment="1">
      <alignment horizontal="center" vertical="center"/>
    </xf>
    <xf numFmtId="0" fontId="0" fillId="0" borderId="0" xfId="0" applyFill="1" applyBorder="1"/>
    <xf numFmtId="164" fontId="3" fillId="0" borderId="0" xfId="0" applyNumberFormat="1" applyFont="1" applyAlignment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2" fontId="3" fillId="0" borderId="4" xfId="2" applyFont="1" applyBorder="1" applyAlignment="1">
      <alignment horizontal="center"/>
    </xf>
    <xf numFmtId="42" fontId="3" fillId="0" borderId="0" xfId="2" applyFont="1" applyBorder="1" applyAlignment="1">
      <alignment horizontal="center"/>
    </xf>
    <xf numFmtId="42" fontId="3" fillId="0" borderId="11" xfId="2" applyFont="1" applyBorder="1" applyAlignment="1">
      <alignment horizontal="center"/>
    </xf>
    <xf numFmtId="42" fontId="3" fillId="0" borderId="0" xfId="2" applyFont="1" applyAlignment="1">
      <alignment horizontal="center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/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164" fontId="3" fillId="0" borderId="0" xfId="0" applyNumberFormat="1" applyFont="1" applyBorder="1" applyAlignment="1">
      <alignment horizontal="left"/>
    </xf>
    <xf numFmtId="0" fontId="26" fillId="0" borderId="13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/>
    <xf numFmtId="0" fontId="3" fillId="4" borderId="0" xfId="0" applyFont="1" applyFill="1"/>
    <xf numFmtId="0" fontId="28" fillId="4" borderId="0" xfId="0" applyFont="1" applyFill="1"/>
    <xf numFmtId="0" fontId="3" fillId="0" borderId="7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indent="1"/>
    </xf>
    <xf numFmtId="0" fontId="7" fillId="6" borderId="0" xfId="0" applyFont="1" applyFill="1"/>
    <xf numFmtId="0" fontId="7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8" borderId="0" xfId="0" applyFont="1" applyFill="1"/>
    <xf numFmtId="0" fontId="3" fillId="10" borderId="0" xfId="0" applyFont="1" applyFill="1"/>
    <xf numFmtId="0" fontId="7" fillId="9" borderId="0" xfId="0" applyFont="1" applyFill="1" applyBorder="1"/>
    <xf numFmtId="0" fontId="32" fillId="5" borderId="20" xfId="0" applyFont="1" applyFill="1" applyBorder="1"/>
    <xf numFmtId="0" fontId="31" fillId="5" borderId="0" xfId="0" applyFont="1" applyFill="1" applyBorder="1"/>
    <xf numFmtId="0" fontId="3" fillId="5" borderId="0" xfId="0" applyFont="1" applyFill="1" applyBorder="1"/>
    <xf numFmtId="0" fontId="30" fillId="5" borderId="0" xfId="0" applyFont="1" applyFill="1" applyBorder="1"/>
    <xf numFmtId="0" fontId="3" fillId="5" borderId="21" xfId="0" applyFont="1" applyFill="1" applyBorder="1"/>
    <xf numFmtId="0" fontId="31" fillId="5" borderId="20" xfId="0" applyFont="1" applyFill="1" applyBorder="1"/>
    <xf numFmtId="0" fontId="5" fillId="5" borderId="0" xfId="0" applyFont="1" applyFill="1" applyBorder="1"/>
    <xf numFmtId="0" fontId="31" fillId="8" borderId="20" xfId="0" applyFont="1" applyFill="1" applyBorder="1"/>
    <xf numFmtId="0" fontId="5" fillId="8" borderId="0" xfId="0" applyFont="1" applyFill="1" applyBorder="1"/>
    <xf numFmtId="0" fontId="5" fillId="6" borderId="0" xfId="0" applyFont="1" applyFill="1" applyBorder="1"/>
    <xf numFmtId="0" fontId="3" fillId="6" borderId="0" xfId="0" applyFont="1" applyFill="1" applyBorder="1"/>
    <xf numFmtId="0" fontId="30" fillId="7" borderId="0" xfId="0" applyFont="1" applyFill="1" applyBorder="1"/>
    <xf numFmtId="0" fontId="3" fillId="7" borderId="0" xfId="0" applyFont="1" applyFill="1" applyBorder="1"/>
    <xf numFmtId="0" fontId="3" fillId="7" borderId="21" xfId="0" applyFont="1" applyFill="1" applyBorder="1"/>
    <xf numFmtId="0" fontId="35" fillId="5" borderId="20" xfId="0" applyFont="1" applyFill="1" applyBorder="1"/>
    <xf numFmtId="0" fontId="35" fillId="5" borderId="0" xfId="0" applyFont="1" applyFill="1" applyBorder="1"/>
    <xf numFmtId="0" fontId="7" fillId="6" borderId="0" xfId="0" applyFont="1" applyFill="1" applyBorder="1"/>
    <xf numFmtId="0" fontId="34" fillId="9" borderId="0" xfId="0" applyFont="1" applyFill="1" applyBorder="1"/>
    <xf numFmtId="0" fontId="7" fillId="9" borderId="21" xfId="0" applyFont="1" applyFill="1" applyBorder="1"/>
    <xf numFmtId="0" fontId="7" fillId="8" borderId="20" xfId="0" applyFont="1" applyFill="1" applyBorder="1"/>
    <xf numFmtId="0" fontId="3" fillId="8" borderId="0" xfId="0" applyFont="1" applyFill="1" applyBorder="1"/>
    <xf numFmtId="0" fontId="33" fillId="8" borderId="20" xfId="0" applyFont="1" applyFill="1" applyBorder="1"/>
    <xf numFmtId="0" fontId="33" fillId="6" borderId="0" xfId="0" applyFont="1" applyFill="1" applyBorder="1"/>
    <xf numFmtId="0" fontId="7" fillId="8" borderId="0" xfId="0" applyFont="1" applyFill="1" applyBorder="1"/>
    <xf numFmtId="0" fontId="7" fillId="5" borderId="0" xfId="0" applyFont="1" applyFill="1" applyBorder="1"/>
    <xf numFmtId="0" fontId="3" fillId="8" borderId="20" xfId="0" applyFont="1" applyFill="1" applyBorder="1"/>
    <xf numFmtId="0" fontId="30" fillId="9" borderId="0" xfId="0" applyFont="1" applyFill="1" applyBorder="1"/>
    <xf numFmtId="0" fontId="3" fillId="9" borderId="0" xfId="0" applyFont="1" applyFill="1" applyBorder="1"/>
    <xf numFmtId="0" fontId="3" fillId="9" borderId="21" xfId="0" applyFont="1" applyFill="1" applyBorder="1"/>
    <xf numFmtId="0" fontId="3" fillId="8" borderId="24" xfId="0" applyFont="1" applyFill="1" applyBorder="1"/>
    <xf numFmtId="0" fontId="3" fillId="8" borderId="26" xfId="0" applyFont="1" applyFill="1" applyBorder="1"/>
    <xf numFmtId="0" fontId="3" fillId="6" borderId="26" xfId="0" applyFont="1" applyFill="1" applyBorder="1"/>
    <xf numFmtId="0" fontId="3" fillId="9" borderId="26" xfId="0" applyFont="1" applyFill="1" applyBorder="1"/>
    <xf numFmtId="0" fontId="3" fillId="9" borderId="25" xfId="0" applyFont="1" applyFill="1" applyBorder="1"/>
    <xf numFmtId="0" fontId="36" fillId="8" borderId="0" xfId="3" applyFont="1" applyFill="1" applyBorder="1"/>
    <xf numFmtId="0" fontId="37" fillId="8" borderId="20" xfId="0" applyFont="1" applyFill="1" applyBorder="1"/>
    <xf numFmtId="0" fontId="3" fillId="10" borderId="0" xfId="0" applyFont="1" applyFill="1" applyAlignment="1">
      <alignment horizontal="left"/>
    </xf>
    <xf numFmtId="0" fontId="29" fillId="5" borderId="29" xfId="3" applyFont="1" applyFill="1" applyBorder="1"/>
    <xf numFmtId="0" fontId="29" fillId="5" borderId="30" xfId="3" applyFont="1" applyFill="1" applyBorder="1"/>
    <xf numFmtId="0" fontId="3" fillId="5" borderId="30" xfId="0" applyFont="1" applyFill="1" applyBorder="1"/>
    <xf numFmtId="0" fontId="30" fillId="5" borderId="30" xfId="0" quotePrefix="1" applyFont="1" applyFill="1" applyBorder="1"/>
    <xf numFmtId="0" fontId="3" fillId="5" borderId="31" xfId="0" applyFont="1" applyFill="1" applyBorder="1"/>
    <xf numFmtId="0" fontId="7" fillId="9" borderId="32" xfId="0" applyFont="1" applyFill="1" applyBorder="1"/>
    <xf numFmtId="0" fontId="3" fillId="0" borderId="0" xfId="0" applyFont="1" applyAlignment="1">
      <alignment vertical="top"/>
    </xf>
    <xf numFmtId="0" fontId="3" fillId="11" borderId="0" xfId="0" applyFont="1" applyFill="1"/>
    <xf numFmtId="0" fontId="3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vertical="top"/>
    </xf>
    <xf numFmtId="14" fontId="3" fillId="0" borderId="10" xfId="0" applyNumberFormat="1" applyFont="1" applyBorder="1" applyAlignment="1">
      <alignment vertical="top"/>
    </xf>
    <xf numFmtId="15" fontId="3" fillId="0" borderId="10" xfId="0" applyNumberFormat="1" applyFont="1" applyBorder="1" applyAlignment="1">
      <alignment vertical="top" wrapText="1"/>
    </xf>
    <xf numFmtId="42" fontId="3" fillId="0" borderId="10" xfId="2" applyFont="1" applyBorder="1" applyAlignment="1">
      <alignment vertical="top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14" fontId="3" fillId="0" borderId="5" xfId="0" applyNumberFormat="1" applyFont="1" applyBorder="1" applyAlignment="1">
      <alignment vertical="top"/>
    </xf>
    <xf numFmtId="42" fontId="3" fillId="0" borderId="5" xfId="2" applyFont="1" applyBorder="1" applyAlignment="1">
      <alignment vertical="top"/>
    </xf>
    <xf numFmtId="0" fontId="38" fillId="0" borderId="0" xfId="5" applyFont="1" applyAlignment="1">
      <alignment horizontal="left" vertical="center"/>
    </xf>
    <xf numFmtId="0" fontId="11" fillId="0" borderId="0" xfId="0" applyFont="1"/>
    <xf numFmtId="0" fontId="39" fillId="0" borderId="0" xfId="0" applyFont="1"/>
    <xf numFmtId="0" fontId="38" fillId="4" borderId="0" xfId="0" applyFont="1" applyFill="1"/>
    <xf numFmtId="0" fontId="3" fillId="10" borderId="0" xfId="0" applyFont="1" applyFill="1" applyAlignment="1">
      <alignment wrapText="1"/>
    </xf>
    <xf numFmtId="0" fontId="3" fillId="10" borderId="0" xfId="0" applyFont="1" applyFill="1" applyAlignment="1">
      <alignment vertical="top"/>
    </xf>
    <xf numFmtId="0" fontId="5" fillId="8" borderId="0" xfId="0" applyFont="1" applyFill="1"/>
    <xf numFmtId="0" fontId="5" fillId="8" borderId="0" xfId="0" applyFont="1" applyFill="1" applyAlignment="1">
      <alignment vertical="top"/>
    </xf>
    <xf numFmtId="0" fontId="40" fillId="11" borderId="0" xfId="3" applyFont="1" applyFill="1" applyAlignment="1">
      <alignment horizontal="right"/>
    </xf>
    <xf numFmtId="0" fontId="40" fillId="0" borderId="0" xfId="3" applyFont="1" applyFill="1" applyAlignment="1">
      <alignment horizontal="right"/>
    </xf>
    <xf numFmtId="0" fontId="36" fillId="6" borderId="0" xfId="3" applyFont="1" applyFill="1"/>
    <xf numFmtId="0" fontId="7" fillId="9" borderId="38" xfId="0" applyFont="1" applyFill="1" applyBorder="1"/>
    <xf numFmtId="0" fontId="41" fillId="12" borderId="39" xfId="0" applyFont="1" applyFill="1" applyBorder="1"/>
    <xf numFmtId="0" fontId="7" fillId="12" borderId="40" xfId="0" applyFont="1" applyFill="1" applyBorder="1"/>
    <xf numFmtId="0" fontId="7" fillId="12" borderId="41" xfId="0" applyFont="1" applyFill="1" applyBorder="1"/>
    <xf numFmtId="164" fontId="3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vertical="top" wrapText="1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center"/>
    </xf>
    <xf numFmtId="0" fontId="4" fillId="0" borderId="0" xfId="5" applyFont="1" applyFill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3" fillId="0" borderId="0" xfId="5" quotePrefix="1" applyFont="1" applyBorder="1" applyAlignment="1">
      <alignment horizontal="center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0" fontId="4" fillId="0" borderId="15" xfId="5" applyFont="1" applyBorder="1" applyAlignment="1">
      <alignment horizontal="left" vertical="center"/>
    </xf>
    <xf numFmtId="0" fontId="4" fillId="0" borderId="4" xfId="5" applyFont="1" applyBorder="1" applyAlignment="1">
      <alignment horizontal="left" vertical="center"/>
    </xf>
    <xf numFmtId="0" fontId="4" fillId="0" borderId="11" xfId="5" applyFont="1" applyBorder="1" applyAlignment="1">
      <alignment horizontal="right" vertical="center"/>
    </xf>
    <xf numFmtId="0" fontId="4" fillId="0" borderId="11" xfId="5" applyFont="1" applyBorder="1" applyAlignment="1">
      <alignment horizontal="left" vertical="center"/>
    </xf>
    <xf numFmtId="0" fontId="4" fillId="0" borderId="0" xfId="5" applyFont="1" applyBorder="1" applyAlignment="1">
      <alignment horizontal="center" vertical="center"/>
    </xf>
    <xf numFmtId="0" fontId="43" fillId="0" borderId="4" xfId="5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6" xfId="5" applyFont="1" applyBorder="1" applyAlignment="1">
      <alignment horizontal="left" vertical="center"/>
    </xf>
    <xf numFmtId="0" fontId="4" fillId="0" borderId="8" xfId="5" applyFont="1" applyBorder="1" applyAlignment="1">
      <alignment horizontal="left" vertical="center"/>
    </xf>
    <xf numFmtId="0" fontId="4" fillId="0" borderId="8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/>
    </xf>
    <xf numFmtId="0" fontId="4" fillId="0" borderId="2" xfId="5" applyFont="1" applyBorder="1" applyAlignment="1">
      <alignment horizontal="center" vertical="center"/>
    </xf>
    <xf numFmtId="0" fontId="4" fillId="0" borderId="1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9" xfId="5" applyFont="1" applyBorder="1" applyAlignment="1">
      <alignment horizontal="left" vertical="center"/>
    </xf>
    <xf numFmtId="0" fontId="4" fillId="0" borderId="3" xfId="5" applyFont="1" applyBorder="1" applyAlignment="1">
      <alignment horizontal="center" vertical="center"/>
    </xf>
    <xf numFmtId="0" fontId="4" fillId="0" borderId="6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4" fillId="0" borderId="12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43" fillId="0" borderId="14" xfId="5" applyFont="1" applyBorder="1" applyAlignment="1">
      <alignment horizontal="left" vertical="center"/>
    </xf>
    <xf numFmtId="0" fontId="4" fillId="0" borderId="0" xfId="5" applyFont="1"/>
    <xf numFmtId="0" fontId="4" fillId="0" borderId="13" xfId="5" applyFont="1" applyBorder="1" applyAlignment="1">
      <alignment horizontal="center" vertical="center"/>
    </xf>
    <xf numFmtId="0" fontId="4" fillId="0" borderId="10" xfId="5" applyFont="1" applyBorder="1" applyAlignment="1">
      <alignment horizontal="center" vertical="center"/>
    </xf>
    <xf numFmtId="0" fontId="4" fillId="0" borderId="14" xfId="5" applyFont="1" applyBorder="1" applyAlignment="1">
      <alignment horizontal="center" vertical="center"/>
    </xf>
    <xf numFmtId="0" fontId="4" fillId="0" borderId="4" xfId="5" applyFont="1" applyBorder="1" applyAlignment="1">
      <alignment vertical="center"/>
    </xf>
    <xf numFmtId="0" fontId="4" fillId="0" borderId="11" xfId="5" applyFont="1" applyBorder="1" applyAlignment="1">
      <alignment horizontal="center" vertical="center"/>
    </xf>
    <xf numFmtId="0" fontId="4" fillId="0" borderId="14" xfId="5" applyFont="1" applyBorder="1" applyAlignment="1">
      <alignment vertical="center"/>
    </xf>
    <xf numFmtId="0" fontId="4" fillId="0" borderId="4" xfId="5" applyFont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0" fontId="43" fillId="0" borderId="0" xfId="5" applyFont="1" applyBorder="1" applyAlignment="1">
      <alignment horizontal="left" vertical="center"/>
    </xf>
    <xf numFmtId="164" fontId="4" fillId="0" borderId="15" xfId="5" applyNumberFormat="1" applyFont="1" applyBorder="1" applyAlignment="1">
      <alignment horizontal="left" vertical="center" indent="10"/>
    </xf>
    <xf numFmtId="0" fontId="4" fillId="0" borderId="0" xfId="5" applyFont="1" applyBorder="1" applyAlignment="1">
      <alignment horizontal="right" vertical="center"/>
    </xf>
    <xf numFmtId="0" fontId="43" fillId="0" borderId="11" xfId="5" applyFont="1" applyBorder="1" applyAlignment="1">
      <alignment horizontal="left" vertical="center"/>
    </xf>
    <xf numFmtId="0" fontId="47" fillId="0" borderId="11" xfId="5" applyFont="1" applyBorder="1" applyAlignment="1">
      <alignment horizontal="left" vertical="center"/>
    </xf>
    <xf numFmtId="0" fontId="4" fillId="0" borderId="0" xfId="5" applyFont="1" applyFill="1" applyBorder="1" applyAlignment="1">
      <alignment horizontal="left" vertical="center"/>
    </xf>
    <xf numFmtId="0" fontId="4" fillId="0" borderId="7" xfId="5" applyFont="1" applyBorder="1" applyAlignment="1">
      <alignment horizontal="center" vertical="center"/>
    </xf>
    <xf numFmtId="0" fontId="47" fillId="0" borderId="8" xfId="5" applyFont="1" applyBorder="1" applyAlignment="1">
      <alignment horizontal="left" vertical="center"/>
    </xf>
    <xf numFmtId="14" fontId="3" fillId="0" borderId="10" xfId="0" quotePrefix="1" applyNumberFormat="1" applyFont="1" applyBorder="1" applyAlignment="1">
      <alignment horizontal="center" vertical="top"/>
    </xf>
    <xf numFmtId="14" fontId="3" fillId="0" borderId="10" xfId="0" quotePrefix="1" applyNumberFormat="1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14" fontId="3" fillId="0" borderId="5" xfId="0" quotePrefix="1" applyNumberFormat="1" applyFont="1" applyBorder="1" applyAlignment="1">
      <alignment vertical="top"/>
    </xf>
    <xf numFmtId="15" fontId="3" fillId="0" borderId="5" xfId="0" applyNumberFormat="1" applyFont="1" applyBorder="1" applyAlignment="1">
      <alignment vertical="top" wrapText="1"/>
    </xf>
    <xf numFmtId="0" fontId="3" fillId="0" borderId="5" xfId="0" quotePrefix="1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11" borderId="0" xfId="0" applyFont="1" applyFill="1" applyAlignment="1">
      <alignment horizontal="left" vertical="top"/>
    </xf>
    <xf numFmtId="0" fontId="31" fillId="8" borderId="20" xfId="0" applyFont="1" applyFill="1" applyBorder="1" applyProtection="1">
      <protection locked="0"/>
    </xf>
    <xf numFmtId="0" fontId="5" fillId="8" borderId="0" xfId="0" applyFont="1" applyFill="1" applyBorder="1" applyProtection="1">
      <protection locked="0"/>
    </xf>
    <xf numFmtId="0" fontId="5" fillId="6" borderId="0" xfId="0" applyFont="1" applyFill="1" applyBorder="1" applyProtection="1">
      <protection locked="0"/>
    </xf>
    <xf numFmtId="0" fontId="3" fillId="6" borderId="0" xfId="0" applyFont="1" applyFill="1" applyBorder="1" applyProtection="1">
      <protection locked="0"/>
    </xf>
    <xf numFmtId="0" fontId="35" fillId="5" borderId="20" xfId="0" applyFont="1" applyFill="1" applyBorder="1" applyProtection="1">
      <protection locked="0"/>
    </xf>
    <xf numFmtId="0" fontId="35" fillId="5" borderId="0" xfId="0" applyFont="1" applyFill="1" applyBorder="1" applyProtection="1">
      <protection locked="0"/>
    </xf>
    <xf numFmtId="0" fontId="7" fillId="6" borderId="0" xfId="0" applyFont="1" applyFill="1" applyBorder="1" applyProtection="1">
      <protection locked="0"/>
    </xf>
    <xf numFmtId="0" fontId="7" fillId="8" borderId="20" xfId="0" applyFont="1" applyFill="1" applyBorder="1" applyProtection="1">
      <protection locked="0"/>
    </xf>
    <xf numFmtId="0" fontId="36" fillId="8" borderId="0" xfId="3" applyFont="1" applyFill="1" applyBorder="1" applyProtection="1">
      <protection locked="0"/>
    </xf>
    <xf numFmtId="0" fontId="33" fillId="8" borderId="20" xfId="0" applyFont="1" applyFill="1" applyBorder="1" applyProtection="1">
      <protection locked="0"/>
    </xf>
    <xf numFmtId="0" fontId="33" fillId="6" borderId="0" xfId="0" applyFont="1" applyFill="1" applyBorder="1" applyProtection="1">
      <protection locked="0"/>
    </xf>
    <xf numFmtId="0" fontId="7" fillId="8" borderId="0" xfId="0" applyFont="1" applyFill="1" applyBorder="1" applyProtection="1">
      <protection locked="0"/>
    </xf>
    <xf numFmtId="0" fontId="36" fillId="8" borderId="0" xfId="3" applyFont="1" applyFill="1" applyProtection="1">
      <protection locked="0"/>
    </xf>
    <xf numFmtId="0" fontId="7" fillId="5" borderId="0" xfId="0" applyFont="1" applyFill="1" applyBorder="1" applyProtection="1">
      <protection locked="0"/>
    </xf>
    <xf numFmtId="0" fontId="3" fillId="8" borderId="20" xfId="0" applyFont="1" applyFill="1" applyBorder="1" applyProtection="1">
      <protection locked="0"/>
    </xf>
    <xf numFmtId="0" fontId="3" fillId="8" borderId="0" xfId="0" applyFont="1" applyFill="1" applyBorder="1" applyProtection="1">
      <protection locked="0"/>
    </xf>
    <xf numFmtId="0" fontId="3" fillId="8" borderId="24" xfId="0" applyFont="1" applyFill="1" applyBorder="1" applyProtection="1">
      <protection locked="0"/>
    </xf>
    <xf numFmtId="0" fontId="3" fillId="8" borderId="26" xfId="0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14" fontId="3" fillId="0" borderId="0" xfId="0" applyNumberFormat="1" applyFont="1" applyBorder="1" applyAlignment="1">
      <alignment vertical="top"/>
    </xf>
    <xf numFmtId="164" fontId="0" fillId="0" borderId="0" xfId="0" applyNumberFormat="1" applyBorder="1"/>
    <xf numFmtId="42" fontId="3" fillId="0" borderId="0" xfId="2" applyFont="1"/>
    <xf numFmtId="42" fontId="3" fillId="0" borderId="5" xfId="2" applyFont="1" applyBorder="1"/>
    <xf numFmtId="42" fontId="5" fillId="0" borderId="2" xfId="2" quotePrefix="1" applyFont="1" applyBorder="1" applyAlignment="1">
      <alignment horizontal="center" vertical="center"/>
    </xf>
    <xf numFmtId="14" fontId="3" fillId="0" borderId="5" xfId="0" quotePrefix="1" applyNumberFormat="1" applyFont="1" applyBorder="1" applyAlignment="1">
      <alignment horizontal="center" vertical="top"/>
    </xf>
    <xf numFmtId="0" fontId="4" fillId="0" borderId="0" xfId="5" applyFont="1" applyBorder="1" applyAlignment="1">
      <alignment horizontal="center" vertical="center"/>
    </xf>
    <xf numFmtId="0" fontId="47" fillId="0" borderId="0" xfId="5" applyFont="1" applyBorder="1" applyAlignment="1">
      <alignment vertical="top"/>
    </xf>
    <xf numFmtId="0" fontId="4" fillId="0" borderId="8" xfId="5" applyFont="1" applyBorder="1" applyAlignment="1">
      <alignment vertical="top"/>
    </xf>
    <xf numFmtId="0" fontId="3" fillId="0" borderId="0" xfId="0" applyFont="1" applyBorder="1" applyAlignment="1">
      <alignment vertical="top"/>
    </xf>
    <xf numFmtId="16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15" fontId="3" fillId="0" borderId="0" xfId="0" applyNumberFormat="1" applyFont="1" applyAlignment="1">
      <alignment vertical="top" wrapText="1"/>
    </xf>
    <xf numFmtId="164" fontId="3" fillId="0" borderId="0" xfId="0" applyNumberFormat="1" applyFont="1" applyBorder="1" applyAlignme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5" fillId="0" borderId="0" xfId="0" applyFont="1" applyBorder="1"/>
    <xf numFmtId="0" fontId="3" fillId="0" borderId="0" xfId="0" applyFont="1" applyBorder="1" applyAlignment="1">
      <alignment horizontal="left"/>
    </xf>
    <xf numFmtId="15" fontId="3" fillId="0" borderId="0" xfId="0" applyNumberFormat="1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6" fillId="6" borderId="0" xfId="3" applyFont="1" applyFill="1" applyAlignment="1">
      <alignment vertical="center"/>
    </xf>
    <xf numFmtId="0" fontId="3" fillId="0" borderId="14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44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 applyAlignment="1">
      <alignment vertical="top"/>
    </xf>
    <xf numFmtId="0" fontId="3" fillId="0" borderId="48" xfId="0" applyFont="1" applyBorder="1"/>
    <xf numFmtId="0" fontId="49" fillId="0" borderId="5" xfId="0" applyFont="1" applyBorder="1" applyAlignment="1">
      <alignment vertical="top"/>
    </xf>
    <xf numFmtId="0" fontId="4" fillId="0" borderId="47" xfId="0" applyFont="1" applyBorder="1" applyAlignment="1">
      <alignment vertical="top"/>
    </xf>
    <xf numFmtId="0" fontId="49" fillId="0" borderId="47" xfId="0" applyFont="1" applyBorder="1" applyAlignment="1">
      <alignment vertical="top"/>
    </xf>
    <xf numFmtId="0" fontId="3" fillId="0" borderId="47" xfId="0" applyFont="1" applyBorder="1" applyAlignment="1">
      <alignment horizontal="left" vertical="top"/>
    </xf>
    <xf numFmtId="0" fontId="49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7" xfId="0" applyFont="1" applyBorder="1"/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5" fillId="0" borderId="8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49" fontId="3" fillId="0" borderId="0" xfId="0" applyNumberFormat="1" applyFont="1"/>
    <xf numFmtId="49" fontId="5" fillId="0" borderId="0" xfId="0" applyNumberFormat="1" applyFont="1" applyBorder="1" applyAlignment="1">
      <alignment horizontal="center" vertical="top"/>
    </xf>
    <xf numFmtId="49" fontId="3" fillId="0" borderId="4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5" xfId="0" applyNumberFormat="1" applyFont="1" applyBorder="1"/>
    <xf numFmtId="49" fontId="3" fillId="0" borderId="50" xfId="0" applyNumberFormat="1" applyFont="1" applyBorder="1"/>
    <xf numFmtId="49" fontId="0" fillId="0" borderId="0" xfId="0" applyNumberForma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5" borderId="0" xfId="0" applyFont="1" applyFill="1" applyBorder="1"/>
    <xf numFmtId="0" fontId="50" fillId="8" borderId="0" xfId="3" applyFont="1" applyFill="1" applyBorder="1" applyProtection="1">
      <protection locked="0"/>
    </xf>
    <xf numFmtId="0" fontId="50" fillId="8" borderId="0" xfId="3" applyFont="1" applyFill="1"/>
    <xf numFmtId="0" fontId="36" fillId="6" borderId="0" xfId="3" applyFont="1" applyFill="1" applyBorder="1" applyAlignment="1" applyProtection="1">
      <alignment vertical="top"/>
      <protection locked="0"/>
    </xf>
    <xf numFmtId="4" fontId="4" fillId="2" borderId="0" xfId="4" applyNumberFormat="1" applyFont="1" applyFill="1" applyBorder="1" applyAlignment="1">
      <alignment horizontal="center"/>
    </xf>
    <xf numFmtId="0" fontId="14" fillId="2" borderId="20" xfId="4" quotePrefix="1" applyFont="1" applyFill="1" applyBorder="1" applyAlignment="1" applyProtection="1">
      <alignment horizontal="center" vertical="center" wrapText="1"/>
      <protection hidden="1"/>
    </xf>
    <xf numFmtId="0" fontId="14" fillId="2" borderId="0" xfId="4" quotePrefix="1" applyFont="1" applyFill="1" applyBorder="1" applyAlignment="1" applyProtection="1">
      <alignment horizontal="center" vertical="center" wrapText="1"/>
      <protection hidden="1"/>
    </xf>
    <xf numFmtId="0" fontId="4" fillId="2" borderId="17" xfId="4" applyFont="1" applyFill="1" applyBorder="1" applyAlignment="1" applyProtection="1">
      <alignment horizontal="center"/>
      <protection hidden="1"/>
    </xf>
    <xf numFmtId="0" fontId="4" fillId="2" borderId="19" xfId="4" applyFont="1" applyFill="1" applyBorder="1" applyAlignment="1" applyProtection="1">
      <alignment horizontal="center"/>
      <protection hidden="1"/>
    </xf>
    <xf numFmtId="0" fontId="4" fillId="2" borderId="21" xfId="4" quotePrefix="1" applyFont="1" applyFill="1" applyBorder="1" applyProtection="1">
      <protection hidden="1"/>
    </xf>
    <xf numFmtId="0" fontId="4" fillId="2" borderId="20" xfId="4" applyFont="1" applyFill="1" applyBorder="1" applyAlignment="1" applyProtection="1">
      <alignment horizontal="center"/>
      <protection hidden="1"/>
    </xf>
    <xf numFmtId="0" fontId="4" fillId="2" borderId="21" xfId="4" applyFont="1" applyFill="1" applyBorder="1" applyAlignment="1" applyProtection="1">
      <alignment horizontal="center"/>
      <protection hidden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36" fillId="13" borderId="0" xfId="3" applyFont="1" applyFill="1" applyProtection="1">
      <protection locked="0"/>
    </xf>
    <xf numFmtId="0" fontId="3" fillId="10" borderId="0" xfId="0" applyFont="1" applyFill="1" applyAlignment="1"/>
    <xf numFmtId="0" fontId="3" fillId="0" borderId="0" xfId="0" applyFont="1" applyAlignment="1">
      <alignment horizontal="left" vertical="top" wrapText="1"/>
    </xf>
    <xf numFmtId="0" fontId="4" fillId="0" borderId="4" xfId="5" applyFont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0" fontId="4" fillId="0" borderId="0" xfId="5" applyFont="1" applyBorder="1" applyAlignment="1">
      <alignment horizontal="left" vertical="center"/>
    </xf>
    <xf numFmtId="0" fontId="4" fillId="0" borderId="11" xfId="5" applyFont="1" applyBorder="1" applyAlignment="1">
      <alignment horizontal="left" vertical="center"/>
    </xf>
    <xf numFmtId="0" fontId="49" fillId="0" borderId="3" xfId="5" applyFont="1" applyBorder="1" applyAlignment="1">
      <alignment horizontal="left" vertical="center"/>
    </xf>
    <xf numFmtId="0" fontId="49" fillId="0" borderId="9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9" fillId="0" borderId="11" xfId="5" applyFont="1" applyBorder="1" applyAlignment="1">
      <alignment horizontal="left" vertical="center"/>
    </xf>
    <xf numFmtId="0" fontId="49" fillId="0" borderId="14" xfId="5" applyFont="1" applyBorder="1" applyAlignment="1">
      <alignment horizontal="left" vertical="center"/>
    </xf>
    <xf numFmtId="0" fontId="49" fillId="0" borderId="15" xfId="5" applyFont="1" applyBorder="1" applyAlignment="1">
      <alignment horizontal="left" vertical="center"/>
    </xf>
    <xf numFmtId="0" fontId="49" fillId="0" borderId="12" xfId="5" applyFont="1" applyBorder="1" applyAlignment="1">
      <alignment horizontal="left" vertical="center"/>
    </xf>
    <xf numFmtId="0" fontId="49" fillId="0" borderId="0" xfId="5" applyFont="1" applyAlignment="1">
      <alignment horizontal="left" vertical="center"/>
    </xf>
    <xf numFmtId="0" fontId="49" fillId="0" borderId="0" xfId="5" applyFont="1"/>
    <xf numFmtId="0" fontId="52" fillId="0" borderId="14" xfId="5" applyFont="1" applyBorder="1" applyAlignment="1">
      <alignment horizontal="left" vertical="center"/>
    </xf>
    <xf numFmtId="0" fontId="49" fillId="0" borderId="8" xfId="5" applyFont="1" applyBorder="1" applyAlignment="1">
      <alignment horizontal="left" vertical="center"/>
    </xf>
    <xf numFmtId="0" fontId="52" fillId="0" borderId="0" xfId="5" applyFont="1" applyBorder="1" applyAlignment="1">
      <alignment horizontal="left" vertical="center"/>
    </xf>
    <xf numFmtId="164" fontId="49" fillId="0" borderId="15" xfId="5" applyNumberFormat="1" applyFont="1" applyBorder="1" applyAlignment="1">
      <alignment horizontal="center" vertical="center"/>
    </xf>
    <xf numFmtId="0" fontId="52" fillId="0" borderId="11" xfId="5" applyFont="1" applyBorder="1" applyAlignment="1">
      <alignment horizontal="left" vertical="center"/>
    </xf>
    <xf numFmtId="0" fontId="53" fillId="0" borderId="11" xfId="5" applyFont="1" applyBorder="1" applyAlignment="1">
      <alignment horizontal="left" vertical="center"/>
    </xf>
    <xf numFmtId="0" fontId="52" fillId="0" borderId="0" xfId="5" quotePrefix="1" applyFont="1" applyBorder="1" applyAlignment="1">
      <alignment horizontal="center" vertical="center"/>
    </xf>
    <xf numFmtId="0" fontId="49" fillId="0" borderId="13" xfId="5" applyFont="1" applyBorder="1" applyAlignment="1">
      <alignment horizontal="left" vertical="center"/>
    </xf>
    <xf numFmtId="0" fontId="49" fillId="0" borderId="4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11" xfId="5" applyFont="1" applyBorder="1" applyAlignment="1">
      <alignment horizontal="right" vertical="center"/>
    </xf>
    <xf numFmtId="0" fontId="52" fillId="0" borderId="4" xfId="5" applyFont="1" applyBorder="1" applyAlignment="1">
      <alignment vertical="center"/>
    </xf>
    <xf numFmtId="0" fontId="52" fillId="0" borderId="0" xfId="5" applyFont="1" applyBorder="1" applyAlignment="1">
      <alignment vertical="center"/>
    </xf>
    <xf numFmtId="0" fontId="53" fillId="0" borderId="0" xfId="5" applyFont="1" applyBorder="1" applyAlignment="1">
      <alignment horizontal="left" vertical="center"/>
    </xf>
    <xf numFmtId="0" fontId="49" fillId="0" borderId="6" xfId="5" applyFont="1" applyBorder="1" applyAlignment="1">
      <alignment vertical="center"/>
    </xf>
    <xf numFmtId="0" fontId="49" fillId="0" borderId="8" xfId="5" applyFont="1" applyBorder="1" applyAlignment="1">
      <alignment vertical="top"/>
    </xf>
    <xf numFmtId="0" fontId="49" fillId="0" borderId="8" xfId="5" applyFont="1" applyBorder="1" applyAlignment="1">
      <alignment vertical="center"/>
    </xf>
    <xf numFmtId="0" fontId="49" fillId="0" borderId="12" xfId="5" applyFont="1" applyBorder="1" applyAlignment="1">
      <alignment horizontal="center" vertical="center"/>
    </xf>
    <xf numFmtId="0" fontId="49" fillId="0" borderId="6" xfId="5" applyFont="1" applyBorder="1" applyAlignment="1">
      <alignment horizontal="left" vertical="center"/>
    </xf>
    <xf numFmtId="0" fontId="49" fillId="0" borderId="13" xfId="5" applyFont="1" applyBorder="1" applyAlignment="1">
      <alignment horizontal="center" vertical="center"/>
    </xf>
    <xf numFmtId="0" fontId="49" fillId="0" borderId="4" xfId="5" applyFont="1" applyBorder="1" applyAlignment="1">
      <alignment vertical="center"/>
    </xf>
    <xf numFmtId="0" fontId="49" fillId="0" borderId="0" xfId="5" applyFont="1" applyBorder="1" applyAlignment="1">
      <alignment vertical="center"/>
    </xf>
    <xf numFmtId="0" fontId="49" fillId="0" borderId="11" xfId="5" applyFont="1" applyBorder="1" applyAlignment="1">
      <alignment horizontal="center" vertical="center"/>
    </xf>
    <xf numFmtId="0" fontId="49" fillId="0" borderId="14" xfId="5" applyFont="1" applyBorder="1" applyAlignment="1">
      <alignment vertical="center"/>
    </xf>
    <xf numFmtId="0" fontId="4" fillId="0" borderId="4" xfId="5" applyFont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0" fontId="4" fillId="0" borderId="0" xfId="5" applyFont="1" applyBorder="1" applyAlignment="1">
      <alignment horizontal="left" vertical="center"/>
    </xf>
    <xf numFmtId="0" fontId="4" fillId="0" borderId="11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9" fillId="0" borderId="11" xfId="5" applyFont="1" applyBorder="1" applyAlignment="1">
      <alignment horizontal="left" vertical="center"/>
    </xf>
    <xf numFmtId="0" fontId="49" fillId="0" borderId="3" xfId="5" applyFont="1" applyBorder="1" applyAlignment="1">
      <alignment horizontal="left" vertical="center"/>
    </xf>
    <xf numFmtId="0" fontId="49" fillId="0" borderId="9" xfId="5" applyFont="1" applyBorder="1" applyAlignment="1">
      <alignment horizontal="left" vertical="center"/>
    </xf>
    <xf numFmtId="0" fontId="52" fillId="0" borderId="0" xfId="5" quotePrefix="1" applyFont="1" applyBorder="1" applyAlignment="1">
      <alignment horizontal="center" vertical="center"/>
    </xf>
    <xf numFmtId="0" fontId="52" fillId="0" borderId="14" xfId="5" applyFont="1" applyBorder="1" applyAlignment="1">
      <alignment horizontal="left" vertical="center"/>
    </xf>
    <xf numFmtId="49" fontId="3" fillId="0" borderId="5" xfId="0" quotePrefix="1" applyNumberFormat="1" applyFont="1" applyBorder="1"/>
    <xf numFmtId="0" fontId="3" fillId="0" borderId="5" xfId="0" quotePrefix="1" applyFont="1" applyBorder="1"/>
    <xf numFmtId="0" fontId="49" fillId="0" borderId="5" xfId="0" quotePrefix="1" applyFont="1" applyBorder="1" applyAlignment="1">
      <alignment vertical="top"/>
    </xf>
    <xf numFmtId="42" fontId="3" fillId="0" borderId="0" xfId="2" applyFont="1" applyBorder="1" applyAlignment="1">
      <alignment vertical="top"/>
    </xf>
    <xf numFmtId="14" fontId="3" fillId="0" borderId="5" xfId="0" applyNumberFormat="1" applyFont="1" applyBorder="1" applyAlignment="1">
      <alignment horizontal="right" vertical="top"/>
    </xf>
    <xf numFmtId="0" fontId="56" fillId="0" borderId="5" xfId="0" applyFont="1" applyBorder="1" applyAlignment="1">
      <alignment vertical="top"/>
    </xf>
    <xf numFmtId="14" fontId="56" fillId="0" borderId="5" xfId="0" applyNumberFormat="1" applyFont="1" applyBorder="1" applyAlignment="1">
      <alignment vertical="top"/>
    </xf>
    <xf numFmtId="0" fontId="56" fillId="0" borderId="5" xfId="0" applyFont="1" applyBorder="1" applyAlignment="1">
      <alignment horizontal="center" vertical="top"/>
    </xf>
    <xf numFmtId="0" fontId="56" fillId="0" borderId="5" xfId="0" quotePrefix="1" applyFont="1" applyBorder="1" applyAlignment="1">
      <alignment vertical="top"/>
    </xf>
    <xf numFmtId="0" fontId="56" fillId="0" borderId="5" xfId="0" applyFont="1" applyBorder="1" applyAlignment="1">
      <alignment vertical="top" wrapText="1"/>
    </xf>
    <xf numFmtId="42" fontId="56" fillId="0" borderId="5" xfId="2" applyFont="1" applyBorder="1" applyAlignment="1">
      <alignment vertical="top"/>
    </xf>
    <xf numFmtId="14" fontId="56" fillId="0" borderId="5" xfId="0" quotePrefix="1" applyNumberFormat="1" applyFont="1" applyBorder="1" applyAlignment="1">
      <alignment vertical="top"/>
    </xf>
    <xf numFmtId="15" fontId="56" fillId="0" borderId="5" xfId="0" applyNumberFormat="1" applyFont="1" applyBorder="1" applyAlignment="1">
      <alignment vertical="top" wrapText="1"/>
    </xf>
    <xf numFmtId="0" fontId="31" fillId="5" borderId="20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21" xfId="0" applyFont="1" applyFill="1" applyBorder="1" applyAlignment="1">
      <alignment horizontal="center"/>
    </xf>
    <xf numFmtId="0" fontId="42" fillId="9" borderId="39" xfId="0" applyFont="1" applyFill="1" applyBorder="1" applyAlignment="1">
      <alignment horizontal="center" vertical="center"/>
    </xf>
    <xf numFmtId="0" fontId="42" fillId="9" borderId="40" xfId="0" applyFont="1" applyFill="1" applyBorder="1" applyAlignment="1">
      <alignment horizontal="center" vertical="center"/>
    </xf>
    <xf numFmtId="0" fontId="42" fillId="9" borderId="41" xfId="0" applyFont="1" applyFill="1" applyBorder="1" applyAlignment="1">
      <alignment horizontal="center" vertical="center"/>
    </xf>
    <xf numFmtId="0" fontId="42" fillId="9" borderId="36" xfId="0" applyFont="1" applyFill="1" applyBorder="1" applyAlignment="1">
      <alignment horizontal="center" vertical="center"/>
    </xf>
    <xf numFmtId="0" fontId="42" fillId="9" borderId="0" xfId="0" applyFont="1" applyFill="1" applyBorder="1" applyAlignment="1">
      <alignment horizontal="center" vertical="center"/>
    </xf>
    <xf numFmtId="0" fontId="42" fillId="9" borderId="42" xfId="0" applyFont="1" applyFill="1" applyBorder="1" applyAlignment="1">
      <alignment horizontal="center" vertical="center"/>
    </xf>
    <xf numFmtId="0" fontId="42" fillId="9" borderId="37" xfId="0" applyFont="1" applyFill="1" applyBorder="1" applyAlignment="1">
      <alignment horizontal="center" vertical="center"/>
    </xf>
    <xf numFmtId="0" fontId="42" fillId="9" borderId="28" xfId="0" applyFont="1" applyFill="1" applyBorder="1" applyAlignment="1">
      <alignment horizontal="center" vertical="center"/>
    </xf>
    <xf numFmtId="0" fontId="42" fillId="9" borderId="43" xfId="0" applyFont="1" applyFill="1" applyBorder="1" applyAlignment="1">
      <alignment horizontal="center" vertical="center"/>
    </xf>
    <xf numFmtId="0" fontId="42" fillId="9" borderId="39" xfId="3" applyFont="1" applyFill="1" applyBorder="1" applyAlignment="1">
      <alignment horizontal="center" vertical="center"/>
    </xf>
    <xf numFmtId="0" fontId="42" fillId="9" borderId="40" xfId="3" applyFont="1" applyFill="1" applyBorder="1" applyAlignment="1">
      <alignment horizontal="center" vertical="center"/>
    </xf>
    <xf numFmtId="0" fontId="42" fillId="9" borderId="41" xfId="3" applyFont="1" applyFill="1" applyBorder="1" applyAlignment="1">
      <alignment horizontal="center" vertical="center"/>
    </xf>
    <xf numFmtId="0" fontId="42" fillId="9" borderId="36" xfId="3" applyFont="1" applyFill="1" applyBorder="1" applyAlignment="1">
      <alignment horizontal="center" vertical="center"/>
    </xf>
    <xf numFmtId="0" fontId="42" fillId="9" borderId="0" xfId="3" applyFont="1" applyFill="1" applyBorder="1" applyAlignment="1">
      <alignment horizontal="center" vertical="center"/>
    </xf>
    <xf numFmtId="0" fontId="42" fillId="9" borderId="42" xfId="3" applyFont="1" applyFill="1" applyBorder="1" applyAlignment="1">
      <alignment horizontal="center" vertical="center"/>
    </xf>
    <xf numFmtId="0" fontId="42" fillId="9" borderId="37" xfId="3" applyFont="1" applyFill="1" applyBorder="1" applyAlignment="1">
      <alignment horizontal="center" vertical="center"/>
    </xf>
    <xf numFmtId="0" fontId="42" fillId="9" borderId="28" xfId="3" applyFont="1" applyFill="1" applyBorder="1" applyAlignment="1">
      <alignment horizontal="center" vertical="center"/>
    </xf>
    <xf numFmtId="0" fontId="42" fillId="9" borderId="43" xfId="3" applyFont="1" applyFill="1" applyBorder="1" applyAlignment="1">
      <alignment horizontal="center" vertical="center"/>
    </xf>
    <xf numFmtId="0" fontId="31" fillId="5" borderId="33" xfId="0" applyFont="1" applyFill="1" applyBorder="1" applyAlignment="1">
      <alignment horizontal="center"/>
    </xf>
    <xf numFmtId="0" fontId="31" fillId="5" borderId="34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42" fontId="5" fillId="0" borderId="2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0" fillId="11" borderId="0" xfId="3" applyFont="1" applyFill="1" applyAlignment="1">
      <alignment horizontal="right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0" fillId="0" borderId="0" xfId="3" applyFont="1" applyFill="1" applyAlignment="1">
      <alignment horizontal="center"/>
    </xf>
    <xf numFmtId="164" fontId="4" fillId="0" borderId="0" xfId="5" applyNumberFormat="1" applyFont="1" applyBorder="1" applyAlignment="1">
      <alignment horizontal="left" vertical="center"/>
    </xf>
    <xf numFmtId="164" fontId="4" fillId="0" borderId="11" xfId="5" applyNumberFormat="1" applyFont="1" applyBorder="1" applyAlignment="1">
      <alignment horizontal="left" vertical="center"/>
    </xf>
    <xf numFmtId="164" fontId="4" fillId="0" borderId="0" xfId="5" quotePrefix="1" applyNumberFormat="1" applyFont="1" applyBorder="1" applyAlignment="1">
      <alignment horizontal="left" vertical="center"/>
    </xf>
    <xf numFmtId="164" fontId="4" fillId="0" borderId="11" xfId="5" quotePrefix="1" applyNumberFormat="1" applyFont="1" applyBorder="1" applyAlignment="1">
      <alignment horizontal="left" vertical="center"/>
    </xf>
    <xf numFmtId="0" fontId="4" fillId="0" borderId="14" xfId="5" applyFont="1" applyBorder="1" applyAlignment="1">
      <alignment horizontal="left" vertical="top" wrapText="1"/>
    </xf>
    <xf numFmtId="0" fontId="4" fillId="0" borderId="15" xfId="5" applyFont="1" applyBorder="1" applyAlignment="1">
      <alignment horizontal="left" vertical="top" wrapText="1"/>
    </xf>
    <xf numFmtId="0" fontId="4" fillId="0" borderId="0" xfId="5" applyFont="1" applyBorder="1" applyAlignment="1">
      <alignment horizontal="left" vertical="top" wrapText="1"/>
    </xf>
    <xf numFmtId="0" fontId="4" fillId="0" borderId="11" xfId="5" applyFont="1" applyBorder="1" applyAlignment="1">
      <alignment horizontal="left" vertical="top" wrapText="1"/>
    </xf>
    <xf numFmtId="0" fontId="4" fillId="0" borderId="4" xfId="5" applyFont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0" fontId="4" fillId="0" borderId="11" xfId="5" applyFont="1" applyBorder="1" applyAlignment="1">
      <alignment horizontal="center" vertical="center"/>
    </xf>
    <xf numFmtId="0" fontId="4" fillId="0" borderId="3" xfId="5" applyFont="1" applyBorder="1" applyAlignment="1">
      <alignment horizontal="left" vertical="center"/>
    </xf>
    <xf numFmtId="0" fontId="4" fillId="0" borderId="9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0" borderId="11" xfId="5" applyFont="1" applyBorder="1" applyAlignment="1">
      <alignment horizontal="left" vertical="center"/>
    </xf>
    <xf numFmtId="0" fontId="43" fillId="0" borderId="0" xfId="5" quotePrefix="1" applyFont="1" applyBorder="1" applyAlignment="1">
      <alignment horizontal="center" vertical="center"/>
    </xf>
    <xf numFmtId="0" fontId="43" fillId="0" borderId="14" xfId="5" applyFont="1" applyBorder="1" applyAlignment="1">
      <alignment horizontal="left" vertical="center"/>
    </xf>
    <xf numFmtId="0" fontId="43" fillId="0" borderId="8" xfId="5" applyFont="1" applyBorder="1" applyAlignment="1">
      <alignment horizontal="left" vertical="center"/>
    </xf>
    <xf numFmtId="0" fontId="38" fillId="0" borderId="13" xfId="5" applyFont="1" applyBorder="1" applyAlignment="1">
      <alignment horizontal="center" vertical="center"/>
    </xf>
    <xf numFmtId="0" fontId="38" fillId="0" borderId="14" xfId="5" applyFont="1" applyBorder="1" applyAlignment="1">
      <alignment horizontal="center" vertical="center"/>
    </xf>
    <xf numFmtId="0" fontId="38" fillId="0" borderId="15" xfId="5" applyFont="1" applyBorder="1" applyAlignment="1">
      <alignment horizontal="center" vertical="center"/>
    </xf>
    <xf numFmtId="0" fontId="44" fillId="0" borderId="4" xfId="5" applyFont="1" applyBorder="1" applyAlignment="1">
      <alignment horizontal="center" vertical="center"/>
    </xf>
    <xf numFmtId="0" fontId="44" fillId="0" borderId="0" xfId="5" applyFont="1" applyBorder="1" applyAlignment="1">
      <alignment horizontal="center" vertical="center"/>
    </xf>
    <xf numFmtId="0" fontId="44" fillId="0" borderId="11" xfId="5" applyFont="1" applyBorder="1" applyAlignment="1">
      <alignment horizontal="center" vertical="center"/>
    </xf>
    <xf numFmtId="0" fontId="45" fillId="0" borderId="4" xfId="5" applyFont="1" applyBorder="1" applyAlignment="1">
      <alignment horizontal="center" vertical="center"/>
    </xf>
    <xf numFmtId="0" fontId="45" fillId="0" borderId="0" xfId="5" applyFont="1" applyBorder="1" applyAlignment="1">
      <alignment horizontal="center" vertical="center"/>
    </xf>
    <xf numFmtId="0" fontId="45" fillId="0" borderId="11" xfId="5" applyFont="1" applyBorder="1" applyAlignment="1">
      <alignment horizontal="center" vertical="center"/>
    </xf>
    <xf numFmtId="0" fontId="46" fillId="0" borderId="4" xfId="5" applyFont="1" applyBorder="1" applyAlignment="1">
      <alignment horizontal="center" vertical="center"/>
    </xf>
    <xf numFmtId="0" fontId="46" fillId="0" borderId="0" xfId="5" applyFont="1" applyBorder="1" applyAlignment="1">
      <alignment horizontal="center" vertical="center"/>
    </xf>
    <xf numFmtId="0" fontId="46" fillId="0" borderId="11" xfId="5" applyFont="1" applyBorder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1" xfId="0" applyFont="1" applyBorder="1" applyAlignment="1">
      <alignment horizontal="left" inden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2" fontId="3" fillId="0" borderId="4" xfId="2" applyFont="1" applyBorder="1" applyAlignment="1">
      <alignment horizontal="center"/>
    </xf>
    <xf numFmtId="42" fontId="3" fillId="0" borderId="0" xfId="2" applyFont="1" applyAlignment="1">
      <alignment horizontal="center"/>
    </xf>
    <xf numFmtId="42" fontId="3" fillId="0" borderId="11" xfId="2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42" fontId="3" fillId="0" borderId="0" xfId="2" applyFont="1" applyBorder="1" applyAlignment="1">
      <alignment horizontal="center"/>
    </xf>
    <xf numFmtId="42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wrapText="1"/>
    </xf>
    <xf numFmtId="0" fontId="40" fillId="0" borderId="0" xfId="3" applyFont="1" applyFill="1" applyAlignment="1">
      <alignment horizontal="righ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16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left" indent="1"/>
    </xf>
    <xf numFmtId="164" fontId="3" fillId="0" borderId="8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5" fontId="3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3" fontId="4" fillId="0" borderId="17" xfId="4" applyNumberFormat="1" applyFont="1" applyBorder="1" applyAlignment="1">
      <alignment horizontal="center"/>
    </xf>
    <xf numFmtId="3" fontId="4" fillId="0" borderId="18" xfId="4" applyNumberFormat="1" applyFont="1" applyBorder="1" applyAlignment="1">
      <alignment horizontal="center"/>
    </xf>
    <xf numFmtId="3" fontId="4" fillId="0" borderId="19" xfId="4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41" fontId="20" fillId="0" borderId="0" xfId="1" applyFont="1" applyBorder="1" applyAlignment="1">
      <alignment horizontal="center" vertical="center"/>
    </xf>
    <xf numFmtId="41" fontId="20" fillId="0" borderId="16" xfId="1" applyFont="1" applyBorder="1" applyAlignment="1">
      <alignment horizontal="center" vertical="center"/>
    </xf>
    <xf numFmtId="15" fontId="48" fillId="0" borderId="0" xfId="0" applyNumberFormat="1" applyFont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1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2" fillId="0" borderId="14" xfId="5" applyFont="1" applyBorder="1" applyAlignment="1">
      <alignment horizontal="left" vertical="center"/>
    </xf>
    <xf numFmtId="0" fontId="52" fillId="0" borderId="8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9" fillId="0" borderId="11" xfId="5" applyFont="1" applyBorder="1" applyAlignment="1">
      <alignment horizontal="left" vertical="center"/>
    </xf>
    <xf numFmtId="164" fontId="49" fillId="0" borderId="0" xfId="5" applyNumberFormat="1" applyFont="1" applyBorder="1" applyAlignment="1">
      <alignment horizontal="left" vertical="center"/>
    </xf>
    <xf numFmtId="164" fontId="49" fillId="0" borderId="11" xfId="5" applyNumberFormat="1" applyFont="1" applyBorder="1" applyAlignment="1">
      <alignment horizontal="left" vertical="center"/>
    </xf>
    <xf numFmtId="164" fontId="54" fillId="0" borderId="0" xfId="5" quotePrefix="1" applyNumberFormat="1" applyFont="1" applyBorder="1" applyAlignment="1">
      <alignment horizontal="left" vertical="center"/>
    </xf>
    <xf numFmtId="164" fontId="54" fillId="0" borderId="11" xfId="5" quotePrefix="1" applyNumberFormat="1" applyFont="1" applyBorder="1" applyAlignment="1">
      <alignment horizontal="left" vertical="center"/>
    </xf>
    <xf numFmtId="0" fontId="49" fillId="0" borderId="0" xfId="5" quotePrefix="1" applyFont="1" applyAlignment="1">
      <alignment horizontal="left"/>
    </xf>
    <xf numFmtId="0" fontId="49" fillId="0" borderId="0" xfId="5" applyFont="1" applyAlignment="1">
      <alignment horizontal="left"/>
    </xf>
    <xf numFmtId="0" fontId="49" fillId="0" borderId="11" xfId="5" applyFont="1" applyBorder="1" applyAlignment="1">
      <alignment horizontal="left"/>
    </xf>
    <xf numFmtId="0" fontId="49" fillId="0" borderId="3" xfId="5" applyFont="1" applyBorder="1" applyAlignment="1">
      <alignment horizontal="left" vertical="center"/>
    </xf>
    <xf numFmtId="0" fontId="49" fillId="0" borderId="9" xfId="5" applyFont="1" applyBorder="1" applyAlignment="1">
      <alignment horizontal="left" vertical="center"/>
    </xf>
    <xf numFmtId="0" fontId="52" fillId="0" borderId="0" xfId="5" quotePrefix="1" applyFont="1" applyBorder="1" applyAlignment="1">
      <alignment horizontal="center" vertical="center"/>
    </xf>
    <xf numFmtId="164" fontId="49" fillId="0" borderId="0" xfId="5" quotePrefix="1" applyNumberFormat="1" applyFont="1" applyBorder="1" applyAlignment="1">
      <alignment horizontal="left" vertical="center"/>
    </xf>
    <xf numFmtId="164" fontId="49" fillId="0" borderId="11" xfId="5" quotePrefix="1" applyNumberFormat="1" applyFont="1" applyBorder="1" applyAlignment="1">
      <alignment horizontal="left" vertical="center"/>
    </xf>
    <xf numFmtId="0" fontId="49" fillId="0" borderId="14" xfId="5" applyFont="1" applyBorder="1" applyAlignment="1">
      <alignment horizontal="left" vertical="top" wrapText="1"/>
    </xf>
    <xf numFmtId="0" fontId="49" fillId="0" borderId="15" xfId="5" applyFont="1" applyBorder="1" applyAlignment="1">
      <alignment horizontal="left" vertical="top" wrapText="1"/>
    </xf>
    <xf numFmtId="0" fontId="49" fillId="0" borderId="0" xfId="5" applyFont="1" applyBorder="1" applyAlignment="1">
      <alignment horizontal="left" vertical="top" wrapText="1"/>
    </xf>
    <xf numFmtId="0" fontId="49" fillId="0" borderId="11" xfId="5" applyFont="1" applyBorder="1" applyAlignment="1">
      <alignment horizontal="left" vertical="top" wrapText="1"/>
    </xf>
  </cellXfs>
  <cellStyles count="7">
    <cellStyle name="Comma [0]" xfId="1" builtinId="6"/>
    <cellStyle name="Currency [0]" xfId="2" builtinId="7"/>
    <cellStyle name="Hyperlink" xfId="3" builtinId="8"/>
    <cellStyle name="Normal" xfId="0" builtinId="0"/>
    <cellStyle name="Normal 2" xfId="5"/>
    <cellStyle name="Normal 3" xfId="6"/>
    <cellStyle name="Normal_PUSKESMAS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</xdr:row>
      <xdr:rowOff>38100</xdr:rowOff>
    </xdr:from>
    <xdr:to>
      <xdr:col>4</xdr:col>
      <xdr:colOff>383807</xdr:colOff>
      <xdr:row>7</xdr:row>
      <xdr:rowOff>57150</xdr:rowOff>
    </xdr:to>
    <xdr:pic>
      <xdr:nvPicPr>
        <xdr:cNvPr id="3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00025"/>
          <a:ext cx="460007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39</xdr:row>
      <xdr:rowOff>285750</xdr:rowOff>
    </xdr:from>
    <xdr:to>
      <xdr:col>8</xdr:col>
      <xdr:colOff>942975</xdr:colOff>
      <xdr:row>41</xdr:row>
      <xdr:rowOff>28575</xdr:rowOff>
    </xdr:to>
    <xdr:sp macro="" textlink="">
      <xdr:nvSpPr>
        <xdr:cNvPr id="4" name="TextBox 3"/>
        <xdr:cNvSpPr txBox="1"/>
      </xdr:nvSpPr>
      <xdr:spPr>
        <a:xfrm>
          <a:off x="3248025" y="6524625"/>
          <a:ext cx="10001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Bone-Bone,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161926</xdr:colOff>
      <xdr:row>3</xdr:row>
      <xdr:rowOff>44536</xdr:rowOff>
    </xdr:from>
    <xdr:to>
      <xdr:col>22</xdr:col>
      <xdr:colOff>161925</xdr:colOff>
      <xdr:row>6</xdr:row>
      <xdr:rowOff>161924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95726" y="225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161926</xdr:colOff>
      <xdr:row>3</xdr:row>
      <xdr:rowOff>44536</xdr:rowOff>
    </xdr:from>
    <xdr:to>
      <xdr:col>22</xdr:col>
      <xdr:colOff>161925</xdr:colOff>
      <xdr:row>6</xdr:row>
      <xdr:rowOff>161924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95726" y="225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13</xdr:row>
      <xdr:rowOff>200025</xdr:rowOff>
    </xdr:from>
    <xdr:to>
      <xdr:col>35</xdr:col>
      <xdr:colOff>73025</xdr:colOff>
      <xdr:row>14</xdr:row>
      <xdr:rowOff>160927</xdr:rowOff>
    </xdr:to>
    <xdr:sp macro="" textlink="">
      <xdr:nvSpPr>
        <xdr:cNvPr id="2" name="Rectangle 1"/>
        <xdr:cNvSpPr/>
      </xdr:nvSpPr>
      <xdr:spPr>
        <a:xfrm>
          <a:off x="1952625" y="2724150"/>
          <a:ext cx="5492750" cy="170452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143245</xdr:colOff>
      <xdr:row>15</xdr:row>
      <xdr:rowOff>1383</xdr:rowOff>
    </xdr:from>
    <xdr:to>
      <xdr:col>35</xdr:col>
      <xdr:colOff>73395</xdr:colOff>
      <xdr:row>15</xdr:row>
      <xdr:rowOff>152543</xdr:rowOff>
    </xdr:to>
    <xdr:sp macro="" textlink="">
      <xdr:nvSpPr>
        <xdr:cNvPr id="3" name="Rectangle 2"/>
        <xdr:cNvSpPr/>
      </xdr:nvSpPr>
      <xdr:spPr>
        <a:xfrm>
          <a:off x="1952995" y="2916033"/>
          <a:ext cx="5492750" cy="15116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152401</xdr:colOff>
      <xdr:row>3</xdr:row>
      <xdr:rowOff>54061</xdr:rowOff>
    </xdr:from>
    <xdr:to>
      <xdr:col>21</xdr:col>
      <xdr:colOff>114300</xdr:colOff>
      <xdr:row>6</xdr:row>
      <xdr:rowOff>171449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6651" y="606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152401</xdr:colOff>
      <xdr:row>3</xdr:row>
      <xdr:rowOff>54061</xdr:rowOff>
    </xdr:from>
    <xdr:to>
      <xdr:col>21</xdr:col>
      <xdr:colOff>114300</xdr:colOff>
      <xdr:row>6</xdr:row>
      <xdr:rowOff>171449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6651" y="606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152401</xdr:colOff>
      <xdr:row>3</xdr:row>
      <xdr:rowOff>54061</xdr:rowOff>
    </xdr:from>
    <xdr:to>
      <xdr:col>21</xdr:col>
      <xdr:colOff>114300</xdr:colOff>
      <xdr:row>6</xdr:row>
      <xdr:rowOff>171449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6651" y="606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152401</xdr:colOff>
      <xdr:row>3</xdr:row>
      <xdr:rowOff>54061</xdr:rowOff>
    </xdr:from>
    <xdr:to>
      <xdr:col>21</xdr:col>
      <xdr:colOff>114300</xdr:colOff>
      <xdr:row>6</xdr:row>
      <xdr:rowOff>171449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6651" y="606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152401</xdr:colOff>
      <xdr:row>3</xdr:row>
      <xdr:rowOff>54061</xdr:rowOff>
    </xdr:from>
    <xdr:to>
      <xdr:col>21</xdr:col>
      <xdr:colOff>114300</xdr:colOff>
      <xdr:row>6</xdr:row>
      <xdr:rowOff>171449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6651" y="606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74005</xdr:colOff>
      <xdr:row>0</xdr:row>
      <xdr:rowOff>65058</xdr:rowOff>
    </xdr:from>
    <xdr:to>
      <xdr:col>3</xdr:col>
      <xdr:colOff>198776</xdr:colOff>
      <xdr:row>3</xdr:row>
      <xdr:rowOff>70253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4005" y="65058"/>
          <a:ext cx="477196" cy="557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46547</xdr:colOff>
      <xdr:row>30</xdr:row>
      <xdr:rowOff>118614</xdr:rowOff>
    </xdr:from>
    <xdr:to>
      <xdr:col>7</xdr:col>
      <xdr:colOff>466725</xdr:colOff>
      <xdr:row>31</xdr:row>
      <xdr:rowOff>145391</xdr:rowOff>
    </xdr:to>
    <xdr:sp macro="" textlink="">
      <xdr:nvSpPr>
        <xdr:cNvPr id="3" name="TextBox 2"/>
        <xdr:cNvSpPr txBox="1"/>
      </xdr:nvSpPr>
      <xdr:spPr>
        <a:xfrm>
          <a:off x="2780222" y="5709789"/>
          <a:ext cx="1001203" cy="217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74005</xdr:colOff>
      <xdr:row>0</xdr:row>
      <xdr:rowOff>65058</xdr:rowOff>
    </xdr:from>
    <xdr:to>
      <xdr:col>3</xdr:col>
      <xdr:colOff>198776</xdr:colOff>
      <xdr:row>3</xdr:row>
      <xdr:rowOff>70253</xdr:rowOff>
    </xdr:to>
    <xdr:pic>
      <xdr:nvPicPr>
        <xdr:cNvPr id="9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4005" y="65058"/>
          <a:ext cx="475219" cy="553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46547</xdr:colOff>
      <xdr:row>30</xdr:row>
      <xdr:rowOff>118614</xdr:rowOff>
    </xdr:from>
    <xdr:to>
      <xdr:col>7</xdr:col>
      <xdr:colOff>466725</xdr:colOff>
      <xdr:row>31</xdr:row>
      <xdr:rowOff>145391</xdr:rowOff>
    </xdr:to>
    <xdr:sp macro="" textlink="">
      <xdr:nvSpPr>
        <xdr:cNvPr id="10" name="TextBox 9"/>
        <xdr:cNvSpPr txBox="1"/>
      </xdr:nvSpPr>
      <xdr:spPr>
        <a:xfrm>
          <a:off x="2778245" y="5842600"/>
          <a:ext cx="1004258" cy="215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4</xdr:row>
      <xdr:rowOff>47624</xdr:rowOff>
    </xdr:from>
    <xdr:to>
      <xdr:col>11</xdr:col>
      <xdr:colOff>208183</xdr:colOff>
      <xdr:row>7</xdr:row>
      <xdr:rowOff>64603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43125" y="228599"/>
          <a:ext cx="541558" cy="693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4</xdr:row>
      <xdr:rowOff>47624</xdr:rowOff>
    </xdr:from>
    <xdr:to>
      <xdr:col>11</xdr:col>
      <xdr:colOff>208183</xdr:colOff>
      <xdr:row>7</xdr:row>
      <xdr:rowOff>64604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52725" y="228599"/>
          <a:ext cx="541558" cy="693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4</xdr:row>
      <xdr:rowOff>47624</xdr:rowOff>
    </xdr:from>
    <xdr:to>
      <xdr:col>11</xdr:col>
      <xdr:colOff>208183</xdr:colOff>
      <xdr:row>7</xdr:row>
      <xdr:rowOff>64604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52725" y="409574"/>
          <a:ext cx="541558" cy="693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4</xdr:row>
      <xdr:rowOff>47624</xdr:rowOff>
    </xdr:from>
    <xdr:to>
      <xdr:col>11</xdr:col>
      <xdr:colOff>208183</xdr:colOff>
      <xdr:row>7</xdr:row>
      <xdr:rowOff>64604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52725" y="409574"/>
          <a:ext cx="541558" cy="693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4</xdr:row>
      <xdr:rowOff>47624</xdr:rowOff>
    </xdr:from>
    <xdr:to>
      <xdr:col>11</xdr:col>
      <xdr:colOff>208183</xdr:colOff>
      <xdr:row>7</xdr:row>
      <xdr:rowOff>64604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52725" y="409574"/>
          <a:ext cx="541558" cy="693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152401</xdr:colOff>
      <xdr:row>3</xdr:row>
      <xdr:rowOff>54061</xdr:rowOff>
    </xdr:from>
    <xdr:to>
      <xdr:col>21</xdr:col>
      <xdr:colOff>114300</xdr:colOff>
      <xdr:row>6</xdr:row>
      <xdr:rowOff>171449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6651" y="606511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9526</xdr:colOff>
      <xdr:row>3</xdr:row>
      <xdr:rowOff>44536</xdr:rowOff>
    </xdr:from>
    <xdr:to>
      <xdr:col>22</xdr:col>
      <xdr:colOff>9525</xdr:colOff>
      <xdr:row>6</xdr:row>
      <xdr:rowOff>161924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43326" y="596986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104776</xdr:colOff>
      <xdr:row>3</xdr:row>
      <xdr:rowOff>44536</xdr:rowOff>
    </xdr:from>
    <xdr:to>
      <xdr:col>20</xdr:col>
      <xdr:colOff>66675</xdr:colOff>
      <xdr:row>6</xdr:row>
      <xdr:rowOff>161924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29026" y="616036"/>
          <a:ext cx="514349" cy="66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6"/>
  <sheetViews>
    <sheetView showGridLines="0" showRowColHeaders="0" zoomScaleSheetLayoutView="100" workbookViewId="0">
      <pane xSplit="13" ySplit="27" topLeftCell="N36" activePane="bottomRight" state="frozen"/>
      <selection pane="topRight" activeCell="N1" sqref="N1"/>
      <selection pane="bottomLeft" activeCell="A28" sqref="A28"/>
      <selection pane="bottomRight" activeCell="B7" sqref="B7"/>
    </sheetView>
  </sheetViews>
  <sheetFormatPr defaultRowHeight="14.25"/>
  <cols>
    <col min="1" max="1" width="2.42578125" style="1" customWidth="1"/>
    <col min="2" max="2" width="23.28515625" style="1" customWidth="1"/>
    <col min="3" max="3" width="4" style="1" customWidth="1"/>
    <col min="4" max="4" width="28.28515625" style="1" customWidth="1"/>
    <col min="5" max="5" width="1.140625" style="1" customWidth="1"/>
    <col min="6" max="6" width="2" style="1" customWidth="1"/>
    <col min="7" max="7" width="9.140625" style="1"/>
    <col min="8" max="13" width="4.140625" style="1" customWidth="1"/>
    <col min="14" max="16384" width="9.140625" style="1"/>
  </cols>
  <sheetData>
    <row r="1" spans="1:13" ht="27.75" customHeight="1">
      <c r="A1" s="114">
        <v>3</v>
      </c>
      <c r="B1" s="315" t="s">
        <v>389</v>
      </c>
      <c r="C1" s="115"/>
      <c r="D1" s="116"/>
      <c r="E1" s="116"/>
      <c r="F1" s="116"/>
      <c r="G1" s="117"/>
      <c r="H1" s="116"/>
      <c r="I1" s="116"/>
      <c r="J1" s="117" t="s">
        <v>388</v>
      </c>
      <c r="K1" s="116"/>
      <c r="L1" s="116"/>
      <c r="M1" s="118"/>
    </row>
    <row r="2" spans="1:13" ht="15" thickBot="1">
      <c r="A2" s="151"/>
      <c r="B2" s="152"/>
      <c r="C2" s="152"/>
      <c r="D2" s="153"/>
      <c r="E2" s="153"/>
      <c r="F2" s="153"/>
      <c r="G2" s="154"/>
      <c r="H2" s="153"/>
      <c r="I2" s="153"/>
      <c r="J2" s="153"/>
      <c r="K2" s="153"/>
      <c r="L2" s="153"/>
      <c r="M2" s="155"/>
    </row>
    <row r="3" spans="1:13" ht="15">
      <c r="A3" s="401" t="s">
        <v>167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3"/>
    </row>
    <row r="4" spans="1:13" ht="15">
      <c r="A4" s="119"/>
      <c r="B4" s="120"/>
      <c r="C4" s="120"/>
      <c r="D4" s="116"/>
      <c r="E4" s="117"/>
      <c r="F4" s="116"/>
      <c r="G4" s="116"/>
      <c r="H4" s="116"/>
      <c r="I4" s="116"/>
      <c r="J4" s="116"/>
      <c r="K4" s="116"/>
      <c r="L4" s="116"/>
      <c r="M4" s="118"/>
    </row>
    <row r="5" spans="1:13" ht="15">
      <c r="A5" s="241"/>
      <c r="B5" s="242"/>
      <c r="C5" s="243"/>
      <c r="D5" s="244"/>
      <c r="E5" s="125"/>
      <c r="F5" s="126"/>
      <c r="G5" s="126"/>
      <c r="H5" s="126"/>
      <c r="I5" s="126"/>
      <c r="J5" s="126"/>
      <c r="K5" s="126"/>
      <c r="L5" s="126"/>
      <c r="M5" s="127"/>
    </row>
    <row r="6" spans="1:13" s="108" customFormat="1" ht="12.75">
      <c r="A6" s="245" t="s">
        <v>148</v>
      </c>
      <c r="B6" s="246"/>
      <c r="C6" s="247"/>
      <c r="D6" s="247"/>
      <c r="E6" s="131"/>
      <c r="F6" s="113"/>
      <c r="G6" s="113"/>
      <c r="H6" s="113"/>
      <c r="I6" s="113"/>
      <c r="J6" s="113"/>
      <c r="K6" s="113"/>
      <c r="L6" s="113"/>
      <c r="M6" s="132"/>
    </row>
    <row r="7" spans="1:13" s="108" customFormat="1">
      <c r="A7" s="248"/>
      <c r="B7" s="249" t="s">
        <v>715</v>
      </c>
      <c r="C7" s="247"/>
      <c r="D7" s="247"/>
      <c r="E7" s="131"/>
      <c r="F7" s="113"/>
      <c r="G7" s="113"/>
      <c r="H7" s="113"/>
      <c r="I7" s="113"/>
      <c r="J7" s="113"/>
      <c r="K7" s="113"/>
      <c r="L7" s="113"/>
      <c r="M7" s="132"/>
    </row>
    <row r="8" spans="1:13" s="108" customFormat="1">
      <c r="A8" s="250"/>
      <c r="B8" s="249" t="s">
        <v>318</v>
      </c>
      <c r="C8" s="251"/>
      <c r="D8" s="247"/>
      <c r="E8" s="131"/>
      <c r="F8" s="113"/>
      <c r="G8" s="113"/>
      <c r="H8" s="113"/>
      <c r="I8" s="113"/>
      <c r="J8" s="113"/>
      <c r="K8" s="113"/>
      <c r="L8" s="113"/>
      <c r="M8" s="132"/>
    </row>
    <row r="9" spans="1:13" s="108" customFormat="1" ht="12.75">
      <c r="A9" s="248"/>
      <c r="B9" s="252"/>
      <c r="C9" s="247"/>
      <c r="D9" s="247"/>
      <c r="E9" s="131"/>
      <c r="F9" s="113"/>
      <c r="G9" s="113"/>
      <c r="H9" s="113"/>
      <c r="I9" s="113"/>
      <c r="J9" s="113"/>
      <c r="K9" s="113"/>
      <c r="L9" s="113"/>
      <c r="M9" s="132"/>
    </row>
    <row r="10" spans="1:13" s="108" customFormat="1" ht="12.75">
      <c r="A10" s="245" t="s">
        <v>149</v>
      </c>
      <c r="B10" s="246"/>
      <c r="C10" s="251"/>
      <c r="D10" s="247"/>
      <c r="E10" s="131"/>
      <c r="F10" s="113"/>
      <c r="G10" s="113"/>
      <c r="H10" s="113"/>
      <c r="I10" s="179"/>
      <c r="J10" s="179"/>
      <c r="K10" s="179"/>
      <c r="L10" s="113"/>
      <c r="M10" s="132"/>
    </row>
    <row r="11" spans="1:13" s="108" customFormat="1">
      <c r="A11" s="248"/>
      <c r="B11" s="253" t="s">
        <v>150</v>
      </c>
      <c r="C11" s="247"/>
      <c r="D11" s="247"/>
      <c r="E11" s="131"/>
      <c r="F11" s="113"/>
      <c r="G11" s="113"/>
      <c r="H11" s="180" t="s">
        <v>183</v>
      </c>
      <c r="I11" s="181"/>
      <c r="J11" s="181"/>
      <c r="K11" s="182"/>
      <c r="L11" s="113"/>
      <c r="M11" s="132"/>
    </row>
    <row r="12" spans="1:13" s="108" customFormat="1">
      <c r="A12" s="248"/>
      <c r="B12" s="249" t="s">
        <v>158</v>
      </c>
      <c r="C12" s="247"/>
      <c r="D12" s="247"/>
      <c r="E12" s="131"/>
      <c r="F12" s="113"/>
      <c r="G12" s="113"/>
      <c r="H12" s="404">
        <v>383</v>
      </c>
      <c r="I12" s="405"/>
      <c r="J12" s="405"/>
      <c r="K12" s="406"/>
      <c r="L12" s="113"/>
      <c r="M12" s="132"/>
    </row>
    <row r="13" spans="1:13" s="108" customFormat="1">
      <c r="A13" s="248"/>
      <c r="B13" s="249" t="s">
        <v>151</v>
      </c>
      <c r="C13" s="247"/>
      <c r="D13" s="247"/>
      <c r="E13" s="131"/>
      <c r="F13" s="113"/>
      <c r="G13" s="113"/>
      <c r="H13" s="407"/>
      <c r="I13" s="408"/>
      <c r="J13" s="408"/>
      <c r="K13" s="409"/>
      <c r="L13" s="113"/>
      <c r="M13" s="132"/>
    </row>
    <row r="14" spans="1:13" s="108" customFormat="1">
      <c r="A14" s="248"/>
      <c r="B14" s="249" t="s">
        <v>157</v>
      </c>
      <c r="C14" s="247"/>
      <c r="D14" s="247"/>
      <c r="E14" s="131"/>
      <c r="F14" s="113"/>
      <c r="G14" s="113"/>
      <c r="H14" s="407"/>
      <c r="I14" s="408"/>
      <c r="J14" s="408"/>
      <c r="K14" s="409"/>
      <c r="L14" s="113"/>
      <c r="M14" s="132"/>
    </row>
    <row r="15" spans="1:13" s="108" customFormat="1" ht="15" thickBot="1">
      <c r="A15" s="248"/>
      <c r="B15" s="249" t="s">
        <v>311</v>
      </c>
      <c r="C15" s="247"/>
      <c r="D15" s="247"/>
      <c r="E15" s="131"/>
      <c r="F15" s="113"/>
      <c r="G15" s="113"/>
      <c r="H15" s="410"/>
      <c r="I15" s="411"/>
      <c r="J15" s="411"/>
      <c r="K15" s="412"/>
      <c r="L15" s="113"/>
      <c r="M15" s="132"/>
    </row>
    <row r="16" spans="1:13" s="108" customFormat="1" ht="12.75">
      <c r="A16" s="248"/>
      <c r="B16" s="252"/>
      <c r="C16" s="247"/>
      <c r="D16" s="247"/>
      <c r="E16" s="131"/>
      <c r="F16" s="113"/>
      <c r="G16" s="113"/>
      <c r="H16" s="113"/>
      <c r="I16" s="113"/>
      <c r="J16" s="113"/>
      <c r="K16" s="113"/>
      <c r="L16" s="113"/>
      <c r="M16" s="132"/>
    </row>
    <row r="17" spans="1:13" s="108" customFormat="1" ht="12.75">
      <c r="A17" s="248"/>
      <c r="B17" s="252"/>
      <c r="C17" s="247"/>
      <c r="D17" s="247"/>
      <c r="E17" s="131"/>
      <c r="F17" s="113"/>
      <c r="G17" s="113"/>
      <c r="H17" s="113"/>
      <c r="I17" s="113"/>
      <c r="J17" s="113"/>
      <c r="K17" s="113"/>
      <c r="L17" s="113"/>
      <c r="M17" s="132"/>
    </row>
    <row r="18" spans="1:13" s="108" customFormat="1" ht="12.75">
      <c r="A18" s="248"/>
      <c r="B18" s="252"/>
      <c r="C18" s="247"/>
      <c r="D18" s="247"/>
      <c r="E18" s="131"/>
      <c r="F18" s="113"/>
      <c r="G18" s="113"/>
      <c r="H18" s="113"/>
      <c r="I18" s="113"/>
      <c r="J18" s="113"/>
      <c r="K18" s="113"/>
      <c r="L18" s="113"/>
      <c r="M18" s="132"/>
    </row>
    <row r="19" spans="1:13" s="108" customFormat="1" ht="12.75">
      <c r="A19" s="248"/>
      <c r="B19" s="252"/>
      <c r="C19" s="247"/>
      <c r="D19" s="247"/>
      <c r="E19" s="131"/>
      <c r="F19" s="113"/>
      <c r="G19" s="113"/>
      <c r="H19" s="113"/>
      <c r="I19" s="113"/>
      <c r="J19" s="113"/>
      <c r="K19" s="113"/>
      <c r="L19" s="113"/>
      <c r="M19" s="132"/>
    </row>
    <row r="20" spans="1:13" s="108" customFormat="1" ht="12.75">
      <c r="A20" s="248"/>
      <c r="B20" s="252"/>
      <c r="C20" s="247"/>
      <c r="D20" s="247"/>
      <c r="E20" s="131"/>
      <c r="F20" s="113"/>
      <c r="G20" s="113"/>
      <c r="H20" s="113"/>
      <c r="I20" s="113"/>
      <c r="J20" s="113"/>
      <c r="K20" s="113"/>
      <c r="L20" s="113"/>
      <c r="M20" s="132"/>
    </row>
    <row r="21" spans="1:13" s="108" customFormat="1" ht="14.25" customHeight="1">
      <c r="A21" s="245" t="s">
        <v>232</v>
      </c>
      <c r="B21" s="254"/>
      <c r="C21" s="247"/>
      <c r="D21" s="247"/>
      <c r="E21" s="131"/>
      <c r="F21" s="113"/>
      <c r="G21" s="113"/>
      <c r="H21" s="113"/>
      <c r="I21" s="113"/>
      <c r="J21" s="113"/>
      <c r="K21" s="113"/>
      <c r="L21" s="113"/>
      <c r="M21" s="132"/>
    </row>
    <row r="22" spans="1:13" s="108" customFormat="1" ht="12.75">
      <c r="A22" s="248"/>
      <c r="B22" s="252" t="s">
        <v>159</v>
      </c>
      <c r="C22" s="247"/>
      <c r="D22" s="247"/>
      <c r="E22" s="131"/>
      <c r="F22" s="113"/>
      <c r="G22" s="113"/>
      <c r="H22" s="113"/>
      <c r="I22" s="113"/>
      <c r="J22" s="113"/>
      <c r="K22" s="113"/>
      <c r="L22" s="113"/>
      <c r="M22" s="132"/>
    </row>
    <row r="23" spans="1:13" s="108" customFormat="1" ht="12.75">
      <c r="A23" s="248"/>
      <c r="B23" s="252" t="s">
        <v>233</v>
      </c>
      <c r="C23" s="247"/>
      <c r="D23" s="247"/>
      <c r="E23" s="131"/>
      <c r="F23" s="113"/>
      <c r="G23" s="113"/>
      <c r="H23" s="113"/>
      <c r="I23" s="113"/>
      <c r="J23" s="113"/>
      <c r="K23" s="113"/>
      <c r="L23" s="113"/>
      <c r="M23" s="132"/>
    </row>
    <row r="24" spans="1:13" s="108" customFormat="1" ht="12.75">
      <c r="A24" s="248"/>
      <c r="B24" s="252"/>
      <c r="C24" s="247"/>
      <c r="D24" s="247"/>
      <c r="E24" s="131"/>
      <c r="F24" s="113"/>
      <c r="G24" s="113"/>
      <c r="H24" s="113"/>
      <c r="I24" s="113"/>
      <c r="J24" s="113"/>
      <c r="K24" s="113"/>
      <c r="L24" s="113"/>
      <c r="M24" s="132"/>
    </row>
    <row r="25" spans="1:13">
      <c r="A25" s="255"/>
      <c r="B25" s="256"/>
      <c r="C25" s="244"/>
      <c r="D25" s="244"/>
      <c r="E25" s="140"/>
      <c r="F25" s="141"/>
      <c r="G25" s="141"/>
      <c r="H25" s="141"/>
      <c r="I25" s="141"/>
      <c r="J25" s="141"/>
      <c r="K25" s="141"/>
      <c r="L25" s="141"/>
      <c r="M25" s="142"/>
    </row>
    <row r="26" spans="1:13" ht="15" thickBot="1">
      <c r="A26" s="257"/>
      <c r="B26" s="258"/>
      <c r="C26" s="259"/>
      <c r="D26" s="259"/>
      <c r="E26" s="146"/>
      <c r="F26" s="146"/>
      <c r="G26" s="146"/>
      <c r="H26" s="146"/>
      <c r="I26" s="146"/>
      <c r="J26" s="146"/>
      <c r="K26" s="146"/>
      <c r="L26" s="146"/>
      <c r="M26" s="147"/>
    </row>
  </sheetData>
  <sheetProtection formatCells="0" formatColumns="0" selectLockedCells="1" sort="0"/>
  <mergeCells count="2">
    <mergeCell ref="A3:M3"/>
    <mergeCell ref="H12:K15"/>
  </mergeCells>
  <hyperlinks>
    <hyperlink ref="B11" location="'menu ST'!A1" tooltip="Laporan Surat Tugas" display="Surat Tugas"/>
    <hyperlink ref="B12" location="lapformulir!A1" tooltip="Laporan Formulir SPPD" display="Form SPPD"/>
    <hyperlink ref="B14" location="lap.kuitansi!A1" tooltip="Laporan Kuitansi" display="Kuitansi"/>
    <hyperlink ref="B13" location="'menu TT'!A1" tooltip="Laporan Tanda Terima " display="Tanda Terima"/>
    <hyperlink ref="B7" location="'data input'!B137" tooltip="input data pegawai" display="I  n  p  u  t "/>
    <hyperlink ref="B15" location="'menu LPD'!A1" tooltip="Laporan Perjalanan Dinas" display="Lap. Perjalanan Dinas"/>
    <hyperlink ref="B8" location="'menu par'!A1" tooltip="Input Data Kantor, Pejabat, Kode Rekening Kegiatan" display="Paremeter"/>
  </hyperlinks>
  <printOptions headings="1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300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BB37"/>
  <sheetViews>
    <sheetView showGridLines="0" view="pageBreakPreview" zoomScaleSheetLayoutView="100" workbookViewId="0">
      <pane ySplit="2" topLeftCell="A3" activePane="bottomLeft" state="frozen"/>
      <selection pane="bottomLeft" activeCell="AO1" sqref="AO1:AT1"/>
    </sheetView>
  </sheetViews>
  <sheetFormatPr defaultRowHeight="14.25"/>
  <cols>
    <col min="1" max="1" width="9.140625" style="1"/>
    <col min="2" max="47" width="3.7109375" style="1" customWidth="1"/>
    <col min="48" max="54" width="3.7109375" style="4" customWidth="1"/>
    <col min="55" max="64" width="3.7109375" style="1" customWidth="1"/>
    <col min="65" max="16384" width="9.140625" style="1"/>
  </cols>
  <sheetData>
    <row r="1" spans="2:47" ht="15.75">
      <c r="B1" s="169" t="s">
        <v>173</v>
      </c>
      <c r="AO1" s="486" t="s">
        <v>171</v>
      </c>
      <c r="AP1" s="486"/>
      <c r="AQ1" s="486"/>
      <c r="AR1" s="486"/>
      <c r="AS1" s="486"/>
      <c r="AT1" s="486"/>
    </row>
    <row r="2" spans="2:47" ht="15">
      <c r="AR2" s="27"/>
    </row>
    <row r="5" spans="2:47" ht="15.75">
      <c r="E5" s="487" t="s">
        <v>17</v>
      </c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</row>
    <row r="6" spans="2:47" ht="23.25">
      <c r="E6" s="488" t="s">
        <v>18</v>
      </c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</row>
    <row r="7" spans="2:47">
      <c r="E7" s="489" t="s">
        <v>27</v>
      </c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</row>
    <row r="8" spans="2:47" ht="16.5" thickBot="1">
      <c r="B8" s="22"/>
      <c r="C8" s="22"/>
      <c r="D8" s="22"/>
      <c r="E8" s="490" t="s">
        <v>19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22"/>
      <c r="AS8" s="22"/>
      <c r="AT8" s="22"/>
      <c r="AU8" s="4"/>
    </row>
    <row r="9" spans="2:47" ht="15" thickTop="1"/>
    <row r="10" spans="2:47">
      <c r="B10" s="1" t="s">
        <v>20</v>
      </c>
      <c r="E10" s="1" t="s">
        <v>49</v>
      </c>
      <c r="F10" s="476" t="str">
        <f>engine!F29</f>
        <v xml:space="preserve">Dalam rangka Pendistribusian Informasi Kantor Latihan Kerja (KLK) Kab.Luwu Utara di Kec.Malangke, Malangke Barat, Baebunta dan Sabbang. </v>
      </c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C10" s="476"/>
      <c r="AD10" s="476"/>
      <c r="AE10" s="476"/>
      <c r="AF10" s="476"/>
      <c r="AG10" s="476"/>
      <c r="AH10" s="476"/>
      <c r="AI10" s="476"/>
      <c r="AJ10" s="476"/>
      <c r="AK10" s="476"/>
      <c r="AL10" s="476"/>
      <c r="AM10" s="476"/>
      <c r="AN10" s="476"/>
      <c r="AO10" s="476"/>
      <c r="AP10" s="476"/>
      <c r="AQ10" s="476"/>
      <c r="AR10" s="476"/>
    </row>
    <row r="11" spans="2:47"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C11" s="476"/>
      <c r="AD11" s="476"/>
      <c r="AE11" s="476"/>
      <c r="AF11" s="476"/>
      <c r="AG11" s="476"/>
      <c r="AH11" s="476"/>
      <c r="AI11" s="476"/>
      <c r="AJ11" s="476"/>
      <c r="AK11" s="476"/>
      <c r="AL11" s="476"/>
      <c r="AM11" s="476"/>
      <c r="AN11" s="476"/>
      <c r="AO11" s="476"/>
      <c r="AP11" s="476"/>
      <c r="AQ11" s="476"/>
      <c r="AR11" s="476"/>
    </row>
    <row r="12" spans="2:47">
      <c r="F12" s="476"/>
      <c r="G12" s="476"/>
      <c r="H12" s="476"/>
      <c r="I12" s="476"/>
      <c r="J12" s="476"/>
      <c r="K12" s="476"/>
      <c r="L12" s="476"/>
      <c r="M12" s="476"/>
      <c r="N12" s="476"/>
      <c r="O12" s="476"/>
      <c r="P12" s="476"/>
      <c r="Q12" s="476"/>
      <c r="R12" s="476"/>
      <c r="S12" s="476"/>
      <c r="T12" s="476"/>
      <c r="U12" s="476"/>
      <c r="V12" s="476"/>
      <c r="W12" s="476"/>
      <c r="X12" s="476"/>
      <c r="Y12" s="476"/>
      <c r="Z12" s="476"/>
      <c r="AA12" s="476"/>
      <c r="AB12" s="476"/>
      <c r="AC12" s="476"/>
      <c r="AD12" s="476"/>
      <c r="AE12" s="476"/>
      <c r="AF12" s="476"/>
      <c r="AG12" s="476"/>
      <c r="AH12" s="476"/>
      <c r="AI12" s="476"/>
      <c r="AJ12" s="476"/>
      <c r="AK12" s="476"/>
      <c r="AL12" s="476"/>
      <c r="AM12" s="476"/>
      <c r="AN12" s="476"/>
      <c r="AO12" s="476"/>
      <c r="AP12" s="476"/>
      <c r="AQ12" s="476"/>
      <c r="AR12" s="476"/>
    </row>
    <row r="13" spans="2:47">
      <c r="F13" s="476"/>
      <c r="G13" s="476"/>
      <c r="H13" s="476"/>
      <c r="I13" s="476"/>
      <c r="J13" s="476"/>
      <c r="K13" s="476"/>
      <c r="L13" s="476"/>
      <c r="M13" s="476"/>
      <c r="N13" s="476"/>
      <c r="O13" s="476"/>
      <c r="P13" s="476"/>
      <c r="Q13" s="476"/>
      <c r="R13" s="476"/>
      <c r="S13" s="476"/>
      <c r="T13" s="476"/>
      <c r="U13" s="476"/>
      <c r="V13" s="476"/>
      <c r="W13" s="476"/>
      <c r="X13" s="476"/>
      <c r="Y13" s="476"/>
      <c r="Z13" s="476"/>
      <c r="AA13" s="476"/>
      <c r="AB13" s="476"/>
      <c r="AC13" s="476"/>
      <c r="AD13" s="476"/>
      <c r="AE13" s="476"/>
      <c r="AF13" s="476"/>
      <c r="AG13" s="476"/>
      <c r="AH13" s="476"/>
      <c r="AI13" s="476"/>
      <c r="AJ13" s="476"/>
      <c r="AK13" s="476"/>
      <c r="AL13" s="476"/>
      <c r="AM13" s="476"/>
      <c r="AN13" s="476"/>
      <c r="AO13" s="476"/>
      <c r="AP13" s="476"/>
      <c r="AQ13" s="476"/>
      <c r="AR13" s="476"/>
    </row>
    <row r="14" spans="2:47">
      <c r="B14" s="1" t="s">
        <v>21</v>
      </c>
      <c r="E14" s="1" t="s">
        <v>49</v>
      </c>
      <c r="F14" s="485">
        <f>engine!F25</f>
        <v>40862</v>
      </c>
      <c r="G14" s="485"/>
      <c r="H14" s="485"/>
      <c r="I14" s="485"/>
      <c r="J14" s="485"/>
      <c r="K14" s="485"/>
      <c r="L14" s="481"/>
      <c r="M14" s="481"/>
      <c r="N14" s="481"/>
      <c r="O14" s="481"/>
      <c r="P14" s="481"/>
    </row>
    <row r="17" spans="5:54" s="24" customFormat="1" ht="28.5" customHeight="1">
      <c r="E17" s="25" t="s">
        <v>22</v>
      </c>
      <c r="F17" s="482" t="s">
        <v>129</v>
      </c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4"/>
      <c r="T17" s="482" t="s">
        <v>23</v>
      </c>
      <c r="U17" s="483"/>
      <c r="V17" s="483"/>
      <c r="W17" s="483"/>
      <c r="X17" s="483"/>
      <c r="Y17" s="484"/>
      <c r="Z17" s="482" t="s">
        <v>45</v>
      </c>
      <c r="AA17" s="483"/>
      <c r="AB17" s="483"/>
      <c r="AC17" s="483"/>
      <c r="AD17" s="484"/>
      <c r="AE17" s="482" t="s">
        <v>24</v>
      </c>
      <c r="AF17" s="483"/>
      <c r="AG17" s="483"/>
      <c r="AH17" s="483"/>
      <c r="AI17" s="483"/>
      <c r="AJ17" s="484"/>
      <c r="AK17" s="482" t="s">
        <v>25</v>
      </c>
      <c r="AL17" s="483"/>
      <c r="AM17" s="483"/>
      <c r="AN17" s="483"/>
      <c r="AO17" s="483"/>
      <c r="AP17" s="483"/>
      <c r="AQ17" s="483"/>
      <c r="AR17" s="484"/>
      <c r="AV17" s="26"/>
      <c r="AW17" s="26"/>
      <c r="AX17" s="26"/>
      <c r="AY17" s="26"/>
      <c r="AZ17" s="26"/>
      <c r="BA17" s="26"/>
      <c r="BB17" s="26"/>
    </row>
    <row r="18" spans="5:54" s="24" customFormat="1" ht="12.75" customHeight="1"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77"/>
      <c r="U18" s="90"/>
      <c r="V18" s="90"/>
      <c r="W18" s="90"/>
      <c r="X18" s="90"/>
      <c r="Y18" s="91"/>
      <c r="Z18" s="90"/>
      <c r="AA18" s="90"/>
      <c r="AB18" s="90"/>
      <c r="AC18" s="90"/>
      <c r="AD18" s="90"/>
      <c r="AE18" s="77"/>
      <c r="AF18" s="90"/>
      <c r="AG18" s="90"/>
      <c r="AH18" s="90"/>
      <c r="AI18" s="90"/>
      <c r="AJ18" s="91"/>
      <c r="AK18" s="77"/>
      <c r="AL18" s="90"/>
      <c r="AM18" s="90"/>
      <c r="AN18" s="90"/>
      <c r="AO18" s="90"/>
      <c r="AP18" s="90"/>
      <c r="AQ18" s="90"/>
      <c r="AR18" s="91"/>
      <c r="AV18" s="26"/>
      <c r="AW18" s="26"/>
      <c r="AX18" s="26"/>
      <c r="AY18" s="26"/>
      <c r="AZ18" s="26"/>
      <c r="BA18" s="26"/>
      <c r="BB18" s="26"/>
    </row>
    <row r="19" spans="5:54" s="24" customFormat="1" ht="12.75" customHeight="1">
      <c r="E19" s="94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77"/>
      <c r="U19" s="90"/>
      <c r="V19" s="90"/>
      <c r="W19" s="90"/>
      <c r="X19" s="90"/>
      <c r="Y19" s="91"/>
      <c r="Z19" s="90"/>
      <c r="AA19" s="90"/>
      <c r="AB19" s="90"/>
      <c r="AC19" s="90"/>
      <c r="AD19" s="90"/>
      <c r="AE19" s="77"/>
      <c r="AF19" s="90"/>
      <c r="AG19" s="90"/>
      <c r="AH19" s="90"/>
      <c r="AI19" s="90"/>
      <c r="AJ19" s="91"/>
      <c r="AK19" s="77"/>
      <c r="AL19" s="90"/>
      <c r="AM19" s="90"/>
      <c r="AN19" s="90"/>
      <c r="AO19" s="90"/>
      <c r="AP19" s="90"/>
      <c r="AQ19" s="90"/>
      <c r="AR19" s="91"/>
      <c r="AV19" s="26"/>
      <c r="AW19" s="26"/>
      <c r="AX19" s="26"/>
      <c r="AY19" s="26"/>
      <c r="AZ19" s="26"/>
      <c r="BA19" s="26"/>
      <c r="BB19" s="26"/>
    </row>
    <row r="20" spans="5:54">
      <c r="E20" s="3"/>
      <c r="T20" s="2"/>
      <c r="U20" s="4"/>
      <c r="V20" s="4"/>
      <c r="W20" s="4"/>
      <c r="X20" s="4"/>
      <c r="Y20" s="13"/>
      <c r="AE20" s="2"/>
      <c r="AF20" s="4"/>
      <c r="AG20" s="4"/>
      <c r="AH20" s="4"/>
      <c r="AI20" s="4"/>
      <c r="AJ20" s="13"/>
      <c r="AK20" s="2"/>
      <c r="AL20" s="4"/>
      <c r="AM20" s="4"/>
      <c r="AN20" s="4"/>
      <c r="AO20" s="4"/>
      <c r="AP20" s="4"/>
      <c r="AQ20" s="4"/>
      <c r="AR20" s="13"/>
    </row>
    <row r="21" spans="5:54">
      <c r="E21" s="93" t="s">
        <v>48</v>
      </c>
      <c r="F21" s="467" t="str">
        <f>engine!F11</f>
        <v>VENDERS, S.Sos</v>
      </c>
      <c r="G21" s="468"/>
      <c r="H21" s="468"/>
      <c r="I21" s="468"/>
      <c r="J21" s="468"/>
      <c r="K21" s="468"/>
      <c r="L21" s="468"/>
      <c r="M21" s="468"/>
      <c r="N21" s="468"/>
      <c r="O21" s="468"/>
      <c r="P21" s="468"/>
      <c r="Q21" s="468"/>
      <c r="R21" s="468"/>
      <c r="S21" s="469"/>
      <c r="T21" s="470" t="str">
        <f>engine!F23&amp;"  "&amp;engine!F24</f>
        <v>2  hari</v>
      </c>
      <c r="U21" s="471"/>
      <c r="V21" s="471"/>
      <c r="W21" s="471"/>
      <c r="X21" s="471"/>
      <c r="Y21" s="472"/>
      <c r="Z21" s="473">
        <f>engine!F33</f>
        <v>175000</v>
      </c>
      <c r="AA21" s="474"/>
      <c r="AB21" s="474"/>
      <c r="AC21" s="474"/>
      <c r="AD21" s="475"/>
      <c r="AE21" s="473">
        <f>engine!F34</f>
        <v>350000</v>
      </c>
      <c r="AF21" s="477"/>
      <c r="AG21" s="477"/>
      <c r="AH21" s="477"/>
      <c r="AI21" s="477"/>
      <c r="AJ21" s="475"/>
      <c r="AK21" s="83" t="s">
        <v>48</v>
      </c>
      <c r="AL21" s="4" t="s">
        <v>127</v>
      </c>
      <c r="AM21" s="4"/>
      <c r="AN21" s="4"/>
      <c r="AO21" s="4"/>
      <c r="AP21" s="4"/>
      <c r="AQ21" s="4"/>
      <c r="AR21" s="13"/>
    </row>
    <row r="22" spans="5:54">
      <c r="E22" s="3"/>
      <c r="T22" s="2"/>
      <c r="U22" s="4"/>
      <c r="V22" s="4"/>
      <c r="W22" s="4"/>
      <c r="X22" s="4"/>
      <c r="Y22" s="13"/>
      <c r="AE22" s="2"/>
      <c r="AF22" s="4"/>
      <c r="AG22" s="4"/>
      <c r="AH22" s="4"/>
      <c r="AI22" s="4"/>
      <c r="AJ22" s="13"/>
      <c r="AK22" s="2"/>
      <c r="AL22" s="4"/>
      <c r="AM22" s="4"/>
      <c r="AN22" s="4"/>
      <c r="AO22" s="4"/>
      <c r="AP22" s="4"/>
      <c r="AQ22" s="4"/>
      <c r="AR22" s="13"/>
    </row>
    <row r="23" spans="5:54">
      <c r="E23" s="3"/>
      <c r="T23" s="2"/>
      <c r="U23" s="4"/>
      <c r="V23" s="4"/>
      <c r="W23" s="4"/>
      <c r="X23" s="4"/>
      <c r="Y23" s="13"/>
      <c r="AE23" s="2"/>
      <c r="AF23" s="4"/>
      <c r="AG23" s="4"/>
      <c r="AH23" s="4"/>
      <c r="AI23" s="4"/>
      <c r="AJ23" s="13"/>
      <c r="AK23" s="2"/>
      <c r="AL23" s="4"/>
      <c r="AM23" s="4"/>
      <c r="AN23" s="4"/>
      <c r="AO23" s="4"/>
      <c r="AP23" s="4"/>
      <c r="AQ23" s="4"/>
      <c r="AR23" s="13"/>
    </row>
    <row r="24" spans="5:54">
      <c r="E24" s="3"/>
      <c r="T24" s="2"/>
      <c r="U24" s="4"/>
      <c r="V24" s="4"/>
      <c r="W24" s="4"/>
      <c r="X24" s="4"/>
      <c r="Y24" s="13"/>
      <c r="AE24" s="2"/>
      <c r="AF24" s="4"/>
      <c r="AG24" s="4"/>
      <c r="AH24" s="4"/>
      <c r="AI24" s="4"/>
      <c r="AJ24" s="13"/>
      <c r="AK24" s="2"/>
      <c r="AL24" s="4"/>
      <c r="AM24" s="4"/>
      <c r="AN24" s="4"/>
      <c r="AO24" s="4"/>
      <c r="AP24" s="4"/>
      <c r="AQ24" s="4"/>
      <c r="AR24" s="13"/>
    </row>
    <row r="25" spans="5:54" ht="15">
      <c r="E25" s="10"/>
      <c r="F25" s="92"/>
      <c r="G25" s="92" t="s">
        <v>128</v>
      </c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478">
        <f>AE21</f>
        <v>350000</v>
      </c>
      <c r="AF25" s="479"/>
      <c r="AG25" s="479"/>
      <c r="AH25" s="479"/>
      <c r="AI25" s="479"/>
      <c r="AJ25" s="480"/>
      <c r="AK25" s="11"/>
      <c r="AL25" s="11"/>
      <c r="AM25" s="11"/>
      <c r="AN25" s="11"/>
      <c r="AO25" s="11"/>
      <c r="AP25" s="11"/>
      <c r="AQ25" s="11"/>
      <c r="AR25" s="12"/>
    </row>
    <row r="28" spans="5:54">
      <c r="AF28" s="1" t="s">
        <v>136</v>
      </c>
      <c r="AJ28" s="466">
        <f>engine!F8</f>
        <v>40862</v>
      </c>
      <c r="AK28" s="466"/>
      <c r="AL28" s="466"/>
      <c r="AM28" s="466"/>
      <c r="AN28" s="466"/>
      <c r="AO28" s="466"/>
      <c r="AP28" s="80"/>
      <c r="AQ28" s="80"/>
    </row>
    <row r="29" spans="5:54">
      <c r="E29" s="1" t="s">
        <v>46</v>
      </c>
    </row>
    <row r="30" spans="5:54">
      <c r="E30" s="1" t="s">
        <v>47</v>
      </c>
      <c r="AF30" s="4" t="s">
        <v>39</v>
      </c>
    </row>
    <row r="31" spans="5:54">
      <c r="AF31" s="4"/>
    </row>
    <row r="32" spans="5:54">
      <c r="AF32" s="4"/>
    </row>
    <row r="33" spans="5:32">
      <c r="AF33" s="4"/>
    </row>
    <row r="34" spans="5:32">
      <c r="AF34" s="4"/>
    </row>
    <row r="35" spans="5:32" ht="15">
      <c r="E35" s="98" t="str">
        <f>'PAR REK'!D11</f>
        <v>Drs. SYAMSUL BAHRI</v>
      </c>
      <c r="AF35" s="58" t="str">
        <f>'PAR REK'!D21</f>
        <v>JOTAM BOKKO BETU</v>
      </c>
    </row>
    <row r="36" spans="5:32">
      <c r="E36" s="1" t="str">
        <f>"Pangkat  :"&amp;'PAR REK'!D13</f>
        <v>Pangkat  :Pembina Tk.I</v>
      </c>
      <c r="AF36" s="4" t="str">
        <f>"NIP. :"&amp;'PAR REK'!D23</f>
        <v>NIP. :19571231 198602 1 046</v>
      </c>
    </row>
    <row r="37" spans="5:32">
      <c r="E37" s="1" t="str">
        <f>"NIP. :"&amp;'PAR REK'!D12</f>
        <v>NIP. :19581230 198612 1 002</v>
      </c>
    </row>
  </sheetData>
  <mergeCells count="19">
    <mergeCell ref="AO1:AT1"/>
    <mergeCell ref="E5:AQ5"/>
    <mergeCell ref="E6:AQ6"/>
    <mergeCell ref="E7:AQ7"/>
    <mergeCell ref="E8:AQ8"/>
    <mergeCell ref="AJ28:AO28"/>
    <mergeCell ref="F21:S21"/>
    <mergeCell ref="T21:Y21"/>
    <mergeCell ref="Z21:AD21"/>
    <mergeCell ref="F10:AR13"/>
    <mergeCell ref="AE21:AJ21"/>
    <mergeCell ref="AE25:AJ25"/>
    <mergeCell ref="L14:P14"/>
    <mergeCell ref="F17:S17"/>
    <mergeCell ref="T17:Y17"/>
    <mergeCell ref="Z17:AD17"/>
    <mergeCell ref="AE17:AJ17"/>
    <mergeCell ref="AK17:AR17"/>
    <mergeCell ref="F14:K14"/>
  </mergeCells>
  <hyperlinks>
    <hyperlink ref="AO1" location="menu!A1" tooltip="Kembali ke Menu Utama" display="Kembali ke Menu"/>
  </hyperlinks>
  <pageMargins left="0.70866141732283472" right="1.299212598425197" top="0.35433070866141736" bottom="0.74803149606299213" header="0.31496062992125984" footer="0.31496062992125984"/>
  <pageSetup paperSize="5" scale="90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BB42"/>
  <sheetViews>
    <sheetView showGridLines="0" view="pageBreakPreview" zoomScaleSheetLayoutView="100" workbookViewId="0">
      <pane ySplit="2" topLeftCell="A15" activePane="bottomLeft" state="frozen"/>
      <selection pane="bottomLeft" activeCell="AO1" sqref="AO1:AT1"/>
    </sheetView>
  </sheetViews>
  <sheetFormatPr defaultRowHeight="14.25"/>
  <cols>
    <col min="1" max="1" width="9.140625" style="1"/>
    <col min="2" max="47" width="3.7109375" style="1" customWidth="1"/>
    <col min="48" max="54" width="3.7109375" style="4" customWidth="1"/>
    <col min="55" max="64" width="3.7109375" style="1" customWidth="1"/>
    <col min="65" max="16384" width="9.140625" style="1"/>
  </cols>
  <sheetData>
    <row r="1" spans="2:47" ht="15.75">
      <c r="B1" s="169" t="s">
        <v>174</v>
      </c>
      <c r="AO1" s="435" t="s">
        <v>171</v>
      </c>
      <c r="AP1" s="435"/>
      <c r="AQ1" s="435"/>
      <c r="AR1" s="435"/>
      <c r="AS1" s="435"/>
      <c r="AT1" s="435"/>
    </row>
    <row r="5" spans="2:47" ht="15.75">
      <c r="E5" s="487" t="s">
        <v>17</v>
      </c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</row>
    <row r="6" spans="2:47" ht="23.25">
      <c r="E6" s="488" t="s">
        <v>18</v>
      </c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</row>
    <row r="7" spans="2:47">
      <c r="E7" s="489" t="s">
        <v>27</v>
      </c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</row>
    <row r="8" spans="2:47" ht="16.5" thickBot="1">
      <c r="B8" s="22"/>
      <c r="C8" s="22"/>
      <c r="D8" s="22"/>
      <c r="E8" s="490" t="s">
        <v>19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22"/>
      <c r="AS8" s="22"/>
      <c r="AT8" s="22"/>
      <c r="AU8" s="4"/>
    </row>
    <row r="9" spans="2:47" ht="15" thickTop="1"/>
    <row r="10" spans="2:47">
      <c r="B10" s="1" t="s">
        <v>20</v>
      </c>
      <c r="E10" s="1" t="s">
        <v>49</v>
      </c>
      <c r="F10" s="476" t="str">
        <f>engine!F29</f>
        <v xml:space="preserve">Dalam rangka Pendistribusian Informasi Kantor Latihan Kerja (KLK) Kab.Luwu Utara di Kec.Malangke, Malangke Barat, Baebunta dan Sabbang. </v>
      </c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C10" s="476"/>
      <c r="AD10" s="476"/>
      <c r="AE10" s="476"/>
      <c r="AF10" s="476"/>
      <c r="AG10" s="476"/>
      <c r="AH10" s="476"/>
      <c r="AI10" s="476"/>
      <c r="AJ10" s="476"/>
      <c r="AK10" s="476"/>
      <c r="AL10" s="476"/>
      <c r="AM10" s="476"/>
      <c r="AN10" s="476"/>
      <c r="AO10" s="476"/>
      <c r="AP10" s="476"/>
      <c r="AQ10" s="476"/>
      <c r="AR10" s="476"/>
    </row>
    <row r="11" spans="2:47"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C11" s="476"/>
      <c r="AD11" s="476"/>
      <c r="AE11" s="476"/>
      <c r="AF11" s="476"/>
      <c r="AG11" s="476"/>
      <c r="AH11" s="476"/>
      <c r="AI11" s="476"/>
      <c r="AJ11" s="476"/>
      <c r="AK11" s="476"/>
      <c r="AL11" s="476"/>
      <c r="AM11" s="476"/>
      <c r="AN11" s="476"/>
      <c r="AO11" s="476"/>
      <c r="AP11" s="476"/>
      <c r="AQ11" s="476"/>
      <c r="AR11" s="476"/>
    </row>
    <row r="12" spans="2:47">
      <c r="F12" s="476"/>
      <c r="G12" s="476"/>
      <c r="H12" s="476"/>
      <c r="I12" s="476"/>
      <c r="J12" s="476"/>
      <c r="K12" s="476"/>
      <c r="L12" s="476"/>
      <c r="M12" s="476"/>
      <c r="N12" s="476"/>
      <c r="O12" s="476"/>
      <c r="P12" s="476"/>
      <c r="Q12" s="476"/>
      <c r="R12" s="476"/>
      <c r="S12" s="476"/>
      <c r="T12" s="476"/>
      <c r="U12" s="476"/>
      <c r="V12" s="476"/>
      <c r="W12" s="476"/>
      <c r="X12" s="476"/>
      <c r="Y12" s="476"/>
      <c r="Z12" s="476"/>
      <c r="AA12" s="476"/>
      <c r="AB12" s="476"/>
      <c r="AC12" s="476"/>
      <c r="AD12" s="476"/>
      <c r="AE12" s="476"/>
      <c r="AF12" s="476"/>
      <c r="AG12" s="476"/>
      <c r="AH12" s="476"/>
      <c r="AI12" s="476"/>
      <c r="AJ12" s="476"/>
      <c r="AK12" s="476"/>
      <c r="AL12" s="476"/>
      <c r="AM12" s="476"/>
      <c r="AN12" s="476"/>
      <c r="AO12" s="476"/>
      <c r="AP12" s="476"/>
      <c r="AQ12" s="476"/>
      <c r="AR12" s="476"/>
    </row>
    <row r="13" spans="2:47">
      <c r="F13" s="476"/>
      <c r="G13" s="476"/>
      <c r="H13" s="476"/>
      <c r="I13" s="476"/>
      <c r="J13" s="476"/>
      <c r="K13" s="476"/>
      <c r="L13" s="476"/>
      <c r="M13" s="476"/>
      <c r="N13" s="476"/>
      <c r="O13" s="476"/>
      <c r="P13" s="476"/>
      <c r="Q13" s="476"/>
      <c r="R13" s="476"/>
      <c r="S13" s="476"/>
      <c r="T13" s="476"/>
      <c r="U13" s="476"/>
      <c r="V13" s="476"/>
      <c r="W13" s="476"/>
      <c r="X13" s="476"/>
      <c r="Y13" s="476"/>
      <c r="Z13" s="476"/>
      <c r="AA13" s="476"/>
      <c r="AB13" s="476"/>
      <c r="AC13" s="476"/>
      <c r="AD13" s="476"/>
      <c r="AE13" s="476"/>
      <c r="AF13" s="476"/>
      <c r="AG13" s="476"/>
      <c r="AH13" s="476"/>
      <c r="AI13" s="476"/>
      <c r="AJ13" s="476"/>
      <c r="AK13" s="476"/>
      <c r="AL13" s="476"/>
      <c r="AM13" s="476"/>
      <c r="AN13" s="476"/>
      <c r="AO13" s="476"/>
      <c r="AP13" s="476"/>
      <c r="AQ13" s="476"/>
      <c r="AR13" s="476"/>
    </row>
    <row r="14" spans="2:47">
      <c r="B14" s="1" t="s">
        <v>21</v>
      </c>
      <c r="E14" s="1" t="s">
        <v>49</v>
      </c>
      <c r="F14" s="491">
        <f>engine!F25</f>
        <v>40862</v>
      </c>
      <c r="G14" s="491"/>
      <c r="H14" s="491"/>
      <c r="I14" s="491"/>
      <c r="J14" s="491"/>
      <c r="K14" s="491"/>
      <c r="L14" s="481">
        <f>engine!F27</f>
        <v>40863</v>
      </c>
      <c r="M14" s="481"/>
      <c r="N14" s="481"/>
      <c r="O14" s="481"/>
      <c r="P14" s="481"/>
      <c r="Q14" s="481"/>
    </row>
    <row r="17" spans="5:54" s="24" customFormat="1" ht="28.5" customHeight="1">
      <c r="E17" s="25" t="s">
        <v>22</v>
      </c>
      <c r="F17" s="482" t="s">
        <v>129</v>
      </c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4"/>
      <c r="T17" s="482" t="s">
        <v>23</v>
      </c>
      <c r="U17" s="483"/>
      <c r="V17" s="483"/>
      <c r="W17" s="483"/>
      <c r="X17" s="483"/>
      <c r="Y17" s="484"/>
      <c r="Z17" s="482" t="s">
        <v>45</v>
      </c>
      <c r="AA17" s="483"/>
      <c r="AB17" s="483"/>
      <c r="AC17" s="483"/>
      <c r="AD17" s="484"/>
      <c r="AE17" s="482" t="s">
        <v>24</v>
      </c>
      <c r="AF17" s="483"/>
      <c r="AG17" s="483"/>
      <c r="AH17" s="483"/>
      <c r="AI17" s="483"/>
      <c r="AJ17" s="484"/>
      <c r="AK17" s="482" t="s">
        <v>25</v>
      </c>
      <c r="AL17" s="483"/>
      <c r="AM17" s="483"/>
      <c r="AN17" s="483"/>
      <c r="AO17" s="483"/>
      <c r="AP17" s="483"/>
      <c r="AQ17" s="483"/>
      <c r="AR17" s="484"/>
      <c r="AV17" s="26"/>
      <c r="AW17" s="26"/>
      <c r="AX17" s="26"/>
      <c r="AY17" s="26"/>
      <c r="AZ17" s="26"/>
      <c r="BA17" s="26"/>
      <c r="BB17" s="26"/>
    </row>
    <row r="18" spans="5:54" s="24" customFormat="1" ht="12.75" customHeight="1"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103"/>
      <c r="U18" s="104"/>
      <c r="V18" s="104"/>
      <c r="W18" s="104"/>
      <c r="X18" s="104"/>
      <c r="Y18" s="105"/>
      <c r="Z18" s="90"/>
      <c r="AA18" s="90"/>
      <c r="AB18" s="90"/>
      <c r="AC18" s="90"/>
      <c r="AD18" s="90"/>
      <c r="AE18" s="103"/>
      <c r="AF18" s="104"/>
      <c r="AG18" s="104"/>
      <c r="AH18" s="104"/>
      <c r="AI18" s="104"/>
      <c r="AJ18" s="105"/>
      <c r="AK18" s="103"/>
      <c r="AL18" s="104"/>
      <c r="AM18" s="104"/>
      <c r="AN18" s="104"/>
      <c r="AO18" s="104"/>
      <c r="AP18" s="104"/>
      <c r="AQ18" s="104"/>
      <c r="AR18" s="105"/>
      <c r="AV18" s="26"/>
      <c r="AW18" s="26"/>
      <c r="AX18" s="26"/>
      <c r="AY18" s="26"/>
      <c r="AZ18" s="26"/>
      <c r="BA18" s="26"/>
      <c r="BB18" s="26"/>
    </row>
    <row r="19" spans="5:54" s="24" customFormat="1" ht="12.75" customHeight="1">
      <c r="E19" s="94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78"/>
      <c r="U19" s="90"/>
      <c r="V19" s="90"/>
      <c r="W19" s="90"/>
      <c r="X19" s="90"/>
      <c r="Y19" s="91"/>
      <c r="Z19" s="90"/>
      <c r="AA19" s="90"/>
      <c r="AB19" s="90"/>
      <c r="AC19" s="90"/>
      <c r="AD19" s="90"/>
      <c r="AE19" s="78"/>
      <c r="AF19" s="90"/>
      <c r="AG19" s="90"/>
      <c r="AH19" s="90"/>
      <c r="AI19" s="90"/>
      <c r="AJ19" s="91"/>
      <c r="AK19" s="78"/>
      <c r="AL19" s="90"/>
      <c r="AM19" s="90"/>
      <c r="AN19" s="90"/>
      <c r="AO19" s="90"/>
      <c r="AP19" s="90"/>
      <c r="AQ19" s="90"/>
      <c r="AR19" s="91"/>
      <c r="AV19" s="26"/>
      <c r="AW19" s="26"/>
      <c r="AX19" s="26"/>
      <c r="AY19" s="26"/>
      <c r="AZ19" s="26"/>
      <c r="BA19" s="26"/>
      <c r="BB19" s="26"/>
    </row>
    <row r="20" spans="5:54">
      <c r="E20" s="3"/>
      <c r="T20" s="2"/>
      <c r="U20" s="4"/>
      <c r="V20" s="4"/>
      <c r="W20" s="4"/>
      <c r="X20" s="4"/>
      <c r="Y20" s="13"/>
      <c r="AE20" s="2"/>
      <c r="AF20" s="4"/>
      <c r="AG20" s="4"/>
      <c r="AH20" s="4"/>
      <c r="AI20" s="4"/>
      <c r="AJ20" s="13"/>
      <c r="AK20" s="2"/>
      <c r="AL20" s="4"/>
      <c r="AM20" s="4"/>
      <c r="AN20" s="4"/>
      <c r="AO20" s="4"/>
      <c r="AP20" s="4"/>
      <c r="AQ20" s="4"/>
      <c r="AR20" s="13"/>
    </row>
    <row r="21" spans="5:54">
      <c r="E21" s="93" t="s">
        <v>48</v>
      </c>
      <c r="F21" s="492" t="str">
        <f>engine!F11</f>
        <v>VENDERS, S.Sos</v>
      </c>
      <c r="G21" s="468"/>
      <c r="H21" s="468"/>
      <c r="I21" s="468"/>
      <c r="J21" s="468"/>
      <c r="K21" s="468"/>
      <c r="L21" s="468"/>
      <c r="M21" s="468"/>
      <c r="N21" s="468"/>
      <c r="O21" s="468"/>
      <c r="P21" s="468"/>
      <c r="Q21" s="468"/>
      <c r="R21" s="468"/>
      <c r="S21" s="492"/>
      <c r="T21" s="470" t="str">
        <f>engine!F23&amp;"  "&amp;engine!F24</f>
        <v>2  hari</v>
      </c>
      <c r="U21" s="471"/>
      <c r="V21" s="471"/>
      <c r="W21" s="471"/>
      <c r="X21" s="471"/>
      <c r="Y21" s="472"/>
      <c r="Z21" s="477">
        <f>engine!F33</f>
        <v>175000</v>
      </c>
      <c r="AA21" s="474"/>
      <c r="AB21" s="474"/>
      <c r="AC21" s="474"/>
      <c r="AD21" s="477"/>
      <c r="AE21" s="473">
        <f>engine!F34</f>
        <v>350000</v>
      </c>
      <c r="AF21" s="477"/>
      <c r="AG21" s="477"/>
      <c r="AH21" s="477"/>
      <c r="AI21" s="477"/>
      <c r="AJ21" s="475"/>
      <c r="AK21" s="83" t="s">
        <v>48</v>
      </c>
      <c r="AL21" s="4" t="s">
        <v>127</v>
      </c>
      <c r="AM21" s="4"/>
      <c r="AN21" s="4"/>
      <c r="AO21" s="4"/>
      <c r="AP21" s="4"/>
      <c r="AQ21" s="4"/>
      <c r="AR21" s="13"/>
    </row>
    <row r="22" spans="5:54">
      <c r="E22" s="3"/>
      <c r="T22" s="2"/>
      <c r="U22" s="4"/>
      <c r="V22" s="4"/>
      <c r="W22" s="4"/>
      <c r="X22" s="4"/>
      <c r="Y22" s="13"/>
      <c r="AE22" s="2"/>
      <c r="AF22" s="4"/>
      <c r="AG22" s="4"/>
      <c r="AH22" s="4"/>
      <c r="AI22" s="4"/>
      <c r="AJ22" s="13"/>
      <c r="AK22" s="2"/>
      <c r="AL22" s="4"/>
      <c r="AM22" s="4"/>
      <c r="AN22" s="4"/>
      <c r="AO22" s="4"/>
      <c r="AP22" s="4"/>
      <c r="AQ22" s="4"/>
      <c r="AR22" s="13"/>
    </row>
    <row r="23" spans="5:54">
      <c r="E23" s="3"/>
      <c r="T23" s="2"/>
      <c r="U23" s="4"/>
      <c r="V23" s="4"/>
      <c r="W23" s="4"/>
      <c r="X23" s="4"/>
      <c r="Y23" s="13"/>
      <c r="AE23" s="2"/>
      <c r="AF23" s="4"/>
      <c r="AG23" s="4"/>
      <c r="AH23" s="4"/>
      <c r="AI23" s="4"/>
      <c r="AJ23" s="13"/>
      <c r="AK23" s="2"/>
      <c r="AL23" s="4"/>
      <c r="AM23" s="4"/>
      <c r="AN23" s="4"/>
      <c r="AO23" s="4"/>
      <c r="AP23" s="4"/>
      <c r="AQ23" s="4"/>
      <c r="AR23" s="13"/>
    </row>
    <row r="24" spans="5:54">
      <c r="E24" s="3"/>
      <c r="T24" s="2"/>
      <c r="U24" s="4"/>
      <c r="V24" s="4"/>
      <c r="W24" s="4"/>
      <c r="X24" s="4"/>
      <c r="Y24" s="13"/>
      <c r="AE24" s="2"/>
      <c r="AF24" s="4"/>
      <c r="AG24" s="4"/>
      <c r="AH24" s="4"/>
      <c r="AI24" s="4"/>
      <c r="AJ24" s="13"/>
      <c r="AK24" s="2"/>
      <c r="AL24" s="4"/>
      <c r="AM24" s="4"/>
      <c r="AN24" s="4"/>
      <c r="AO24" s="4"/>
      <c r="AP24" s="4"/>
      <c r="AQ24" s="4"/>
      <c r="AR24" s="13"/>
    </row>
    <row r="25" spans="5:54">
      <c r="E25" s="93" t="s">
        <v>103</v>
      </c>
      <c r="F25" s="492" t="str">
        <f>engine!G11</f>
        <v>VENDERS, S.Sos</v>
      </c>
      <c r="G25" s="468"/>
      <c r="H25" s="468"/>
      <c r="I25" s="468"/>
      <c r="J25" s="468"/>
      <c r="K25" s="468"/>
      <c r="L25" s="468"/>
      <c r="M25" s="468"/>
      <c r="N25" s="468"/>
      <c r="O25" s="468"/>
      <c r="P25" s="468"/>
      <c r="Q25" s="468"/>
      <c r="R25" s="468"/>
      <c r="S25" s="492"/>
      <c r="T25" s="470" t="str">
        <f>engine!G23&amp;"  "&amp;engine!G24</f>
        <v>2  hari</v>
      </c>
      <c r="U25" s="471"/>
      <c r="V25" s="471"/>
      <c r="W25" s="471"/>
      <c r="X25" s="471"/>
      <c r="Y25" s="472"/>
      <c r="Z25" s="477">
        <f>engine!G33</f>
        <v>175000</v>
      </c>
      <c r="AA25" s="474"/>
      <c r="AB25" s="474"/>
      <c r="AC25" s="474"/>
      <c r="AD25" s="477"/>
      <c r="AE25" s="473">
        <f>engine!G34</f>
        <v>350000</v>
      </c>
      <c r="AF25" s="477"/>
      <c r="AG25" s="477"/>
      <c r="AH25" s="477"/>
      <c r="AI25" s="477"/>
      <c r="AJ25" s="475"/>
      <c r="AK25" s="83" t="s">
        <v>103</v>
      </c>
      <c r="AL25" s="4" t="s">
        <v>127</v>
      </c>
      <c r="AM25" s="4"/>
      <c r="AN25" s="4"/>
      <c r="AO25" s="4"/>
      <c r="AP25" s="4"/>
      <c r="AQ25" s="4"/>
      <c r="AR25" s="13"/>
    </row>
    <row r="26" spans="5:54">
      <c r="E26" s="3"/>
      <c r="T26" s="2"/>
      <c r="U26" s="4"/>
      <c r="V26" s="4"/>
      <c r="W26" s="4"/>
      <c r="X26" s="4"/>
      <c r="Y26" s="13"/>
      <c r="AE26" s="2"/>
      <c r="AF26" s="4"/>
      <c r="AG26" s="4"/>
      <c r="AH26" s="4"/>
      <c r="AI26" s="4"/>
      <c r="AJ26" s="13"/>
      <c r="AK26" s="2"/>
      <c r="AL26" s="4"/>
      <c r="AM26" s="4"/>
      <c r="AN26" s="4"/>
      <c r="AO26" s="4"/>
      <c r="AP26" s="4"/>
      <c r="AQ26" s="4"/>
      <c r="AR26" s="13"/>
    </row>
    <row r="27" spans="5:54">
      <c r="E27" s="3"/>
      <c r="T27" s="2"/>
      <c r="U27" s="4"/>
      <c r="V27" s="4"/>
      <c r="W27" s="4"/>
      <c r="X27" s="4"/>
      <c r="Y27" s="13"/>
      <c r="AE27" s="2"/>
      <c r="AF27" s="4"/>
      <c r="AG27" s="4"/>
      <c r="AH27" s="4"/>
      <c r="AI27" s="4"/>
      <c r="AJ27" s="13"/>
      <c r="AK27" s="2"/>
      <c r="AL27" s="4"/>
      <c r="AM27" s="4"/>
      <c r="AN27" s="4"/>
      <c r="AO27" s="4"/>
      <c r="AP27" s="4"/>
      <c r="AQ27" s="4"/>
      <c r="AR27" s="13"/>
    </row>
    <row r="28" spans="5:54">
      <c r="E28" s="3"/>
      <c r="T28" s="2"/>
      <c r="U28" s="4"/>
      <c r="V28" s="4"/>
      <c r="W28" s="4"/>
      <c r="X28" s="4"/>
      <c r="Y28" s="13"/>
      <c r="AE28" s="2"/>
      <c r="AF28" s="4"/>
      <c r="AG28" s="4"/>
      <c r="AH28" s="4"/>
      <c r="AI28" s="4"/>
      <c r="AJ28" s="13"/>
      <c r="AK28" s="2"/>
      <c r="AL28" s="4"/>
      <c r="AM28" s="4"/>
      <c r="AN28" s="4"/>
      <c r="AO28" s="4"/>
      <c r="AP28" s="95"/>
      <c r="AQ28" s="95"/>
      <c r="AR28" s="13"/>
    </row>
    <row r="29" spans="5:54">
      <c r="E29" s="102"/>
      <c r="T29" s="5"/>
      <c r="U29" s="6"/>
      <c r="V29" s="6"/>
      <c r="W29" s="6"/>
      <c r="X29" s="6"/>
      <c r="Y29" s="14"/>
      <c r="AE29" s="5"/>
      <c r="AF29" s="6"/>
      <c r="AG29" s="6"/>
      <c r="AH29" s="6"/>
      <c r="AI29" s="6"/>
      <c r="AJ29" s="14"/>
      <c r="AK29" s="5"/>
      <c r="AL29" s="6"/>
      <c r="AM29" s="6"/>
      <c r="AN29" s="6"/>
      <c r="AO29" s="6"/>
      <c r="AP29" s="6"/>
      <c r="AQ29" s="6"/>
      <c r="AR29" s="14"/>
    </row>
    <row r="30" spans="5:54" ht="15">
      <c r="E30" s="10"/>
      <c r="F30" s="92"/>
      <c r="G30" s="92" t="s">
        <v>128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478">
        <f>SUM(AE20:AJ29)</f>
        <v>700000</v>
      </c>
      <c r="AF30" s="479"/>
      <c r="AG30" s="479"/>
      <c r="AH30" s="479"/>
      <c r="AI30" s="479"/>
      <c r="AJ30" s="480"/>
      <c r="AK30" s="11"/>
      <c r="AL30" s="11"/>
      <c r="AM30" s="11"/>
      <c r="AN30" s="11"/>
      <c r="AO30" s="11"/>
      <c r="AP30" s="11"/>
      <c r="AQ30" s="11"/>
      <c r="AR30" s="12"/>
    </row>
    <row r="33" spans="5:41">
      <c r="AF33" s="1" t="s">
        <v>136</v>
      </c>
      <c r="AJ33" s="466">
        <f>engine!F8</f>
        <v>40862</v>
      </c>
      <c r="AK33" s="466"/>
      <c r="AL33" s="466"/>
      <c r="AM33" s="466"/>
      <c r="AN33" s="466"/>
      <c r="AO33" s="466"/>
    </row>
    <row r="34" spans="5:41">
      <c r="E34" s="1" t="s">
        <v>46</v>
      </c>
    </row>
    <row r="35" spans="5:41">
      <c r="E35" s="1" t="s">
        <v>47</v>
      </c>
      <c r="AF35" s="4" t="s">
        <v>39</v>
      </c>
    </row>
    <row r="36" spans="5:41">
      <c r="AF36" s="4"/>
    </row>
    <row r="37" spans="5:41">
      <c r="AF37" s="4"/>
    </row>
    <row r="38" spans="5:41">
      <c r="AF38" s="4"/>
    </row>
    <row r="39" spans="5:41">
      <c r="AF39" s="4"/>
    </row>
    <row r="40" spans="5:41" ht="15">
      <c r="E40" s="98" t="str">
        <f>'PAR REK'!D11</f>
        <v>Drs. SYAMSUL BAHRI</v>
      </c>
      <c r="AF40" s="58" t="str">
        <f>'PAR REK'!D21</f>
        <v>JOTAM BOKKO BETU</v>
      </c>
    </row>
    <row r="41" spans="5:41">
      <c r="E41" s="1" t="str">
        <f>"Pangkat  :"&amp;'PAR REK'!D13</f>
        <v>Pangkat  :Pembina Tk.I</v>
      </c>
      <c r="AF41" s="4" t="str">
        <f>"NIP. :"&amp;'PAR REK'!D23</f>
        <v>NIP. :19571231 198602 1 046</v>
      </c>
    </row>
    <row r="42" spans="5:41">
      <c r="E42" s="1" t="str">
        <f>"NIP. :"&amp;'PAR REK'!D12</f>
        <v>NIP. :19581230 198612 1 002</v>
      </c>
    </row>
  </sheetData>
  <sheetProtection password="CEE3" sheet="1" objects="1" scenarios="1"/>
  <mergeCells count="23">
    <mergeCell ref="AO1:AT1"/>
    <mergeCell ref="AE30:AJ30"/>
    <mergeCell ref="AJ33:AO33"/>
    <mergeCell ref="F25:S25"/>
    <mergeCell ref="T25:Y25"/>
    <mergeCell ref="Z25:AD25"/>
    <mergeCell ref="AE25:AJ25"/>
    <mergeCell ref="F21:S21"/>
    <mergeCell ref="T21:Y21"/>
    <mergeCell ref="Z21:AD21"/>
    <mergeCell ref="AE21:AJ21"/>
    <mergeCell ref="E5:AQ5"/>
    <mergeCell ref="E6:AQ6"/>
    <mergeCell ref="E7:AQ7"/>
    <mergeCell ref="E8:AQ8"/>
    <mergeCell ref="F10:AR13"/>
    <mergeCell ref="F14:K14"/>
    <mergeCell ref="L14:Q14"/>
    <mergeCell ref="AE17:AJ17"/>
    <mergeCell ref="AK17:AR17"/>
    <mergeCell ref="F17:S17"/>
    <mergeCell ref="T17:Y17"/>
    <mergeCell ref="Z17:AD17"/>
  </mergeCells>
  <hyperlinks>
    <hyperlink ref="AO1" location="menu!A1" tooltip="Kembali ke Menu Utama" display="Kembali ke Menu"/>
  </hyperlinks>
  <pageMargins left="0.70866141732283472" right="1.299212598425197" top="0.35433070866141736" bottom="0.74803149606299213" header="0.31496062992125984" footer="0.31496062992125984"/>
  <pageSetup paperSize="5" scale="90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B42"/>
  <sheetViews>
    <sheetView showGridLines="0" view="pageBreakPreview" zoomScaleSheetLayoutView="100" workbookViewId="0">
      <pane ySplit="2" topLeftCell="A9" activePane="bottomLeft" state="frozen"/>
      <selection pane="bottomLeft" activeCell="AO1" sqref="AO1:AT1"/>
    </sheetView>
  </sheetViews>
  <sheetFormatPr defaultRowHeight="14.25"/>
  <cols>
    <col min="1" max="1" width="9.140625" style="1"/>
    <col min="2" max="47" width="3.7109375" style="1" customWidth="1"/>
    <col min="48" max="54" width="3.7109375" style="4" customWidth="1"/>
    <col min="55" max="64" width="3.7109375" style="1" customWidth="1"/>
    <col min="65" max="16384" width="9.140625" style="1"/>
  </cols>
  <sheetData>
    <row r="1" spans="2:47" ht="18">
      <c r="B1" s="170" t="s">
        <v>175</v>
      </c>
      <c r="AO1" s="435" t="s">
        <v>171</v>
      </c>
      <c r="AP1" s="435"/>
      <c r="AQ1" s="435"/>
      <c r="AR1" s="435"/>
      <c r="AS1" s="435"/>
      <c r="AT1" s="435"/>
    </row>
    <row r="5" spans="2:47" ht="15.75">
      <c r="E5" s="487" t="s">
        <v>17</v>
      </c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</row>
    <row r="6" spans="2:47" ht="23.25">
      <c r="E6" s="488" t="s">
        <v>18</v>
      </c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</row>
    <row r="7" spans="2:47">
      <c r="E7" s="489" t="s">
        <v>27</v>
      </c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</row>
    <row r="8" spans="2:47" ht="16.5" thickBot="1">
      <c r="B8" s="22"/>
      <c r="C8" s="22"/>
      <c r="D8" s="22"/>
      <c r="E8" s="490" t="s">
        <v>19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22"/>
      <c r="AS8" s="22"/>
      <c r="AT8" s="22"/>
      <c r="AU8" s="4"/>
    </row>
    <row r="9" spans="2:47" ht="15" thickTop="1"/>
    <row r="10" spans="2:47">
      <c r="B10" s="1" t="s">
        <v>20</v>
      </c>
      <c r="E10" s="1" t="s">
        <v>49</v>
      </c>
      <c r="F10" s="476" t="str">
        <f>engine!F29</f>
        <v xml:space="preserve">Dalam rangka Pendistribusian Informasi Kantor Latihan Kerja (KLK) Kab.Luwu Utara di Kec.Malangke, Malangke Barat, Baebunta dan Sabbang. </v>
      </c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C10" s="476"/>
      <c r="AD10" s="476"/>
      <c r="AE10" s="476"/>
      <c r="AF10" s="476"/>
      <c r="AG10" s="476"/>
      <c r="AH10" s="476"/>
      <c r="AI10" s="476"/>
      <c r="AJ10" s="476"/>
      <c r="AK10" s="476"/>
      <c r="AL10" s="476"/>
      <c r="AM10" s="476"/>
      <c r="AN10" s="476"/>
      <c r="AO10" s="476"/>
      <c r="AP10" s="476"/>
      <c r="AQ10" s="476"/>
      <c r="AR10" s="476"/>
    </row>
    <row r="11" spans="2:47"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C11" s="476"/>
      <c r="AD11" s="476"/>
      <c r="AE11" s="476"/>
      <c r="AF11" s="476"/>
      <c r="AG11" s="476"/>
      <c r="AH11" s="476"/>
      <c r="AI11" s="476"/>
      <c r="AJ11" s="476"/>
      <c r="AK11" s="476"/>
      <c r="AL11" s="476"/>
      <c r="AM11" s="476"/>
      <c r="AN11" s="476"/>
      <c r="AO11" s="476"/>
      <c r="AP11" s="476"/>
      <c r="AQ11" s="476"/>
      <c r="AR11" s="476"/>
    </row>
    <row r="12" spans="2:47">
      <c r="F12" s="476"/>
      <c r="G12" s="476"/>
      <c r="H12" s="476"/>
      <c r="I12" s="476"/>
      <c r="J12" s="476"/>
      <c r="K12" s="476"/>
      <c r="L12" s="476"/>
      <c r="M12" s="476"/>
      <c r="N12" s="476"/>
      <c r="O12" s="476"/>
      <c r="P12" s="476"/>
      <c r="Q12" s="476"/>
      <c r="R12" s="476"/>
      <c r="S12" s="476"/>
      <c r="T12" s="476"/>
      <c r="U12" s="476"/>
      <c r="V12" s="476"/>
      <c r="W12" s="476"/>
      <c r="X12" s="476"/>
      <c r="Y12" s="476"/>
      <c r="Z12" s="476"/>
      <c r="AA12" s="476"/>
      <c r="AB12" s="476"/>
      <c r="AC12" s="476"/>
      <c r="AD12" s="476"/>
      <c r="AE12" s="476"/>
      <c r="AF12" s="476"/>
      <c r="AG12" s="476"/>
      <c r="AH12" s="476"/>
      <c r="AI12" s="476"/>
      <c r="AJ12" s="476"/>
      <c r="AK12" s="476"/>
      <c r="AL12" s="476"/>
      <c r="AM12" s="476"/>
      <c r="AN12" s="476"/>
      <c r="AO12" s="476"/>
      <c r="AP12" s="476"/>
      <c r="AQ12" s="476"/>
      <c r="AR12" s="476"/>
    </row>
    <row r="13" spans="2:47">
      <c r="F13" s="476"/>
      <c r="G13" s="476"/>
      <c r="H13" s="476"/>
      <c r="I13" s="476"/>
      <c r="J13" s="476"/>
      <c r="K13" s="476"/>
      <c r="L13" s="476"/>
      <c r="M13" s="476"/>
      <c r="N13" s="476"/>
      <c r="O13" s="476"/>
      <c r="P13" s="476"/>
      <c r="Q13" s="476"/>
      <c r="R13" s="476"/>
      <c r="S13" s="476"/>
      <c r="T13" s="476"/>
      <c r="U13" s="476"/>
      <c r="V13" s="476"/>
      <c r="W13" s="476"/>
      <c r="X13" s="476"/>
      <c r="Y13" s="476"/>
      <c r="Z13" s="476"/>
      <c r="AA13" s="476"/>
      <c r="AB13" s="476"/>
      <c r="AC13" s="476"/>
      <c r="AD13" s="476"/>
      <c r="AE13" s="476"/>
      <c r="AF13" s="476"/>
      <c r="AG13" s="476"/>
      <c r="AH13" s="476"/>
      <c r="AI13" s="476"/>
      <c r="AJ13" s="476"/>
      <c r="AK13" s="476"/>
      <c r="AL13" s="476"/>
      <c r="AM13" s="476"/>
      <c r="AN13" s="476"/>
      <c r="AO13" s="476"/>
      <c r="AP13" s="476"/>
      <c r="AQ13" s="476"/>
      <c r="AR13" s="476"/>
    </row>
    <row r="14" spans="2:47">
      <c r="B14" s="1" t="s">
        <v>21</v>
      </c>
      <c r="E14" s="1" t="s">
        <v>49</v>
      </c>
      <c r="F14" s="481">
        <f>engine!F25</f>
        <v>40862</v>
      </c>
      <c r="G14" s="481"/>
      <c r="H14" s="481"/>
      <c r="I14" s="481"/>
      <c r="J14" s="481"/>
      <c r="K14" s="76" t="str">
        <f>engine!F26</f>
        <v>s.d</v>
      </c>
      <c r="L14" s="481">
        <f>engine!F27</f>
        <v>40863</v>
      </c>
      <c r="M14" s="481"/>
      <c r="N14" s="481"/>
      <c r="O14" s="481"/>
      <c r="P14" s="481"/>
    </row>
    <row r="17" spans="5:54" s="24" customFormat="1" ht="28.5" customHeight="1">
      <c r="E17" s="25" t="s">
        <v>22</v>
      </c>
      <c r="F17" s="482" t="s">
        <v>129</v>
      </c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4"/>
      <c r="T17" s="482" t="s">
        <v>23</v>
      </c>
      <c r="U17" s="483"/>
      <c r="V17" s="483"/>
      <c r="W17" s="483"/>
      <c r="X17" s="483"/>
      <c r="Y17" s="484"/>
      <c r="Z17" s="482" t="s">
        <v>45</v>
      </c>
      <c r="AA17" s="483"/>
      <c r="AB17" s="483"/>
      <c r="AC17" s="483"/>
      <c r="AD17" s="484"/>
      <c r="AE17" s="482" t="s">
        <v>24</v>
      </c>
      <c r="AF17" s="483"/>
      <c r="AG17" s="483"/>
      <c r="AH17" s="483"/>
      <c r="AI17" s="483"/>
      <c r="AJ17" s="484"/>
      <c r="AK17" s="482" t="s">
        <v>25</v>
      </c>
      <c r="AL17" s="483"/>
      <c r="AM17" s="483"/>
      <c r="AN17" s="483"/>
      <c r="AO17" s="483"/>
      <c r="AP17" s="483"/>
      <c r="AQ17" s="483"/>
      <c r="AR17" s="484"/>
      <c r="AV17" s="26"/>
      <c r="AW17" s="26"/>
      <c r="AX17" s="26"/>
      <c r="AY17" s="26"/>
      <c r="AZ17" s="26"/>
      <c r="BA17" s="26"/>
      <c r="BB17" s="26"/>
    </row>
    <row r="18" spans="5:54" s="24" customFormat="1" ht="12.75" customHeight="1"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103"/>
      <c r="U18" s="104"/>
      <c r="V18" s="104"/>
      <c r="W18" s="104"/>
      <c r="X18" s="104"/>
      <c r="Y18" s="105"/>
      <c r="Z18" s="90"/>
      <c r="AA18" s="90"/>
      <c r="AB18" s="90"/>
      <c r="AC18" s="90"/>
      <c r="AD18" s="90"/>
      <c r="AE18" s="103"/>
      <c r="AF18" s="104"/>
      <c r="AG18" s="104"/>
      <c r="AH18" s="104"/>
      <c r="AI18" s="104"/>
      <c r="AJ18" s="105"/>
      <c r="AK18" s="103"/>
      <c r="AL18" s="104"/>
      <c r="AM18" s="104"/>
      <c r="AN18" s="104"/>
      <c r="AO18" s="104"/>
      <c r="AP18" s="104"/>
      <c r="AQ18" s="104"/>
      <c r="AR18" s="105"/>
      <c r="AV18" s="26"/>
      <c r="AW18" s="26"/>
      <c r="AX18" s="26"/>
      <c r="AY18" s="26"/>
      <c r="AZ18" s="26"/>
      <c r="BA18" s="26"/>
      <c r="BB18" s="26"/>
    </row>
    <row r="19" spans="5:54" s="24" customFormat="1" ht="12.75" customHeight="1">
      <c r="E19" s="94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78"/>
      <c r="U19" s="90"/>
      <c r="V19" s="90"/>
      <c r="W19" s="90"/>
      <c r="X19" s="90"/>
      <c r="Y19" s="91"/>
      <c r="Z19" s="90"/>
      <c r="AA19" s="90"/>
      <c r="AB19" s="90"/>
      <c r="AC19" s="90"/>
      <c r="AD19" s="90"/>
      <c r="AE19" s="78"/>
      <c r="AF19" s="90"/>
      <c r="AG19" s="90"/>
      <c r="AH19" s="90"/>
      <c r="AI19" s="90"/>
      <c r="AJ19" s="91"/>
      <c r="AK19" s="78"/>
      <c r="AL19" s="90"/>
      <c r="AM19" s="90"/>
      <c r="AN19" s="90"/>
      <c r="AO19" s="90"/>
      <c r="AP19" s="90"/>
      <c r="AQ19" s="90"/>
      <c r="AR19" s="91"/>
      <c r="AV19" s="26"/>
      <c r="AW19" s="26"/>
      <c r="AX19" s="26"/>
      <c r="AY19" s="26"/>
      <c r="AZ19" s="26"/>
      <c r="BA19" s="26"/>
      <c r="BB19" s="26"/>
    </row>
    <row r="20" spans="5:54">
      <c r="E20" s="93" t="s">
        <v>48</v>
      </c>
      <c r="F20" s="492" t="str">
        <f>engine!F11</f>
        <v>VENDERS, S.Sos</v>
      </c>
      <c r="G20" s="468"/>
      <c r="H20" s="468"/>
      <c r="I20" s="468"/>
      <c r="J20" s="468"/>
      <c r="K20" s="468"/>
      <c r="L20" s="468"/>
      <c r="M20" s="468"/>
      <c r="N20" s="468"/>
      <c r="O20" s="468"/>
      <c r="P20" s="468"/>
      <c r="Q20" s="468"/>
      <c r="R20" s="468"/>
      <c r="S20" s="492"/>
      <c r="T20" s="470" t="str">
        <f>engine!F23&amp;"  "&amp;engine!F24</f>
        <v>2  hari</v>
      </c>
      <c r="U20" s="471"/>
      <c r="V20" s="471"/>
      <c r="W20" s="471"/>
      <c r="X20" s="471"/>
      <c r="Y20" s="472"/>
      <c r="Z20" s="477">
        <f>engine!F33</f>
        <v>175000</v>
      </c>
      <c r="AA20" s="474"/>
      <c r="AB20" s="474"/>
      <c r="AC20" s="474"/>
      <c r="AD20" s="477"/>
      <c r="AE20" s="473">
        <f>engine!F34</f>
        <v>350000</v>
      </c>
      <c r="AF20" s="477"/>
      <c r="AG20" s="477"/>
      <c r="AH20" s="477"/>
      <c r="AI20" s="477"/>
      <c r="AJ20" s="475"/>
      <c r="AK20" s="83" t="s">
        <v>48</v>
      </c>
      <c r="AL20" s="4" t="s">
        <v>144</v>
      </c>
      <c r="AM20" s="4"/>
      <c r="AN20" s="4"/>
      <c r="AO20" s="4"/>
      <c r="AP20" s="4"/>
      <c r="AQ20" s="4"/>
      <c r="AR20" s="13"/>
    </row>
    <row r="21" spans="5:54">
      <c r="E21" s="3"/>
      <c r="T21" s="2"/>
      <c r="U21" s="4"/>
      <c r="V21" s="4"/>
      <c r="W21" s="4"/>
      <c r="X21" s="4"/>
      <c r="Y21" s="13"/>
      <c r="AE21" s="2"/>
      <c r="AF21" s="4"/>
      <c r="AG21" s="4"/>
      <c r="AH21" s="4"/>
      <c r="AI21" s="4"/>
      <c r="AJ21" s="13"/>
      <c r="AK21" s="2"/>
      <c r="AL21" s="4"/>
      <c r="AM21" s="4"/>
      <c r="AN21" s="4"/>
      <c r="AO21" s="4"/>
      <c r="AP21" s="4"/>
      <c r="AQ21" s="4"/>
      <c r="AR21" s="13"/>
    </row>
    <row r="22" spans="5:54">
      <c r="E22" s="3"/>
      <c r="T22" s="2"/>
      <c r="U22" s="4"/>
      <c r="V22" s="4"/>
      <c r="W22" s="4"/>
      <c r="X22" s="4"/>
      <c r="Y22" s="13"/>
      <c r="AE22" s="2"/>
      <c r="AF22" s="4"/>
      <c r="AG22" s="4"/>
      <c r="AH22" s="4"/>
      <c r="AI22" s="4"/>
      <c r="AJ22" s="13"/>
      <c r="AK22" s="2"/>
      <c r="AL22" s="4"/>
      <c r="AM22" s="4"/>
      <c r="AN22" s="4"/>
      <c r="AO22" s="4"/>
      <c r="AP22" s="4"/>
      <c r="AQ22" s="4"/>
      <c r="AR22" s="13"/>
    </row>
    <row r="23" spans="5:54">
      <c r="E23" s="93" t="s">
        <v>103</v>
      </c>
      <c r="F23" s="492" t="str">
        <f>engine!G11</f>
        <v>VENDERS, S.Sos</v>
      </c>
      <c r="G23" s="468"/>
      <c r="H23" s="468"/>
      <c r="I23" s="468"/>
      <c r="J23" s="468"/>
      <c r="K23" s="468"/>
      <c r="L23" s="468"/>
      <c r="M23" s="468"/>
      <c r="N23" s="468"/>
      <c r="O23" s="468"/>
      <c r="P23" s="468"/>
      <c r="Q23" s="468"/>
      <c r="R23" s="468"/>
      <c r="S23" s="492"/>
      <c r="T23" s="470" t="str">
        <f>engine!G23&amp;"  "&amp;engine!G24</f>
        <v>2  hari</v>
      </c>
      <c r="U23" s="471"/>
      <c r="V23" s="471"/>
      <c r="W23" s="471"/>
      <c r="X23" s="471"/>
      <c r="Y23" s="472"/>
      <c r="Z23" s="477">
        <f>engine!G33</f>
        <v>175000</v>
      </c>
      <c r="AA23" s="474"/>
      <c r="AB23" s="474"/>
      <c r="AC23" s="474"/>
      <c r="AD23" s="477"/>
      <c r="AE23" s="473">
        <f>engine!G34</f>
        <v>350000</v>
      </c>
      <c r="AF23" s="477"/>
      <c r="AG23" s="477"/>
      <c r="AH23" s="477"/>
      <c r="AI23" s="477"/>
      <c r="AJ23" s="475"/>
      <c r="AK23" s="83"/>
      <c r="AL23" s="4"/>
      <c r="AM23" s="4" t="s">
        <v>143</v>
      </c>
      <c r="AN23" s="4"/>
      <c r="AO23" s="4"/>
      <c r="AP23" s="4"/>
      <c r="AQ23" s="4"/>
      <c r="AR23" s="13"/>
    </row>
    <row r="24" spans="5:54">
      <c r="E24" s="3"/>
      <c r="T24" s="2"/>
      <c r="U24" s="4"/>
      <c r="V24" s="4"/>
      <c r="W24" s="4"/>
      <c r="X24" s="4"/>
      <c r="Y24" s="13"/>
      <c r="AE24" s="2"/>
      <c r="AF24" s="4"/>
      <c r="AG24" s="4"/>
      <c r="AH24" s="4"/>
      <c r="AI24" s="4"/>
      <c r="AJ24" s="13"/>
      <c r="AK24" s="2"/>
      <c r="AL24" s="4"/>
      <c r="AM24" s="4"/>
      <c r="AN24" s="4"/>
      <c r="AO24" s="4"/>
      <c r="AP24" s="4"/>
      <c r="AQ24" s="4"/>
      <c r="AR24" s="13"/>
    </row>
    <row r="25" spans="5:54">
      <c r="E25" s="3"/>
      <c r="T25" s="2"/>
      <c r="U25" s="4"/>
      <c r="V25" s="4"/>
      <c r="W25" s="4"/>
      <c r="X25" s="4"/>
      <c r="Y25" s="13"/>
      <c r="AE25" s="2"/>
      <c r="AF25" s="4"/>
      <c r="AG25" s="4"/>
      <c r="AH25" s="4"/>
      <c r="AI25" s="4"/>
      <c r="AJ25" s="13"/>
      <c r="AK25" s="2"/>
      <c r="AL25" s="4"/>
      <c r="AM25" s="4"/>
      <c r="AN25" s="4"/>
      <c r="AO25" s="4"/>
      <c r="AP25" s="4"/>
      <c r="AQ25" s="4"/>
      <c r="AR25" s="13"/>
    </row>
    <row r="26" spans="5:54">
      <c r="E26" s="93" t="s">
        <v>142</v>
      </c>
      <c r="F26" s="492" t="str">
        <f>engine!H11</f>
        <v>VENDERS, S.Sos</v>
      </c>
      <c r="G26" s="468"/>
      <c r="H26" s="468"/>
      <c r="I26" s="468"/>
      <c r="J26" s="468"/>
      <c r="K26" s="468"/>
      <c r="L26" s="468"/>
      <c r="M26" s="468"/>
      <c r="N26" s="468"/>
      <c r="O26" s="468"/>
      <c r="P26" s="468"/>
      <c r="Q26" s="468"/>
      <c r="R26" s="468"/>
      <c r="S26" s="492"/>
      <c r="T26" s="470" t="str">
        <f>engine!H23&amp;"  "&amp;engine!H24</f>
        <v>2  hari</v>
      </c>
      <c r="U26" s="471"/>
      <c r="V26" s="471"/>
      <c r="W26" s="471"/>
      <c r="X26" s="471"/>
      <c r="Y26" s="472"/>
      <c r="Z26" s="477">
        <f>engine!H33</f>
        <v>175000</v>
      </c>
      <c r="AA26" s="474"/>
      <c r="AB26" s="474"/>
      <c r="AC26" s="474"/>
      <c r="AD26" s="477"/>
      <c r="AE26" s="473">
        <f>engine!H34</f>
        <v>350000</v>
      </c>
      <c r="AF26" s="477"/>
      <c r="AG26" s="477"/>
      <c r="AH26" s="477"/>
      <c r="AI26" s="477"/>
      <c r="AJ26" s="475"/>
      <c r="AK26" s="83" t="s">
        <v>142</v>
      </c>
      <c r="AL26" s="4" t="s">
        <v>144</v>
      </c>
      <c r="AM26" s="4"/>
      <c r="AN26" s="4"/>
      <c r="AO26" s="4"/>
      <c r="AP26" s="4"/>
      <c r="AQ26" s="4"/>
      <c r="AR26" s="13"/>
    </row>
    <row r="27" spans="5:54">
      <c r="E27" s="3"/>
      <c r="T27" s="2"/>
      <c r="U27" s="4"/>
      <c r="V27" s="4"/>
      <c r="W27" s="4"/>
      <c r="X27" s="4"/>
      <c r="Y27" s="13"/>
      <c r="AE27" s="2"/>
      <c r="AF27" s="4"/>
      <c r="AG27" s="4"/>
      <c r="AH27" s="4"/>
      <c r="AI27" s="4"/>
      <c r="AJ27" s="13"/>
      <c r="AK27" s="2"/>
      <c r="AL27" s="4"/>
      <c r="AM27" s="4"/>
      <c r="AN27" s="4"/>
      <c r="AO27" s="4"/>
      <c r="AP27" s="4"/>
      <c r="AQ27" s="4"/>
      <c r="AR27" s="13"/>
    </row>
    <row r="28" spans="5:54">
      <c r="E28" s="3"/>
      <c r="T28" s="2"/>
      <c r="U28" s="4"/>
      <c r="V28" s="4"/>
      <c r="W28" s="4"/>
      <c r="X28" s="4"/>
      <c r="Y28" s="13"/>
      <c r="AE28" s="2"/>
      <c r="AF28" s="4"/>
      <c r="AG28" s="4"/>
      <c r="AH28" s="4"/>
      <c r="AI28" s="4"/>
      <c r="AJ28" s="13"/>
      <c r="AK28" s="2"/>
      <c r="AL28" s="4"/>
      <c r="AM28" s="4"/>
      <c r="AN28" s="4"/>
      <c r="AO28" s="4"/>
      <c r="AP28" s="95"/>
      <c r="AQ28" s="95"/>
      <c r="AR28" s="13"/>
    </row>
    <row r="29" spans="5:54">
      <c r="E29" s="102"/>
      <c r="T29" s="5"/>
      <c r="U29" s="6"/>
      <c r="V29" s="6"/>
      <c r="W29" s="6"/>
      <c r="X29" s="6"/>
      <c r="Y29" s="14"/>
      <c r="AE29" s="5"/>
      <c r="AF29" s="6"/>
      <c r="AG29" s="6"/>
      <c r="AH29" s="6"/>
      <c r="AI29" s="6"/>
      <c r="AJ29" s="14"/>
      <c r="AK29" s="5"/>
      <c r="AL29" s="6"/>
      <c r="AM29" s="6"/>
      <c r="AN29" s="6"/>
      <c r="AO29" s="6"/>
      <c r="AP29" s="6"/>
      <c r="AQ29" s="6"/>
      <c r="AR29" s="14"/>
    </row>
    <row r="30" spans="5:54" ht="15">
      <c r="E30" s="10"/>
      <c r="F30" s="92"/>
      <c r="G30" s="92" t="s">
        <v>128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478">
        <f>SUM(AE20:AJ29)</f>
        <v>1050000</v>
      </c>
      <c r="AF30" s="479"/>
      <c r="AG30" s="479"/>
      <c r="AH30" s="479"/>
      <c r="AI30" s="479"/>
      <c r="AJ30" s="480"/>
      <c r="AK30" s="11"/>
      <c r="AL30" s="11"/>
      <c r="AM30" s="11"/>
      <c r="AN30" s="11"/>
      <c r="AO30" s="11"/>
      <c r="AP30" s="11"/>
      <c r="AQ30" s="11"/>
      <c r="AR30" s="12"/>
    </row>
    <row r="33" spans="5:41">
      <c r="AF33" s="1" t="s">
        <v>136</v>
      </c>
      <c r="AJ33" s="466">
        <f>engine!F8</f>
        <v>40862</v>
      </c>
      <c r="AK33" s="466"/>
      <c r="AL33" s="466"/>
      <c r="AM33" s="466"/>
      <c r="AN33" s="466"/>
      <c r="AO33" s="466"/>
    </row>
    <row r="34" spans="5:41">
      <c r="E34" s="1" t="s">
        <v>46</v>
      </c>
    </row>
    <row r="35" spans="5:41">
      <c r="E35" s="1" t="s">
        <v>47</v>
      </c>
      <c r="AF35" s="4" t="s">
        <v>39</v>
      </c>
    </row>
    <row r="36" spans="5:41">
      <c r="AF36" s="4"/>
    </row>
    <row r="37" spans="5:41">
      <c r="AF37" s="4"/>
    </row>
    <row r="38" spans="5:41">
      <c r="AF38" s="4"/>
    </row>
    <row r="39" spans="5:41">
      <c r="AF39" s="4"/>
    </row>
    <row r="40" spans="5:41" ht="15">
      <c r="E40" s="98" t="str">
        <f>'PAR REK'!D11</f>
        <v>Drs. SYAMSUL BAHRI</v>
      </c>
      <c r="AF40" s="58" t="str">
        <f>'PAR REK'!D21</f>
        <v>JOTAM BOKKO BETU</v>
      </c>
    </row>
    <row r="41" spans="5:41">
      <c r="E41" s="1" t="str">
        <f>"Pangkat  :"&amp;'PAR REK'!D13</f>
        <v>Pangkat  :Pembina Tk.I</v>
      </c>
      <c r="AF41" s="4" t="str">
        <f>"NIP. :"&amp;'PAR REK'!D23</f>
        <v>NIP. :19571231 198602 1 046</v>
      </c>
    </row>
    <row r="42" spans="5:41">
      <c r="E42" s="1" t="str">
        <f>"NIP. :"&amp;'PAR REK'!D12</f>
        <v>NIP. :19581230 198612 1 002</v>
      </c>
    </row>
  </sheetData>
  <sheetProtection password="CEE3" sheet="1" objects="1" scenarios="1"/>
  <mergeCells count="27">
    <mergeCell ref="AO1:AT1"/>
    <mergeCell ref="F23:S23"/>
    <mergeCell ref="T23:Y23"/>
    <mergeCell ref="Z23:AD23"/>
    <mergeCell ref="AE23:AJ23"/>
    <mergeCell ref="F20:S20"/>
    <mergeCell ref="T20:Y20"/>
    <mergeCell ref="Z20:AD20"/>
    <mergeCell ref="AE20:AJ20"/>
    <mergeCell ref="E5:AQ5"/>
    <mergeCell ref="E6:AQ6"/>
    <mergeCell ref="E7:AQ7"/>
    <mergeCell ref="E8:AQ8"/>
    <mergeCell ref="F10:AR13"/>
    <mergeCell ref="F14:J14"/>
    <mergeCell ref="L14:P14"/>
    <mergeCell ref="AE30:AJ30"/>
    <mergeCell ref="AJ33:AO33"/>
    <mergeCell ref="F26:S26"/>
    <mergeCell ref="T26:Y26"/>
    <mergeCell ref="Z26:AD26"/>
    <mergeCell ref="AE26:AJ26"/>
    <mergeCell ref="F17:S17"/>
    <mergeCell ref="T17:Y17"/>
    <mergeCell ref="Z17:AD17"/>
    <mergeCell ref="AE17:AJ17"/>
    <mergeCell ref="AK17:AR17"/>
  </mergeCells>
  <hyperlinks>
    <hyperlink ref="AO1" location="menu!A1" tooltip="Kembali ke Menu Utama" display="Kembali ke Menu"/>
  </hyperlinks>
  <pageMargins left="0.70866141732283472" right="1.299212598425197" top="0.35433070866141736" bottom="0.74803149606299213" header="0.31496062992125984" footer="0.31496062992125984"/>
  <pageSetup paperSize="5" scale="90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1:BB42"/>
  <sheetViews>
    <sheetView showGridLines="0" view="pageBreakPreview" zoomScaleSheetLayoutView="100" workbookViewId="0">
      <pane ySplit="2" topLeftCell="A9" activePane="bottomLeft" state="frozen"/>
      <selection pane="bottomLeft" activeCell="AO1" sqref="AO1:AT1"/>
    </sheetView>
  </sheetViews>
  <sheetFormatPr defaultRowHeight="14.25"/>
  <cols>
    <col min="1" max="1" width="9.140625" style="1"/>
    <col min="2" max="47" width="3.7109375" style="1" customWidth="1"/>
    <col min="48" max="54" width="3.7109375" style="4" customWidth="1"/>
    <col min="55" max="64" width="3.7109375" style="1" customWidth="1"/>
    <col min="65" max="16384" width="9.140625" style="1"/>
  </cols>
  <sheetData>
    <row r="1" spans="2:47" ht="18">
      <c r="B1" s="170" t="s">
        <v>176</v>
      </c>
      <c r="AO1" s="435" t="s">
        <v>171</v>
      </c>
      <c r="AP1" s="435"/>
      <c r="AQ1" s="435"/>
      <c r="AR1" s="435"/>
      <c r="AS1" s="435"/>
      <c r="AT1" s="435"/>
    </row>
    <row r="5" spans="2:47" ht="15.75">
      <c r="E5" s="487" t="s">
        <v>17</v>
      </c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</row>
    <row r="6" spans="2:47" ht="23.25">
      <c r="E6" s="488" t="s">
        <v>18</v>
      </c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</row>
    <row r="7" spans="2:47">
      <c r="E7" s="489" t="s">
        <v>27</v>
      </c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</row>
    <row r="8" spans="2:47" ht="16.5" thickBot="1">
      <c r="B8" s="22"/>
      <c r="C8" s="22"/>
      <c r="D8" s="22"/>
      <c r="E8" s="490" t="s">
        <v>19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22"/>
      <c r="AS8" s="22"/>
      <c r="AT8" s="22"/>
      <c r="AU8" s="4"/>
    </row>
    <row r="9" spans="2:47" ht="15" thickTop="1"/>
    <row r="10" spans="2:47">
      <c r="B10" s="1" t="s">
        <v>20</v>
      </c>
      <c r="E10" s="1" t="s">
        <v>49</v>
      </c>
      <c r="F10" s="476" t="str">
        <f>engine!F29</f>
        <v xml:space="preserve">Dalam rangka Pendistribusian Informasi Kantor Latihan Kerja (KLK) Kab.Luwu Utara di Kec.Malangke, Malangke Barat, Baebunta dan Sabbang. </v>
      </c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C10" s="476"/>
      <c r="AD10" s="476"/>
      <c r="AE10" s="476"/>
      <c r="AF10" s="476"/>
      <c r="AG10" s="476"/>
      <c r="AH10" s="476"/>
      <c r="AI10" s="476"/>
      <c r="AJ10" s="476"/>
      <c r="AK10" s="476"/>
      <c r="AL10" s="476"/>
      <c r="AM10" s="476"/>
      <c r="AN10" s="476"/>
      <c r="AO10" s="476"/>
      <c r="AP10" s="476"/>
      <c r="AQ10" s="476"/>
      <c r="AR10" s="476"/>
    </row>
    <row r="11" spans="2:47"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C11" s="476"/>
      <c r="AD11" s="476"/>
      <c r="AE11" s="476"/>
      <c r="AF11" s="476"/>
      <c r="AG11" s="476"/>
      <c r="AH11" s="476"/>
      <c r="AI11" s="476"/>
      <c r="AJ11" s="476"/>
      <c r="AK11" s="476"/>
      <c r="AL11" s="476"/>
      <c r="AM11" s="476"/>
      <c r="AN11" s="476"/>
      <c r="AO11" s="476"/>
      <c r="AP11" s="476"/>
      <c r="AQ11" s="476"/>
      <c r="AR11" s="476"/>
    </row>
    <row r="12" spans="2:47">
      <c r="F12" s="476"/>
      <c r="G12" s="476"/>
      <c r="H12" s="476"/>
      <c r="I12" s="476"/>
      <c r="J12" s="476"/>
      <c r="K12" s="476"/>
      <c r="L12" s="476"/>
      <c r="M12" s="476"/>
      <c r="N12" s="476"/>
      <c r="O12" s="476"/>
      <c r="P12" s="476"/>
      <c r="Q12" s="476"/>
      <c r="R12" s="476"/>
      <c r="S12" s="476"/>
      <c r="T12" s="476"/>
      <c r="U12" s="476"/>
      <c r="V12" s="476"/>
      <c r="W12" s="476"/>
      <c r="X12" s="476"/>
      <c r="Y12" s="476"/>
      <c r="Z12" s="476"/>
      <c r="AA12" s="476"/>
      <c r="AB12" s="476"/>
      <c r="AC12" s="476"/>
      <c r="AD12" s="476"/>
      <c r="AE12" s="476"/>
      <c r="AF12" s="476"/>
      <c r="AG12" s="476"/>
      <c r="AH12" s="476"/>
      <c r="AI12" s="476"/>
      <c r="AJ12" s="476"/>
      <c r="AK12" s="476"/>
      <c r="AL12" s="476"/>
      <c r="AM12" s="476"/>
      <c r="AN12" s="476"/>
      <c r="AO12" s="476"/>
      <c r="AP12" s="476"/>
      <c r="AQ12" s="476"/>
      <c r="AR12" s="476"/>
    </row>
    <row r="13" spans="2:47">
      <c r="F13" s="476"/>
      <c r="G13" s="476"/>
      <c r="H13" s="476"/>
      <c r="I13" s="476"/>
      <c r="J13" s="476"/>
      <c r="K13" s="476"/>
      <c r="L13" s="476"/>
      <c r="M13" s="476"/>
      <c r="N13" s="476"/>
      <c r="O13" s="476"/>
      <c r="P13" s="476"/>
      <c r="Q13" s="476"/>
      <c r="R13" s="476"/>
      <c r="S13" s="476"/>
      <c r="T13" s="476"/>
      <c r="U13" s="476"/>
      <c r="V13" s="476"/>
      <c r="W13" s="476"/>
      <c r="X13" s="476"/>
      <c r="Y13" s="476"/>
      <c r="Z13" s="476"/>
      <c r="AA13" s="476"/>
      <c r="AB13" s="476"/>
      <c r="AC13" s="476"/>
      <c r="AD13" s="476"/>
      <c r="AE13" s="476"/>
      <c r="AF13" s="476"/>
      <c r="AG13" s="476"/>
      <c r="AH13" s="476"/>
      <c r="AI13" s="476"/>
      <c r="AJ13" s="476"/>
      <c r="AK13" s="476"/>
      <c r="AL13" s="476"/>
      <c r="AM13" s="476"/>
      <c r="AN13" s="476"/>
      <c r="AO13" s="476"/>
      <c r="AP13" s="476"/>
      <c r="AQ13" s="476"/>
      <c r="AR13" s="476"/>
    </row>
    <row r="14" spans="2:47">
      <c r="B14" s="1" t="s">
        <v>21</v>
      </c>
      <c r="E14" s="1" t="s">
        <v>49</v>
      </c>
      <c r="F14" s="485">
        <f>engine!F25</f>
        <v>40862</v>
      </c>
      <c r="G14" s="485"/>
      <c r="H14" s="485"/>
      <c r="I14" s="485"/>
      <c r="J14" s="485"/>
      <c r="K14" s="485"/>
      <c r="L14" s="481">
        <f>engine!F27</f>
        <v>40863</v>
      </c>
      <c r="M14" s="481"/>
      <c r="N14" s="481"/>
      <c r="O14" s="481"/>
      <c r="P14" s="481"/>
    </row>
    <row r="17" spans="5:54" s="24" customFormat="1" ht="28.5" customHeight="1">
      <c r="E17" s="25" t="s">
        <v>22</v>
      </c>
      <c r="F17" s="482" t="s">
        <v>129</v>
      </c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4"/>
      <c r="T17" s="482" t="s">
        <v>23</v>
      </c>
      <c r="U17" s="483"/>
      <c r="V17" s="483"/>
      <c r="W17" s="483"/>
      <c r="X17" s="483"/>
      <c r="Y17" s="484"/>
      <c r="Z17" s="482" t="s">
        <v>45</v>
      </c>
      <c r="AA17" s="483"/>
      <c r="AB17" s="483"/>
      <c r="AC17" s="483"/>
      <c r="AD17" s="484"/>
      <c r="AE17" s="482" t="s">
        <v>24</v>
      </c>
      <c r="AF17" s="483"/>
      <c r="AG17" s="483"/>
      <c r="AH17" s="483"/>
      <c r="AI17" s="483"/>
      <c r="AJ17" s="484"/>
      <c r="AK17" s="482" t="s">
        <v>25</v>
      </c>
      <c r="AL17" s="483"/>
      <c r="AM17" s="483"/>
      <c r="AN17" s="483"/>
      <c r="AO17" s="483"/>
      <c r="AP17" s="483"/>
      <c r="AQ17" s="483"/>
      <c r="AR17" s="484"/>
      <c r="AV17" s="26"/>
      <c r="AW17" s="26"/>
      <c r="AX17" s="26"/>
      <c r="AY17" s="26"/>
      <c r="AZ17" s="26"/>
      <c r="BA17" s="26"/>
      <c r="BB17" s="26"/>
    </row>
    <row r="18" spans="5:54" s="24" customFormat="1" ht="12.75" customHeight="1"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103"/>
      <c r="U18" s="104"/>
      <c r="V18" s="104"/>
      <c r="W18" s="104"/>
      <c r="X18" s="104"/>
      <c r="Y18" s="105"/>
      <c r="Z18" s="90"/>
      <c r="AA18" s="90"/>
      <c r="AB18" s="90"/>
      <c r="AC18" s="90"/>
      <c r="AD18" s="90"/>
      <c r="AE18" s="103"/>
      <c r="AF18" s="104"/>
      <c r="AG18" s="104"/>
      <c r="AH18" s="104"/>
      <c r="AI18" s="104"/>
      <c r="AJ18" s="105"/>
      <c r="AK18" s="103"/>
      <c r="AL18" s="104"/>
      <c r="AM18" s="104"/>
      <c r="AN18" s="104"/>
      <c r="AO18" s="104"/>
      <c r="AP18" s="104"/>
      <c r="AQ18" s="104"/>
      <c r="AR18" s="105"/>
      <c r="AV18" s="26"/>
      <c r="AW18" s="26"/>
      <c r="AX18" s="26"/>
      <c r="AY18" s="26"/>
      <c r="AZ18" s="26"/>
      <c r="BA18" s="26"/>
      <c r="BB18" s="26"/>
    </row>
    <row r="19" spans="5:54" s="24" customFormat="1" ht="12.75" customHeight="1">
      <c r="E19" s="94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78"/>
      <c r="U19" s="90"/>
      <c r="V19" s="90"/>
      <c r="W19" s="90"/>
      <c r="X19" s="90"/>
      <c r="Y19" s="91"/>
      <c r="Z19" s="90"/>
      <c r="AA19" s="90"/>
      <c r="AB19" s="90"/>
      <c r="AC19" s="90"/>
      <c r="AD19" s="90"/>
      <c r="AE19" s="78"/>
      <c r="AF19" s="90"/>
      <c r="AG19" s="90"/>
      <c r="AH19" s="90"/>
      <c r="AI19" s="90"/>
      <c r="AJ19" s="91"/>
      <c r="AK19" s="78"/>
      <c r="AL19" s="90"/>
      <c r="AM19" s="90"/>
      <c r="AN19" s="90"/>
      <c r="AO19" s="90"/>
      <c r="AP19" s="90"/>
      <c r="AQ19" s="90"/>
      <c r="AR19" s="91"/>
      <c r="AV19" s="26"/>
      <c r="AW19" s="26"/>
      <c r="AX19" s="26"/>
      <c r="AY19" s="26"/>
      <c r="AZ19" s="26"/>
      <c r="BA19" s="26"/>
      <c r="BB19" s="26"/>
    </row>
    <row r="20" spans="5:54">
      <c r="E20" s="93" t="s">
        <v>48</v>
      </c>
      <c r="F20" s="492" t="str">
        <f>engine!F11</f>
        <v>VENDERS, S.Sos</v>
      </c>
      <c r="G20" s="468"/>
      <c r="H20" s="468"/>
      <c r="I20" s="468"/>
      <c r="J20" s="468"/>
      <c r="K20" s="468"/>
      <c r="L20" s="468"/>
      <c r="M20" s="468"/>
      <c r="N20" s="468"/>
      <c r="O20" s="468"/>
      <c r="P20" s="468"/>
      <c r="Q20" s="468"/>
      <c r="R20" s="468"/>
      <c r="S20" s="492"/>
      <c r="T20" s="470" t="str">
        <f>engine!F23&amp;"  "&amp;engine!F24</f>
        <v>2  hari</v>
      </c>
      <c r="U20" s="471"/>
      <c r="V20" s="471"/>
      <c r="W20" s="471"/>
      <c r="X20" s="471"/>
      <c r="Y20" s="472"/>
      <c r="Z20" s="477">
        <f>engine!F33</f>
        <v>175000</v>
      </c>
      <c r="AA20" s="474"/>
      <c r="AB20" s="474"/>
      <c r="AC20" s="474"/>
      <c r="AD20" s="477"/>
      <c r="AE20" s="473">
        <f>engine!F34</f>
        <v>350000</v>
      </c>
      <c r="AF20" s="477"/>
      <c r="AG20" s="477"/>
      <c r="AH20" s="477"/>
      <c r="AI20" s="477"/>
      <c r="AJ20" s="475"/>
      <c r="AK20" s="83" t="s">
        <v>48</v>
      </c>
      <c r="AL20" s="4" t="s">
        <v>144</v>
      </c>
      <c r="AM20" s="4"/>
      <c r="AN20" s="4"/>
      <c r="AO20" s="4"/>
      <c r="AP20" s="4"/>
      <c r="AQ20" s="4"/>
      <c r="AR20" s="13"/>
    </row>
    <row r="21" spans="5:54">
      <c r="E21" s="3"/>
      <c r="T21" s="2"/>
      <c r="U21" s="4"/>
      <c r="V21" s="4"/>
      <c r="W21" s="4"/>
      <c r="X21" s="4"/>
      <c r="Y21" s="13"/>
      <c r="AE21" s="2"/>
      <c r="AF21" s="4"/>
      <c r="AG21" s="4"/>
      <c r="AH21" s="4"/>
      <c r="AI21" s="4"/>
      <c r="AJ21" s="13"/>
      <c r="AK21" s="2"/>
      <c r="AL21" s="4"/>
      <c r="AM21" s="4"/>
      <c r="AN21" s="4"/>
      <c r="AO21" s="4"/>
      <c r="AP21" s="4"/>
      <c r="AQ21" s="4"/>
      <c r="AR21" s="13"/>
    </row>
    <row r="22" spans="5:54">
      <c r="E22" s="3"/>
      <c r="T22" s="2"/>
      <c r="U22" s="4"/>
      <c r="V22" s="4"/>
      <c r="W22" s="4"/>
      <c r="X22" s="4"/>
      <c r="Y22" s="13"/>
      <c r="AE22" s="2"/>
      <c r="AF22" s="4"/>
      <c r="AG22" s="4"/>
      <c r="AH22" s="4"/>
      <c r="AI22" s="4"/>
      <c r="AJ22" s="13"/>
      <c r="AK22" s="2"/>
      <c r="AL22" s="4"/>
      <c r="AM22" s="4"/>
      <c r="AN22" s="4"/>
      <c r="AO22" s="4"/>
      <c r="AP22" s="4"/>
      <c r="AQ22" s="4"/>
      <c r="AR22" s="13"/>
    </row>
    <row r="23" spans="5:54">
      <c r="E23" s="93" t="s">
        <v>103</v>
      </c>
      <c r="F23" s="492" t="str">
        <f>engine!G11</f>
        <v>VENDERS, S.Sos</v>
      </c>
      <c r="G23" s="468"/>
      <c r="H23" s="468"/>
      <c r="I23" s="468"/>
      <c r="J23" s="468"/>
      <c r="K23" s="468"/>
      <c r="L23" s="468"/>
      <c r="M23" s="468"/>
      <c r="N23" s="468"/>
      <c r="O23" s="468"/>
      <c r="P23" s="468"/>
      <c r="Q23" s="468"/>
      <c r="R23" s="468"/>
      <c r="S23" s="492"/>
      <c r="T23" s="470" t="str">
        <f>engine!G23&amp;"  "&amp;engine!G24</f>
        <v>2  hari</v>
      </c>
      <c r="U23" s="471"/>
      <c r="V23" s="471"/>
      <c r="W23" s="471"/>
      <c r="X23" s="471"/>
      <c r="Y23" s="472"/>
      <c r="Z23" s="477">
        <f>engine!G33</f>
        <v>175000</v>
      </c>
      <c r="AA23" s="474"/>
      <c r="AB23" s="474"/>
      <c r="AC23" s="474"/>
      <c r="AD23" s="477"/>
      <c r="AE23" s="473">
        <f>engine!G34</f>
        <v>350000</v>
      </c>
      <c r="AF23" s="477"/>
      <c r="AG23" s="477"/>
      <c r="AH23" s="477"/>
      <c r="AI23" s="477"/>
      <c r="AJ23" s="475"/>
      <c r="AK23" s="83"/>
      <c r="AL23" s="4"/>
      <c r="AM23" s="4" t="s">
        <v>143</v>
      </c>
      <c r="AN23" s="4"/>
      <c r="AO23" s="4"/>
      <c r="AP23" s="4"/>
      <c r="AQ23" s="4"/>
      <c r="AR23" s="13"/>
    </row>
    <row r="24" spans="5:54">
      <c r="E24" s="3"/>
      <c r="T24" s="2"/>
      <c r="U24" s="4"/>
      <c r="V24" s="4"/>
      <c r="W24" s="4"/>
      <c r="X24" s="4"/>
      <c r="Y24" s="13"/>
      <c r="AE24" s="2"/>
      <c r="AF24" s="4"/>
      <c r="AG24" s="4"/>
      <c r="AH24" s="4"/>
      <c r="AI24" s="4"/>
      <c r="AJ24" s="13"/>
      <c r="AK24" s="2"/>
      <c r="AL24" s="4"/>
      <c r="AM24" s="4"/>
      <c r="AN24" s="4"/>
      <c r="AO24" s="4"/>
      <c r="AP24" s="4"/>
      <c r="AQ24" s="4"/>
      <c r="AR24" s="13"/>
    </row>
    <row r="25" spans="5:54">
      <c r="E25" s="3"/>
      <c r="T25" s="2"/>
      <c r="U25" s="4"/>
      <c r="V25" s="4"/>
      <c r="W25" s="4"/>
      <c r="X25" s="4"/>
      <c r="Y25" s="13"/>
      <c r="AE25" s="2"/>
      <c r="AF25" s="4"/>
      <c r="AG25" s="4"/>
      <c r="AH25" s="4"/>
      <c r="AI25" s="4"/>
      <c r="AJ25" s="13"/>
      <c r="AK25" s="2"/>
      <c r="AL25" s="4"/>
      <c r="AM25" s="4"/>
      <c r="AN25" s="4"/>
      <c r="AO25" s="4"/>
      <c r="AP25" s="4"/>
      <c r="AQ25" s="4"/>
      <c r="AR25" s="13"/>
    </row>
    <row r="26" spans="5:54">
      <c r="E26" s="3" t="s">
        <v>142</v>
      </c>
      <c r="F26" s="492" t="str">
        <f>engine!H11</f>
        <v>VENDERS, S.Sos</v>
      </c>
      <c r="G26" s="468"/>
      <c r="H26" s="468"/>
      <c r="I26" s="468"/>
      <c r="J26" s="468"/>
      <c r="K26" s="468"/>
      <c r="L26" s="468"/>
      <c r="M26" s="468"/>
      <c r="N26" s="468"/>
      <c r="O26" s="468"/>
      <c r="P26" s="468"/>
      <c r="Q26" s="468"/>
      <c r="R26" s="468"/>
      <c r="S26" s="492"/>
      <c r="T26" s="470" t="str">
        <f>engine!H23&amp;"  "&amp;engine!H24</f>
        <v>2  hari</v>
      </c>
      <c r="U26" s="471"/>
      <c r="V26" s="471"/>
      <c r="W26" s="471"/>
      <c r="X26" s="471"/>
      <c r="Y26" s="472"/>
      <c r="Z26" s="477">
        <f>engine!H33</f>
        <v>175000</v>
      </c>
      <c r="AA26" s="474"/>
      <c r="AB26" s="474"/>
      <c r="AC26" s="474"/>
      <c r="AD26" s="477"/>
      <c r="AE26" s="473">
        <f>engine!H34</f>
        <v>350000</v>
      </c>
      <c r="AF26" s="477"/>
      <c r="AG26" s="477"/>
      <c r="AH26" s="477"/>
      <c r="AI26" s="477"/>
      <c r="AJ26" s="475"/>
      <c r="AK26" s="83" t="s">
        <v>142</v>
      </c>
      <c r="AL26" s="4" t="s">
        <v>144</v>
      </c>
      <c r="AM26" s="4"/>
      <c r="AN26" s="4"/>
      <c r="AO26" s="4"/>
      <c r="AP26" s="4"/>
      <c r="AQ26" s="4"/>
      <c r="AR26" s="13"/>
    </row>
    <row r="27" spans="5:54">
      <c r="E27" s="3"/>
      <c r="T27" s="2"/>
      <c r="U27" s="4"/>
      <c r="V27" s="4"/>
      <c r="W27" s="4"/>
      <c r="X27" s="4"/>
      <c r="Y27" s="13"/>
      <c r="AE27" s="2"/>
      <c r="AF27" s="4"/>
      <c r="AG27" s="4"/>
      <c r="AH27" s="4"/>
      <c r="AI27" s="4"/>
      <c r="AJ27" s="13"/>
      <c r="AK27" s="2"/>
      <c r="AL27" s="4"/>
      <c r="AM27" s="4"/>
      <c r="AN27" s="4"/>
      <c r="AO27" s="4"/>
      <c r="AP27" s="4"/>
      <c r="AQ27" s="4"/>
      <c r="AR27" s="13"/>
    </row>
    <row r="28" spans="5:54">
      <c r="E28" s="3"/>
      <c r="T28" s="2"/>
      <c r="U28" s="4"/>
      <c r="V28" s="4"/>
      <c r="W28" s="4"/>
      <c r="X28" s="4"/>
      <c r="Y28" s="13"/>
      <c r="AE28" s="2"/>
      <c r="AF28" s="4"/>
      <c r="AG28" s="4"/>
      <c r="AH28" s="4"/>
      <c r="AI28" s="4"/>
      <c r="AJ28" s="13"/>
      <c r="AK28" s="2"/>
      <c r="AL28" s="4"/>
      <c r="AM28" s="4"/>
      <c r="AN28" s="4"/>
      <c r="AO28" s="4"/>
      <c r="AP28" s="95"/>
      <c r="AQ28" s="95"/>
      <c r="AR28" s="13"/>
    </row>
    <row r="29" spans="5:54">
      <c r="E29" s="93" t="s">
        <v>145</v>
      </c>
      <c r="F29" s="492" t="str">
        <f>engine!I11</f>
        <v>VENDERS, S.Sos</v>
      </c>
      <c r="G29" s="468"/>
      <c r="H29" s="468"/>
      <c r="I29" s="468"/>
      <c r="J29" s="468"/>
      <c r="K29" s="468"/>
      <c r="L29" s="468"/>
      <c r="M29" s="468"/>
      <c r="N29" s="468"/>
      <c r="O29" s="468"/>
      <c r="P29" s="468"/>
      <c r="Q29" s="468"/>
      <c r="R29" s="468"/>
      <c r="S29" s="492"/>
      <c r="T29" s="470" t="str">
        <f>engine!I23&amp;"  "&amp;engine!I24</f>
        <v>2  hari</v>
      </c>
      <c r="U29" s="471"/>
      <c r="V29" s="471"/>
      <c r="W29" s="471"/>
      <c r="X29" s="471"/>
      <c r="Y29" s="472"/>
      <c r="Z29" s="477">
        <f>engine!I33</f>
        <v>175000</v>
      </c>
      <c r="AA29" s="474"/>
      <c r="AB29" s="474"/>
      <c r="AC29" s="474"/>
      <c r="AD29" s="477"/>
      <c r="AE29" s="473">
        <f>engine!I34</f>
        <v>350000</v>
      </c>
      <c r="AF29" s="477"/>
      <c r="AG29" s="477"/>
      <c r="AH29" s="477"/>
      <c r="AI29" s="477"/>
      <c r="AJ29" s="475"/>
      <c r="AK29" s="83"/>
      <c r="AL29" s="4"/>
      <c r="AM29" s="4" t="s">
        <v>146</v>
      </c>
      <c r="AN29" s="4"/>
      <c r="AO29" s="4"/>
      <c r="AP29" s="4"/>
      <c r="AQ29" s="4"/>
      <c r="AR29" s="13"/>
    </row>
    <row r="30" spans="5:54">
      <c r="E30" s="102"/>
      <c r="T30" s="5"/>
      <c r="U30" s="6"/>
      <c r="V30" s="6"/>
      <c r="W30" s="6"/>
      <c r="X30" s="6"/>
      <c r="Y30" s="14"/>
      <c r="AE30" s="5"/>
      <c r="AF30" s="6"/>
      <c r="AG30" s="6"/>
      <c r="AH30" s="6"/>
      <c r="AI30" s="6"/>
      <c r="AJ30" s="14"/>
      <c r="AK30" s="5"/>
      <c r="AL30" s="6"/>
      <c r="AM30" s="6"/>
      <c r="AN30" s="6"/>
      <c r="AO30" s="6"/>
      <c r="AP30" s="6"/>
      <c r="AQ30" s="6"/>
      <c r="AR30" s="14"/>
    </row>
    <row r="31" spans="5:54" ht="15">
      <c r="E31" s="10"/>
      <c r="F31" s="92"/>
      <c r="G31" s="92" t="s">
        <v>128</v>
      </c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478">
        <f>SUM(AE20:AJ29)</f>
        <v>1400000</v>
      </c>
      <c r="AF31" s="479"/>
      <c r="AG31" s="479"/>
      <c r="AH31" s="479"/>
      <c r="AI31" s="479"/>
      <c r="AJ31" s="480"/>
      <c r="AK31" s="11"/>
      <c r="AL31" s="11"/>
      <c r="AM31" s="11"/>
      <c r="AN31" s="11"/>
      <c r="AO31" s="11"/>
      <c r="AP31" s="11"/>
      <c r="AQ31" s="11"/>
      <c r="AR31" s="12"/>
    </row>
    <row r="33" spans="5:41">
      <c r="AF33" s="1" t="s">
        <v>136</v>
      </c>
      <c r="AJ33" s="466">
        <f>engine!F8</f>
        <v>40862</v>
      </c>
      <c r="AK33" s="466"/>
      <c r="AL33" s="466"/>
      <c r="AM33" s="466"/>
      <c r="AN33" s="466"/>
      <c r="AO33" s="466"/>
    </row>
    <row r="34" spans="5:41">
      <c r="E34" s="1" t="s">
        <v>46</v>
      </c>
    </row>
    <row r="35" spans="5:41">
      <c r="E35" s="1" t="s">
        <v>47</v>
      </c>
      <c r="AF35" s="4" t="s">
        <v>39</v>
      </c>
    </row>
    <row r="36" spans="5:41">
      <c r="AF36" s="4"/>
    </row>
    <row r="37" spans="5:41">
      <c r="AF37" s="4"/>
    </row>
    <row r="38" spans="5:41">
      <c r="AF38" s="4"/>
    </row>
    <row r="39" spans="5:41">
      <c r="AF39" s="4"/>
    </row>
    <row r="40" spans="5:41" ht="15">
      <c r="E40" s="98" t="str">
        <f>'PAR REK'!D11</f>
        <v>Drs. SYAMSUL BAHRI</v>
      </c>
      <c r="AF40" s="58" t="str">
        <f>'PAR REK'!D21</f>
        <v>JOTAM BOKKO BETU</v>
      </c>
    </row>
    <row r="41" spans="5:41">
      <c r="E41" s="1" t="str">
        <f>"Pangkat  :"&amp;'PAR REK'!D13</f>
        <v>Pangkat  :Pembina Tk.I</v>
      </c>
      <c r="AF41" s="4" t="str">
        <f>"NIP. :"&amp;'PAR REK'!D23</f>
        <v>NIP. :19571231 198602 1 046</v>
      </c>
    </row>
    <row r="42" spans="5:41">
      <c r="E42" s="1" t="str">
        <f>"NIP. :"&amp;'PAR REK'!D12</f>
        <v>NIP. :19581230 198612 1 002</v>
      </c>
    </row>
  </sheetData>
  <mergeCells count="31">
    <mergeCell ref="AO1:AT1"/>
    <mergeCell ref="AE31:AJ31"/>
    <mergeCell ref="AJ33:AO33"/>
    <mergeCell ref="F29:S29"/>
    <mergeCell ref="T29:Y29"/>
    <mergeCell ref="Z29:AD29"/>
    <mergeCell ref="AE29:AJ29"/>
    <mergeCell ref="F23:S23"/>
    <mergeCell ref="T23:Y23"/>
    <mergeCell ref="Z23:AD23"/>
    <mergeCell ref="AE23:AJ23"/>
    <mergeCell ref="F26:S26"/>
    <mergeCell ref="T26:Y26"/>
    <mergeCell ref="Z26:AD26"/>
    <mergeCell ref="AE26:AJ26"/>
    <mergeCell ref="F20:S20"/>
    <mergeCell ref="T20:Y20"/>
    <mergeCell ref="Z20:AD20"/>
    <mergeCell ref="AE20:AJ20"/>
    <mergeCell ref="E5:AQ5"/>
    <mergeCell ref="E6:AQ6"/>
    <mergeCell ref="E7:AQ7"/>
    <mergeCell ref="E8:AQ8"/>
    <mergeCell ref="F10:AR13"/>
    <mergeCell ref="L14:P14"/>
    <mergeCell ref="F17:S17"/>
    <mergeCell ref="T17:Y17"/>
    <mergeCell ref="Z17:AD17"/>
    <mergeCell ref="AE17:AJ17"/>
    <mergeCell ref="AK17:AR17"/>
    <mergeCell ref="F14:K14"/>
  </mergeCells>
  <hyperlinks>
    <hyperlink ref="AO1" location="menu!A1" tooltip="Kembali ke Menu Utama" display="Kembali ke Menu"/>
  </hyperlinks>
  <pageMargins left="0.70866141732283472" right="1.299212598425197" top="0.35433070866141736" bottom="0.74803149606299213" header="0.31496062992125984" footer="0.31496062992125984"/>
  <pageSetup paperSize="5" scale="90"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1:BB43"/>
  <sheetViews>
    <sheetView showGridLines="0" view="pageBreakPreview" zoomScaleSheetLayoutView="100" workbookViewId="0">
      <pane ySplit="2" topLeftCell="A3" activePane="bottomLeft" state="frozen"/>
      <selection pane="bottomLeft" activeCell="AO1" sqref="AO1:AT1"/>
    </sheetView>
  </sheetViews>
  <sheetFormatPr defaultRowHeight="14.25"/>
  <cols>
    <col min="1" max="1" width="9.140625" style="1"/>
    <col min="2" max="47" width="3.7109375" style="1" customWidth="1"/>
    <col min="48" max="54" width="3.7109375" style="4" customWidth="1"/>
    <col min="55" max="64" width="3.7109375" style="1" customWidth="1"/>
    <col min="65" max="16384" width="9.140625" style="1"/>
  </cols>
  <sheetData>
    <row r="1" spans="2:54" ht="18">
      <c r="B1" s="170" t="s">
        <v>177</v>
      </c>
      <c r="AO1" s="435" t="s">
        <v>171</v>
      </c>
      <c r="AP1" s="435"/>
      <c r="AQ1" s="435"/>
      <c r="AR1" s="435"/>
      <c r="AS1" s="435"/>
      <c r="AT1" s="435"/>
    </row>
    <row r="5" spans="2:54" ht="15.75">
      <c r="E5" s="487" t="s">
        <v>17</v>
      </c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</row>
    <row r="6" spans="2:54" ht="23.25">
      <c r="E6" s="488" t="s">
        <v>18</v>
      </c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</row>
    <row r="7" spans="2:54">
      <c r="E7" s="489" t="s">
        <v>27</v>
      </c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</row>
    <row r="8" spans="2:54" ht="16.5" thickBot="1">
      <c r="B8" s="22"/>
      <c r="C8" s="22"/>
      <c r="D8" s="22"/>
      <c r="E8" s="490" t="s">
        <v>19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22"/>
      <c r="AS8" s="22"/>
      <c r="AT8" s="22"/>
      <c r="AU8" s="4"/>
    </row>
    <row r="9" spans="2:54" ht="15" thickTop="1"/>
    <row r="10" spans="2:54">
      <c r="B10" s="1" t="s">
        <v>20</v>
      </c>
      <c r="E10" s="1" t="s">
        <v>49</v>
      </c>
      <c r="F10" s="476" t="str">
        <f>engine!F29</f>
        <v xml:space="preserve">Dalam rangka Pendistribusian Informasi Kantor Latihan Kerja (KLK) Kab.Luwu Utara di Kec.Malangke, Malangke Barat, Baebunta dan Sabbang. </v>
      </c>
      <c r="G10" s="476"/>
      <c r="H10" s="476"/>
      <c r="I10" s="476"/>
      <c r="J10" s="476"/>
      <c r="K10" s="476"/>
      <c r="L10" s="476"/>
      <c r="M10" s="476"/>
      <c r="N10" s="476"/>
      <c r="O10" s="476"/>
      <c r="P10" s="476"/>
      <c r="Q10" s="476"/>
      <c r="R10" s="476"/>
      <c r="S10" s="476"/>
      <c r="T10" s="476"/>
      <c r="U10" s="476"/>
      <c r="V10" s="476"/>
      <c r="W10" s="476"/>
      <c r="X10" s="476"/>
      <c r="Y10" s="476"/>
      <c r="Z10" s="476"/>
      <c r="AA10" s="476"/>
      <c r="AB10" s="476"/>
      <c r="AC10" s="476"/>
      <c r="AD10" s="476"/>
      <c r="AE10" s="476"/>
      <c r="AF10" s="476"/>
      <c r="AG10" s="476"/>
      <c r="AH10" s="476"/>
      <c r="AI10" s="476"/>
      <c r="AJ10" s="476"/>
      <c r="AK10" s="476"/>
      <c r="AL10" s="476"/>
      <c r="AM10" s="476"/>
      <c r="AN10" s="476"/>
      <c r="AO10" s="476"/>
      <c r="AP10" s="476"/>
      <c r="AQ10" s="476"/>
      <c r="AR10" s="476"/>
    </row>
    <row r="11" spans="2:54"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P11" s="476"/>
      <c r="Q11" s="476"/>
      <c r="R11" s="476"/>
      <c r="S11" s="476"/>
      <c r="T11" s="476"/>
      <c r="U11" s="476"/>
      <c r="V11" s="476"/>
      <c r="W11" s="476"/>
      <c r="X11" s="476"/>
      <c r="Y11" s="476"/>
      <c r="Z11" s="476"/>
      <c r="AA11" s="476"/>
      <c r="AB11" s="476"/>
      <c r="AC11" s="476"/>
      <c r="AD11" s="476"/>
      <c r="AE11" s="476"/>
      <c r="AF11" s="476"/>
      <c r="AG11" s="476"/>
      <c r="AH11" s="476"/>
      <c r="AI11" s="476"/>
      <c r="AJ11" s="476"/>
      <c r="AK11" s="476"/>
      <c r="AL11" s="476"/>
      <c r="AM11" s="476"/>
      <c r="AN11" s="476"/>
      <c r="AO11" s="476"/>
      <c r="AP11" s="476"/>
      <c r="AQ11" s="476"/>
      <c r="AR11" s="476"/>
    </row>
    <row r="12" spans="2:54">
      <c r="F12" s="476"/>
      <c r="G12" s="476"/>
      <c r="H12" s="476"/>
      <c r="I12" s="476"/>
      <c r="J12" s="476"/>
      <c r="K12" s="476"/>
      <c r="L12" s="476"/>
      <c r="M12" s="476"/>
      <c r="N12" s="476"/>
      <c r="O12" s="476"/>
      <c r="P12" s="476"/>
      <c r="Q12" s="476"/>
      <c r="R12" s="476"/>
      <c r="S12" s="476"/>
      <c r="T12" s="476"/>
      <c r="U12" s="476"/>
      <c r="V12" s="476"/>
      <c r="W12" s="476"/>
      <c r="X12" s="476"/>
      <c r="Y12" s="476"/>
      <c r="Z12" s="476"/>
      <c r="AA12" s="476"/>
      <c r="AB12" s="476"/>
      <c r="AC12" s="476"/>
      <c r="AD12" s="476"/>
      <c r="AE12" s="476"/>
      <c r="AF12" s="476"/>
      <c r="AG12" s="476"/>
      <c r="AH12" s="476"/>
      <c r="AI12" s="476"/>
      <c r="AJ12" s="476"/>
      <c r="AK12" s="476"/>
      <c r="AL12" s="476"/>
      <c r="AM12" s="476"/>
      <c r="AN12" s="476"/>
      <c r="AO12" s="476"/>
      <c r="AP12" s="476"/>
      <c r="AQ12" s="476"/>
      <c r="AR12" s="476"/>
    </row>
    <row r="13" spans="2:54">
      <c r="F13" s="476"/>
      <c r="G13" s="476"/>
      <c r="H13" s="476"/>
      <c r="I13" s="476"/>
      <c r="J13" s="476"/>
      <c r="K13" s="476"/>
      <c r="L13" s="476"/>
      <c r="M13" s="476"/>
      <c r="N13" s="476"/>
      <c r="O13" s="476"/>
      <c r="P13" s="476"/>
      <c r="Q13" s="476"/>
      <c r="R13" s="476"/>
      <c r="S13" s="476"/>
      <c r="T13" s="476"/>
      <c r="U13" s="476"/>
      <c r="V13" s="476"/>
      <c r="W13" s="476"/>
      <c r="X13" s="476"/>
      <c r="Y13" s="476"/>
      <c r="Z13" s="476"/>
      <c r="AA13" s="476"/>
      <c r="AB13" s="476"/>
      <c r="AC13" s="476"/>
      <c r="AD13" s="476"/>
      <c r="AE13" s="476"/>
      <c r="AF13" s="476"/>
      <c r="AG13" s="476"/>
      <c r="AH13" s="476"/>
      <c r="AI13" s="476"/>
      <c r="AJ13" s="476"/>
      <c r="AK13" s="476"/>
      <c r="AL13" s="476"/>
      <c r="AM13" s="476"/>
      <c r="AN13" s="476"/>
      <c r="AO13" s="476"/>
      <c r="AP13" s="476"/>
      <c r="AQ13" s="476"/>
      <c r="AR13" s="476"/>
    </row>
    <row r="14" spans="2:54">
      <c r="B14" s="1" t="s">
        <v>21</v>
      </c>
      <c r="E14" s="1" t="s">
        <v>49</v>
      </c>
      <c r="F14" s="481">
        <f>engine!F25</f>
        <v>40862</v>
      </c>
      <c r="G14" s="481"/>
      <c r="H14" s="481"/>
      <c r="I14" s="481"/>
      <c r="J14" s="481"/>
      <c r="K14" s="76" t="str">
        <f>engine!F26</f>
        <v>s.d</v>
      </c>
      <c r="L14" s="481">
        <f>engine!F27</f>
        <v>40863</v>
      </c>
      <c r="M14" s="481"/>
      <c r="N14" s="481"/>
      <c r="O14" s="481"/>
      <c r="P14" s="481"/>
    </row>
    <row r="16" spans="2:54" s="24" customFormat="1" ht="28.5" customHeight="1">
      <c r="E16" s="25" t="s">
        <v>22</v>
      </c>
      <c r="F16" s="482" t="s">
        <v>129</v>
      </c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4"/>
      <c r="T16" s="482" t="s">
        <v>23</v>
      </c>
      <c r="U16" s="483"/>
      <c r="V16" s="483"/>
      <c r="W16" s="483"/>
      <c r="X16" s="483"/>
      <c r="Y16" s="484"/>
      <c r="Z16" s="482" t="s">
        <v>45</v>
      </c>
      <c r="AA16" s="483"/>
      <c r="AB16" s="483"/>
      <c r="AC16" s="483"/>
      <c r="AD16" s="484"/>
      <c r="AE16" s="482" t="s">
        <v>24</v>
      </c>
      <c r="AF16" s="483"/>
      <c r="AG16" s="483"/>
      <c r="AH16" s="483"/>
      <c r="AI16" s="483"/>
      <c r="AJ16" s="484"/>
      <c r="AK16" s="482" t="s">
        <v>25</v>
      </c>
      <c r="AL16" s="483"/>
      <c r="AM16" s="483"/>
      <c r="AN16" s="483"/>
      <c r="AO16" s="483"/>
      <c r="AP16" s="483"/>
      <c r="AQ16" s="483"/>
      <c r="AR16" s="484"/>
      <c r="AV16" s="26"/>
      <c r="AW16" s="26"/>
      <c r="AX16" s="26"/>
      <c r="AY16" s="26"/>
      <c r="AZ16" s="26"/>
      <c r="BA16" s="26"/>
      <c r="BB16" s="26"/>
    </row>
    <row r="17" spans="5:54" s="24" customFormat="1" ht="12.75" customHeight="1">
      <c r="E17" s="8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103"/>
      <c r="U17" s="104"/>
      <c r="V17" s="104"/>
      <c r="W17" s="104"/>
      <c r="X17" s="104"/>
      <c r="Y17" s="105"/>
      <c r="Z17" s="90"/>
      <c r="AA17" s="90"/>
      <c r="AB17" s="90"/>
      <c r="AC17" s="90"/>
      <c r="AD17" s="90"/>
      <c r="AE17" s="103"/>
      <c r="AF17" s="104"/>
      <c r="AG17" s="104"/>
      <c r="AH17" s="104"/>
      <c r="AI17" s="104"/>
      <c r="AJ17" s="105"/>
      <c r="AK17" s="103"/>
      <c r="AL17" s="104"/>
      <c r="AM17" s="104"/>
      <c r="AN17" s="104"/>
      <c r="AO17" s="104"/>
      <c r="AP17" s="104"/>
      <c r="AQ17" s="104"/>
      <c r="AR17" s="105"/>
      <c r="AV17" s="26"/>
      <c r="AW17" s="26"/>
      <c r="AX17" s="26"/>
      <c r="AY17" s="26"/>
      <c r="AZ17" s="26"/>
      <c r="BA17" s="26"/>
      <c r="BB17" s="26"/>
    </row>
    <row r="18" spans="5:54">
      <c r="E18" s="93" t="s">
        <v>48</v>
      </c>
      <c r="F18" s="492" t="str">
        <f>engine!F11</f>
        <v>VENDERS, S.Sos</v>
      </c>
      <c r="G18" s="468"/>
      <c r="H18" s="468"/>
      <c r="I18" s="468"/>
      <c r="J18" s="468"/>
      <c r="K18" s="468"/>
      <c r="L18" s="468"/>
      <c r="M18" s="468"/>
      <c r="N18" s="468"/>
      <c r="O18" s="468"/>
      <c r="P18" s="468"/>
      <c r="Q18" s="468"/>
      <c r="R18" s="468"/>
      <c r="S18" s="492"/>
      <c r="T18" s="470" t="str">
        <f>engine!F23&amp;"  "&amp;engine!F24</f>
        <v>2  hari</v>
      </c>
      <c r="U18" s="471"/>
      <c r="V18" s="471"/>
      <c r="W18" s="471"/>
      <c r="X18" s="471"/>
      <c r="Y18" s="472"/>
      <c r="Z18" s="477">
        <f>engine!F33</f>
        <v>175000</v>
      </c>
      <c r="AA18" s="474"/>
      <c r="AB18" s="474"/>
      <c r="AC18" s="474"/>
      <c r="AD18" s="477"/>
      <c r="AE18" s="473">
        <f>engine!F34</f>
        <v>350000</v>
      </c>
      <c r="AF18" s="477"/>
      <c r="AG18" s="477"/>
      <c r="AH18" s="477"/>
      <c r="AI18" s="477"/>
      <c r="AJ18" s="475"/>
      <c r="AK18" s="83" t="s">
        <v>48</v>
      </c>
      <c r="AL18" s="4" t="s">
        <v>144</v>
      </c>
      <c r="AM18" s="4"/>
      <c r="AN18" s="4"/>
      <c r="AO18" s="4"/>
      <c r="AP18" s="4"/>
      <c r="AQ18" s="4"/>
      <c r="AR18" s="13"/>
    </row>
    <row r="19" spans="5:54">
      <c r="E19" s="3"/>
      <c r="T19" s="2"/>
      <c r="U19" s="4"/>
      <c r="V19" s="4"/>
      <c r="W19" s="4"/>
      <c r="X19" s="4"/>
      <c r="Y19" s="13"/>
      <c r="AE19" s="2"/>
      <c r="AF19" s="4"/>
      <c r="AG19" s="4"/>
      <c r="AH19" s="4"/>
      <c r="AI19" s="4"/>
      <c r="AJ19" s="13"/>
      <c r="AK19" s="2"/>
      <c r="AL19" s="4"/>
      <c r="AM19" s="4"/>
      <c r="AN19" s="4"/>
      <c r="AO19" s="4"/>
      <c r="AP19" s="4"/>
      <c r="AQ19" s="4"/>
      <c r="AR19" s="13"/>
    </row>
    <row r="20" spans="5:54">
      <c r="E20" s="3"/>
      <c r="T20" s="2"/>
      <c r="U20" s="4"/>
      <c r="V20" s="4"/>
      <c r="W20" s="4"/>
      <c r="X20" s="4"/>
      <c r="Y20" s="13"/>
      <c r="AE20" s="2"/>
      <c r="AF20" s="4"/>
      <c r="AG20" s="4"/>
      <c r="AH20" s="4"/>
      <c r="AI20" s="4"/>
      <c r="AJ20" s="13"/>
      <c r="AK20" s="2"/>
      <c r="AL20" s="4"/>
      <c r="AM20" s="4"/>
      <c r="AN20" s="4"/>
      <c r="AO20" s="4"/>
      <c r="AP20" s="4"/>
      <c r="AQ20" s="4"/>
      <c r="AR20" s="13"/>
    </row>
    <row r="21" spans="5:54">
      <c r="E21" s="93" t="s">
        <v>103</v>
      </c>
      <c r="F21" s="492" t="str">
        <f>engine!G11</f>
        <v>VENDERS, S.Sos</v>
      </c>
      <c r="G21" s="468"/>
      <c r="H21" s="468"/>
      <c r="I21" s="468"/>
      <c r="J21" s="468"/>
      <c r="K21" s="468"/>
      <c r="L21" s="468"/>
      <c r="M21" s="468"/>
      <c r="N21" s="468"/>
      <c r="O21" s="468"/>
      <c r="P21" s="468"/>
      <c r="Q21" s="468"/>
      <c r="R21" s="468"/>
      <c r="S21" s="492"/>
      <c r="T21" s="470" t="str">
        <f>engine!G23&amp;"  "&amp;engine!G24</f>
        <v>2  hari</v>
      </c>
      <c r="U21" s="471"/>
      <c r="V21" s="471"/>
      <c r="W21" s="471"/>
      <c r="X21" s="471"/>
      <c r="Y21" s="472"/>
      <c r="Z21" s="477">
        <f>engine!G33</f>
        <v>175000</v>
      </c>
      <c r="AA21" s="474"/>
      <c r="AB21" s="474"/>
      <c r="AC21" s="474"/>
      <c r="AD21" s="477"/>
      <c r="AE21" s="473">
        <f>engine!G34</f>
        <v>350000</v>
      </c>
      <c r="AF21" s="477"/>
      <c r="AG21" s="477"/>
      <c r="AH21" s="477"/>
      <c r="AI21" s="477"/>
      <c r="AJ21" s="475"/>
      <c r="AK21" s="83"/>
      <c r="AL21" s="4"/>
      <c r="AM21" s="4" t="s">
        <v>143</v>
      </c>
      <c r="AN21" s="4"/>
      <c r="AO21" s="4"/>
      <c r="AP21" s="4"/>
      <c r="AQ21" s="4"/>
      <c r="AR21" s="13"/>
    </row>
    <row r="22" spans="5:54">
      <c r="E22" s="3"/>
      <c r="T22" s="2"/>
      <c r="U22" s="4"/>
      <c r="V22" s="4"/>
      <c r="W22" s="4"/>
      <c r="X22" s="4"/>
      <c r="Y22" s="13"/>
      <c r="AE22" s="2"/>
      <c r="AF22" s="4"/>
      <c r="AG22" s="4"/>
      <c r="AH22" s="4"/>
      <c r="AI22" s="4"/>
      <c r="AJ22" s="13"/>
      <c r="AK22" s="2"/>
      <c r="AL22" s="4"/>
      <c r="AM22" s="4"/>
      <c r="AN22" s="4"/>
      <c r="AO22" s="4"/>
      <c r="AP22" s="4"/>
      <c r="AQ22" s="4"/>
      <c r="AR22" s="13"/>
    </row>
    <row r="23" spans="5:54">
      <c r="E23" s="3"/>
      <c r="T23" s="2"/>
      <c r="U23" s="4"/>
      <c r="V23" s="4"/>
      <c r="W23" s="4"/>
      <c r="X23" s="4"/>
      <c r="Y23" s="13"/>
      <c r="AE23" s="2"/>
      <c r="AF23" s="4"/>
      <c r="AG23" s="4"/>
      <c r="AH23" s="4"/>
      <c r="AI23" s="4"/>
      <c r="AJ23" s="13"/>
      <c r="AK23" s="2"/>
      <c r="AL23" s="4"/>
      <c r="AM23" s="4"/>
      <c r="AN23" s="4"/>
      <c r="AO23" s="4"/>
      <c r="AP23" s="4"/>
      <c r="AQ23" s="4"/>
      <c r="AR23" s="13"/>
    </row>
    <row r="24" spans="5:54">
      <c r="E24" s="93" t="s">
        <v>142</v>
      </c>
      <c r="F24" s="492" t="str">
        <f>engine!H11</f>
        <v>VENDERS, S.Sos</v>
      </c>
      <c r="G24" s="468"/>
      <c r="H24" s="468"/>
      <c r="I24" s="468"/>
      <c r="J24" s="468"/>
      <c r="K24" s="468"/>
      <c r="L24" s="468"/>
      <c r="M24" s="468"/>
      <c r="N24" s="468"/>
      <c r="O24" s="468"/>
      <c r="P24" s="468"/>
      <c r="Q24" s="468"/>
      <c r="R24" s="468"/>
      <c r="S24" s="492"/>
      <c r="T24" s="470" t="str">
        <f>engine!H23&amp;"  "&amp;engine!H24</f>
        <v>2  hari</v>
      </c>
      <c r="U24" s="471"/>
      <c r="V24" s="471"/>
      <c r="W24" s="471"/>
      <c r="X24" s="471"/>
      <c r="Y24" s="472"/>
      <c r="Z24" s="477">
        <f>engine!H33</f>
        <v>175000</v>
      </c>
      <c r="AA24" s="474"/>
      <c r="AB24" s="474"/>
      <c r="AC24" s="474"/>
      <c r="AD24" s="477"/>
      <c r="AE24" s="473">
        <f>engine!H34</f>
        <v>350000</v>
      </c>
      <c r="AF24" s="477"/>
      <c r="AG24" s="477"/>
      <c r="AH24" s="477"/>
      <c r="AI24" s="477"/>
      <c r="AJ24" s="475"/>
      <c r="AK24" s="83" t="s">
        <v>142</v>
      </c>
      <c r="AL24" s="4" t="s">
        <v>144</v>
      </c>
      <c r="AM24" s="4"/>
      <c r="AN24" s="4"/>
      <c r="AO24" s="4"/>
      <c r="AP24" s="4"/>
      <c r="AQ24" s="4"/>
      <c r="AR24" s="13"/>
    </row>
    <row r="25" spans="5:54">
      <c r="E25" s="3"/>
      <c r="T25" s="2"/>
      <c r="U25" s="4"/>
      <c r="V25" s="4"/>
      <c r="W25" s="4"/>
      <c r="X25" s="4"/>
      <c r="Y25" s="13"/>
      <c r="AE25" s="2"/>
      <c r="AF25" s="4"/>
      <c r="AG25" s="4"/>
      <c r="AH25" s="4"/>
      <c r="AI25" s="4"/>
      <c r="AJ25" s="13"/>
      <c r="AK25" s="2"/>
      <c r="AL25" s="4"/>
      <c r="AM25" s="4"/>
      <c r="AN25" s="4"/>
      <c r="AO25" s="4"/>
      <c r="AP25" s="4"/>
      <c r="AQ25" s="4"/>
      <c r="AR25" s="13"/>
    </row>
    <row r="26" spans="5:54">
      <c r="E26" s="3"/>
      <c r="T26" s="2"/>
      <c r="U26" s="4"/>
      <c r="V26" s="4"/>
      <c r="W26" s="4"/>
      <c r="X26" s="4"/>
      <c r="Y26" s="13"/>
      <c r="AE26" s="2"/>
      <c r="AF26" s="4"/>
      <c r="AG26" s="4"/>
      <c r="AH26" s="4"/>
      <c r="AI26" s="4"/>
      <c r="AJ26" s="13"/>
      <c r="AK26" s="2"/>
      <c r="AL26" s="4"/>
      <c r="AM26" s="4"/>
      <c r="AN26" s="4"/>
      <c r="AO26" s="4"/>
      <c r="AP26" s="95"/>
      <c r="AQ26" s="95"/>
      <c r="AR26" s="13"/>
    </row>
    <row r="27" spans="5:54">
      <c r="E27" s="93" t="s">
        <v>145</v>
      </c>
      <c r="F27" s="492" t="str">
        <f>engine!I11</f>
        <v>VENDERS, S.Sos</v>
      </c>
      <c r="G27" s="468"/>
      <c r="H27" s="468"/>
      <c r="I27" s="468"/>
      <c r="J27" s="468"/>
      <c r="K27" s="468"/>
      <c r="L27" s="468"/>
      <c r="M27" s="468"/>
      <c r="N27" s="468"/>
      <c r="O27" s="468"/>
      <c r="P27" s="468"/>
      <c r="Q27" s="468"/>
      <c r="R27" s="468"/>
      <c r="S27" s="492"/>
      <c r="T27" s="470" t="str">
        <f>engine!I23&amp;"  "&amp;engine!I24</f>
        <v>2  hari</v>
      </c>
      <c r="U27" s="471"/>
      <c r="V27" s="471"/>
      <c r="W27" s="471"/>
      <c r="X27" s="471"/>
      <c r="Y27" s="472"/>
      <c r="Z27" s="477">
        <f>engine!I33</f>
        <v>175000</v>
      </c>
      <c r="AA27" s="474"/>
      <c r="AB27" s="474"/>
      <c r="AC27" s="474"/>
      <c r="AD27" s="477"/>
      <c r="AE27" s="473">
        <f>engine!I34</f>
        <v>350000</v>
      </c>
      <c r="AF27" s="477"/>
      <c r="AG27" s="477"/>
      <c r="AH27" s="477"/>
      <c r="AI27" s="477"/>
      <c r="AJ27" s="475"/>
      <c r="AK27" s="83"/>
      <c r="AL27" s="4"/>
      <c r="AM27" s="4" t="s">
        <v>146</v>
      </c>
      <c r="AN27" s="4"/>
      <c r="AO27" s="4"/>
      <c r="AP27" s="4"/>
      <c r="AQ27" s="4"/>
      <c r="AR27" s="13"/>
    </row>
    <row r="28" spans="5:54">
      <c r="E28" s="93"/>
      <c r="F28" s="106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106"/>
      <c r="T28" s="83"/>
      <c r="U28" s="84"/>
      <c r="V28" s="84"/>
      <c r="W28" s="84"/>
      <c r="X28" s="84"/>
      <c r="Y28" s="81"/>
      <c r="Z28" s="86"/>
      <c r="AA28" s="88"/>
      <c r="AB28" s="88"/>
      <c r="AC28" s="88"/>
      <c r="AD28" s="86"/>
      <c r="AE28" s="85"/>
      <c r="AF28" s="86"/>
      <c r="AG28" s="86"/>
      <c r="AH28" s="86"/>
      <c r="AI28" s="86"/>
      <c r="AJ28" s="87"/>
      <c r="AK28" s="83"/>
      <c r="AL28" s="4"/>
      <c r="AM28" s="4"/>
      <c r="AN28" s="4"/>
      <c r="AO28" s="4"/>
      <c r="AP28" s="4"/>
      <c r="AQ28" s="4"/>
      <c r="AR28" s="13"/>
    </row>
    <row r="29" spans="5:54">
      <c r="E29" s="93"/>
      <c r="F29" s="106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106"/>
      <c r="T29" s="83"/>
      <c r="U29" s="84"/>
      <c r="V29" s="84"/>
      <c r="W29" s="84"/>
      <c r="X29" s="84"/>
      <c r="Y29" s="81"/>
      <c r="Z29" s="86"/>
      <c r="AA29" s="88"/>
      <c r="AB29" s="88"/>
      <c r="AC29" s="88"/>
      <c r="AD29" s="86"/>
      <c r="AE29" s="85"/>
      <c r="AF29" s="86"/>
      <c r="AG29" s="86"/>
      <c r="AH29" s="86"/>
      <c r="AI29" s="86"/>
      <c r="AJ29" s="87"/>
      <c r="AK29" s="83"/>
      <c r="AL29" s="4"/>
      <c r="AM29" s="4"/>
      <c r="AN29" s="4"/>
      <c r="AO29" s="4"/>
      <c r="AP29" s="4"/>
      <c r="AQ29" s="4"/>
      <c r="AR29" s="13"/>
    </row>
    <row r="30" spans="5:54">
      <c r="E30" s="93" t="s">
        <v>147</v>
      </c>
      <c r="F30" s="492" t="str">
        <f>engine!J11</f>
        <v>VENDERS, S.Sos</v>
      </c>
      <c r="G30" s="468"/>
      <c r="H30" s="468"/>
      <c r="I30" s="468"/>
      <c r="J30" s="468"/>
      <c r="K30" s="468"/>
      <c r="L30" s="468"/>
      <c r="M30" s="468"/>
      <c r="N30" s="468"/>
      <c r="O30" s="468"/>
      <c r="P30" s="468"/>
      <c r="Q30" s="468"/>
      <c r="R30" s="468"/>
      <c r="S30" s="492"/>
      <c r="T30" s="470" t="str">
        <f>engine!J23&amp;" "&amp;engine!J24</f>
        <v>2 hari</v>
      </c>
      <c r="U30" s="471"/>
      <c r="V30" s="471"/>
      <c r="W30" s="471"/>
      <c r="X30" s="471"/>
      <c r="Y30" s="472"/>
      <c r="Z30" s="477">
        <f>engine!J33</f>
        <v>175000</v>
      </c>
      <c r="AA30" s="474"/>
      <c r="AB30" s="474"/>
      <c r="AC30" s="474"/>
      <c r="AD30" s="477"/>
      <c r="AE30" s="473">
        <f>engine!J34</f>
        <v>350000</v>
      </c>
      <c r="AF30" s="477"/>
      <c r="AG30" s="477"/>
      <c r="AH30" s="477"/>
      <c r="AI30" s="477"/>
      <c r="AJ30" s="475"/>
      <c r="AK30" s="83" t="s">
        <v>147</v>
      </c>
      <c r="AL30" s="4" t="s">
        <v>144</v>
      </c>
      <c r="AM30" s="4"/>
      <c r="AN30" s="4"/>
      <c r="AO30" s="4"/>
      <c r="AP30" s="4"/>
      <c r="AQ30" s="4"/>
      <c r="AR30" s="13"/>
    </row>
    <row r="31" spans="5:54">
      <c r="E31" s="102"/>
      <c r="T31" s="5"/>
      <c r="U31" s="6"/>
      <c r="V31" s="6"/>
      <c r="W31" s="6"/>
      <c r="X31" s="6"/>
      <c r="Y31" s="14"/>
      <c r="AE31" s="5"/>
      <c r="AF31" s="6"/>
      <c r="AG31" s="6"/>
      <c r="AH31" s="6"/>
      <c r="AI31" s="6"/>
      <c r="AJ31" s="14"/>
      <c r="AK31" s="5"/>
      <c r="AL31" s="6"/>
      <c r="AM31" s="6"/>
      <c r="AN31" s="6"/>
      <c r="AO31" s="6"/>
      <c r="AP31" s="6"/>
      <c r="AQ31" s="6"/>
      <c r="AR31" s="14"/>
    </row>
    <row r="32" spans="5:54" ht="15">
      <c r="E32" s="10"/>
      <c r="F32" s="92"/>
      <c r="G32" s="92" t="s">
        <v>128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478">
        <f>SUM(AE18:AJ30)</f>
        <v>1750000</v>
      </c>
      <c r="AF32" s="479"/>
      <c r="AG32" s="479"/>
      <c r="AH32" s="479"/>
      <c r="AI32" s="479"/>
      <c r="AJ32" s="480"/>
      <c r="AK32" s="11"/>
      <c r="AL32" s="11"/>
      <c r="AM32" s="11"/>
      <c r="AN32" s="11"/>
      <c r="AO32" s="11"/>
      <c r="AP32" s="11"/>
      <c r="AQ32" s="11"/>
      <c r="AR32" s="12"/>
    </row>
    <row r="34" spans="5:41">
      <c r="AF34" s="1" t="s">
        <v>136</v>
      </c>
      <c r="AJ34" s="466">
        <f>engine!F8</f>
        <v>40862</v>
      </c>
      <c r="AK34" s="466"/>
      <c r="AL34" s="466"/>
      <c r="AM34" s="466"/>
      <c r="AN34" s="466"/>
      <c r="AO34" s="466"/>
    </row>
    <row r="35" spans="5:41">
      <c r="E35" s="1" t="s">
        <v>46</v>
      </c>
    </row>
    <row r="36" spans="5:41">
      <c r="E36" s="1" t="s">
        <v>47</v>
      </c>
      <c r="AF36" s="4" t="s">
        <v>39</v>
      </c>
    </row>
    <row r="37" spans="5:41">
      <c r="AF37" s="4"/>
    </row>
    <row r="38" spans="5:41">
      <c r="AF38" s="4"/>
    </row>
    <row r="39" spans="5:41">
      <c r="AF39" s="4"/>
    </row>
    <row r="40" spans="5:41">
      <c r="AF40" s="4"/>
    </row>
    <row r="41" spans="5:41" ht="15">
      <c r="E41" s="98" t="str">
        <f>'PAR REK'!D11</f>
        <v>Drs. SYAMSUL BAHRI</v>
      </c>
      <c r="AF41" s="58" t="str">
        <f>'PAR REK'!D21</f>
        <v>JOTAM BOKKO BETU</v>
      </c>
    </row>
    <row r="42" spans="5:41">
      <c r="E42" s="1" t="str">
        <f>"Pangkat  :"&amp;'PAR REK'!D13</f>
        <v>Pangkat  :Pembina Tk.I</v>
      </c>
      <c r="AF42" s="4" t="str">
        <f>"NIP. :"&amp;'PAR REK'!D23</f>
        <v>NIP. :19571231 198602 1 046</v>
      </c>
    </row>
    <row r="43" spans="5:41">
      <c r="E43" s="1" t="str">
        <f>"NIP. :"&amp;'PAR REK'!D12</f>
        <v>NIP. :19581230 198612 1 002</v>
      </c>
    </row>
  </sheetData>
  <sheetProtection password="CEE3" sheet="1" objects="1" scenarios="1"/>
  <mergeCells count="35">
    <mergeCell ref="AO1:AT1"/>
    <mergeCell ref="F27:S27"/>
    <mergeCell ref="T27:Y27"/>
    <mergeCell ref="Z27:AD27"/>
    <mergeCell ref="AE27:AJ27"/>
    <mergeCell ref="F21:S21"/>
    <mergeCell ref="T21:Y21"/>
    <mergeCell ref="Z21:AD21"/>
    <mergeCell ref="AE21:AJ21"/>
    <mergeCell ref="F24:S24"/>
    <mergeCell ref="T24:Y24"/>
    <mergeCell ref="Z24:AD24"/>
    <mergeCell ref="AE24:AJ24"/>
    <mergeCell ref="F18:S18"/>
    <mergeCell ref="T18:Y18"/>
    <mergeCell ref="Z18:AD18"/>
    <mergeCell ref="AE32:AJ32"/>
    <mergeCell ref="AJ34:AO34"/>
    <mergeCell ref="F30:S30"/>
    <mergeCell ref="T30:Y30"/>
    <mergeCell ref="Z30:AD30"/>
    <mergeCell ref="AE30:AJ30"/>
    <mergeCell ref="AE18:AJ18"/>
    <mergeCell ref="E5:AQ5"/>
    <mergeCell ref="E6:AQ6"/>
    <mergeCell ref="E7:AQ7"/>
    <mergeCell ref="E8:AQ8"/>
    <mergeCell ref="F10:AR13"/>
    <mergeCell ref="F14:J14"/>
    <mergeCell ref="L14:P14"/>
    <mergeCell ref="F16:S16"/>
    <mergeCell ref="T16:Y16"/>
    <mergeCell ref="Z16:AD16"/>
    <mergeCell ref="AE16:AJ16"/>
    <mergeCell ref="AK16:AR16"/>
  </mergeCells>
  <hyperlinks>
    <hyperlink ref="AO1" location="menu!A1" tooltip="Kembali ke Menu Utama" display="Kembali ke Menu"/>
  </hyperlinks>
  <pageMargins left="0.70866141732283472" right="1.299212598425197" top="0.35433070866141736" bottom="0.74803149606299213" header="0.31496062992125984" footer="0.31496062992125984"/>
  <pageSetup paperSize="5" scale="90" orientation="landscape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1:AN47"/>
  <sheetViews>
    <sheetView showGridLines="0" view="pageBreakPreview" zoomScaleSheetLayoutView="100" workbookViewId="0">
      <pane ySplit="2" topLeftCell="A12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16384" width="9.140625" style="1"/>
  </cols>
  <sheetData>
    <row r="1" spans="2:40" ht="15" customHeight="1">
      <c r="B1" s="97" t="s">
        <v>178</v>
      </c>
      <c r="AG1" s="435" t="s">
        <v>171</v>
      </c>
      <c r="AH1" s="435"/>
      <c r="AI1" s="435"/>
      <c r="AJ1" s="435"/>
      <c r="AK1" s="435"/>
      <c r="AL1" s="435"/>
      <c r="AM1" s="435"/>
      <c r="AN1" s="435"/>
    </row>
    <row r="8" spans="2:40" ht="17.25" customHeight="1">
      <c r="C8" s="18"/>
      <c r="D8" s="18"/>
      <c r="E8" s="487" t="s">
        <v>17</v>
      </c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19"/>
      <c r="AM8" s="19"/>
      <c r="AN8" s="19"/>
    </row>
    <row r="9" spans="2:40" ht="18" customHeight="1">
      <c r="C9" s="18"/>
      <c r="D9" s="18"/>
      <c r="E9" s="488" t="s">
        <v>18</v>
      </c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20"/>
      <c r="AM9" s="20"/>
      <c r="AN9" s="20"/>
    </row>
    <row r="10" spans="2:40" ht="15" customHeight="1">
      <c r="E10" s="497" t="s">
        <v>27</v>
      </c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21"/>
      <c r="AM10" s="21"/>
      <c r="AN10" s="21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/>
    <row r="13" spans="2:40" ht="18">
      <c r="B13" s="495" t="s">
        <v>51</v>
      </c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</row>
    <row r="14" spans="2:40">
      <c r="B14" s="494" t="str">
        <f>"Nomor : "&amp;engine!F7</f>
        <v>Nomor : 094/199/ST-KLK</v>
      </c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4"/>
      <c r="R14" s="494"/>
      <c r="S14" s="494"/>
      <c r="T14" s="494"/>
      <c r="U14" s="494"/>
      <c r="V14" s="494"/>
      <c r="W14" s="494"/>
      <c r="X14" s="494"/>
      <c r="Y14" s="494"/>
      <c r="Z14" s="494"/>
      <c r="AA14" s="494"/>
      <c r="AB14" s="494"/>
      <c r="AC14" s="494"/>
      <c r="AD14" s="494"/>
      <c r="AE14" s="494"/>
      <c r="AF14" s="494"/>
      <c r="AG14" s="494"/>
      <c r="AH14" s="494"/>
      <c r="AI14" s="494"/>
      <c r="AJ14" s="494"/>
      <c r="AK14" s="494"/>
      <c r="AL14" s="494"/>
      <c r="AM14" s="494"/>
      <c r="AN14" s="494"/>
    </row>
    <row r="16" spans="2:40">
      <c r="B16" s="1" t="s">
        <v>138</v>
      </c>
    </row>
    <row r="17" spans="2:39">
      <c r="B17" s="1" t="s">
        <v>139</v>
      </c>
    </row>
    <row r="19" spans="2:39" ht="15">
      <c r="D19" s="1" t="s">
        <v>48</v>
      </c>
      <c r="E19" s="1" t="s">
        <v>12</v>
      </c>
      <c r="J19" s="1" t="s">
        <v>49</v>
      </c>
      <c r="K19" s="97" t="str">
        <f>engine!F11</f>
        <v>VENDERS, S.Sos</v>
      </c>
    </row>
    <row r="20" spans="2:39">
      <c r="E20" s="1" t="s">
        <v>1</v>
      </c>
      <c r="J20" s="1" t="s">
        <v>49</v>
      </c>
      <c r="K20" s="1" t="str">
        <f>engine!F13</f>
        <v>19680530 2009 01 1 001</v>
      </c>
    </row>
    <row r="21" spans="2:39">
      <c r="E21" s="1" t="s">
        <v>13</v>
      </c>
      <c r="J21" s="1" t="s">
        <v>49</v>
      </c>
      <c r="K21" s="1" t="str">
        <f>engine!F12</f>
        <v>Penata Muda, III/a</v>
      </c>
    </row>
    <row r="22" spans="2:39">
      <c r="E22" s="1" t="s">
        <v>14</v>
      </c>
      <c r="J22" s="1" t="s">
        <v>49</v>
      </c>
      <c r="K22" s="1" t="str">
        <f>engine!F14</f>
        <v>Plt. Kasi. Perencanaan &amp; Peng. Pelatihan</v>
      </c>
    </row>
    <row r="23" spans="2:39" ht="14.25" customHeight="1">
      <c r="E23" s="1" t="s">
        <v>28</v>
      </c>
      <c r="J23" s="1" t="s">
        <v>49</v>
      </c>
      <c r="K23" s="496" t="str">
        <f>engine!F29</f>
        <v xml:space="preserve">Dalam rangka Pendistribusian Informasi Kantor Latihan Kerja (KLK) Kab.Luwu Utara di Kec.Malangke, Malangke Barat, Baebunta dan Sabbang. </v>
      </c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6"/>
      <c r="X23" s="496"/>
      <c r="Y23" s="496"/>
      <c r="Z23" s="496"/>
      <c r="AA23" s="496"/>
      <c r="AB23" s="496"/>
      <c r="AC23" s="496"/>
      <c r="AD23" s="496"/>
      <c r="AE23" s="496"/>
      <c r="AF23" s="496"/>
      <c r="AG23" s="496"/>
      <c r="AH23" s="496"/>
      <c r="AI23" s="496"/>
      <c r="AJ23" s="496"/>
      <c r="AK23" s="496"/>
      <c r="AL23" s="496"/>
      <c r="AM23" s="496"/>
    </row>
    <row r="24" spans="2:39">
      <c r="K24" s="496"/>
      <c r="L24" s="496"/>
      <c r="M24" s="496"/>
      <c r="N24" s="496"/>
      <c r="O24" s="496"/>
      <c r="P24" s="496"/>
      <c r="Q24" s="496"/>
      <c r="R24" s="496"/>
      <c r="S24" s="496"/>
      <c r="T24" s="496"/>
      <c r="U24" s="496"/>
      <c r="V24" s="496"/>
      <c r="W24" s="496"/>
      <c r="X24" s="496"/>
      <c r="Y24" s="496"/>
      <c r="Z24" s="496"/>
      <c r="AA24" s="496"/>
      <c r="AB24" s="496"/>
      <c r="AC24" s="496"/>
      <c r="AD24" s="496"/>
      <c r="AE24" s="496"/>
      <c r="AF24" s="496"/>
      <c r="AG24" s="496"/>
      <c r="AH24" s="496"/>
      <c r="AI24" s="496"/>
      <c r="AJ24" s="496"/>
      <c r="AK24" s="496"/>
      <c r="AL24" s="496"/>
      <c r="AM24" s="496"/>
    </row>
    <row r="25" spans="2:39">
      <c r="K25" s="496"/>
      <c r="L25" s="496"/>
      <c r="M25" s="496"/>
      <c r="N25" s="496"/>
      <c r="O25" s="496"/>
      <c r="P25" s="496"/>
      <c r="Q25" s="496"/>
      <c r="R25" s="496"/>
      <c r="S25" s="496"/>
      <c r="T25" s="496"/>
      <c r="U25" s="496"/>
      <c r="V25" s="496"/>
      <c r="W25" s="496"/>
      <c r="X25" s="496"/>
      <c r="Y25" s="496"/>
      <c r="Z25" s="496"/>
      <c r="AA25" s="496"/>
      <c r="AB25" s="496"/>
      <c r="AC25" s="496"/>
      <c r="AD25" s="496"/>
      <c r="AE25" s="496"/>
      <c r="AF25" s="496"/>
      <c r="AG25" s="496"/>
      <c r="AH25" s="496"/>
      <c r="AI25" s="496"/>
      <c r="AJ25" s="496"/>
      <c r="AK25" s="496"/>
      <c r="AL25" s="496"/>
      <c r="AM25" s="496"/>
    </row>
    <row r="26" spans="2:39">
      <c r="K26" s="496"/>
      <c r="L26" s="496"/>
      <c r="M26" s="496"/>
      <c r="N26" s="496"/>
      <c r="O26" s="496"/>
      <c r="P26" s="496"/>
      <c r="Q26" s="496"/>
      <c r="R26" s="496"/>
      <c r="S26" s="496"/>
      <c r="T26" s="496"/>
      <c r="U26" s="496"/>
      <c r="V26" s="496"/>
      <c r="W26" s="496"/>
      <c r="X26" s="496"/>
      <c r="Y26" s="496"/>
      <c r="Z26" s="496"/>
      <c r="AA26" s="496"/>
      <c r="AB26" s="496"/>
      <c r="AC26" s="496"/>
      <c r="AD26" s="496"/>
      <c r="AE26" s="496"/>
      <c r="AF26" s="496"/>
      <c r="AG26" s="496"/>
      <c r="AH26" s="496"/>
      <c r="AI26" s="496"/>
      <c r="AJ26" s="496"/>
      <c r="AK26" s="496"/>
      <c r="AL26" s="496"/>
      <c r="AM26" s="496"/>
    </row>
    <row r="28" spans="2:39">
      <c r="E28" s="1" t="s">
        <v>21</v>
      </c>
      <c r="J28" s="1" t="s">
        <v>49</v>
      </c>
      <c r="K28" s="466">
        <f>engine!F25</f>
        <v>40862</v>
      </c>
      <c r="L28" s="466"/>
      <c r="M28" s="466"/>
      <c r="N28" s="466"/>
      <c r="O28" s="466"/>
      <c r="P28" s="466"/>
      <c r="Q28" s="466"/>
      <c r="R28" s="466"/>
      <c r="S28" s="76" t="str">
        <f>engine!F26</f>
        <v>s.d</v>
      </c>
      <c r="T28" s="76"/>
      <c r="U28" s="481">
        <f>engine!F27</f>
        <v>40863</v>
      </c>
      <c r="V28" s="481"/>
      <c r="W28" s="481"/>
      <c r="X28" s="481"/>
      <c r="Y28" s="481"/>
      <c r="Z28" s="481"/>
      <c r="AA28" s="481"/>
      <c r="AB28" s="481"/>
      <c r="AC28" s="481"/>
    </row>
    <row r="33" spans="2:39">
      <c r="B33" s="1" t="s">
        <v>29</v>
      </c>
    </row>
    <row r="34" spans="2:39">
      <c r="B34" s="1" t="s">
        <v>30</v>
      </c>
    </row>
    <row r="38" spans="2:39">
      <c r="Y38" s="1" t="s">
        <v>137</v>
      </c>
      <c r="AE38" s="1" t="str">
        <f>'PAR REK'!D7</f>
        <v>Bone-Bone</v>
      </c>
    </row>
    <row r="39" spans="2:39">
      <c r="Y39" s="6" t="s">
        <v>31</v>
      </c>
      <c r="Z39" s="6"/>
      <c r="AA39" s="6"/>
      <c r="AB39" s="6"/>
      <c r="AC39" s="6"/>
      <c r="AD39" s="6" t="s">
        <v>49</v>
      </c>
      <c r="AE39" s="493">
        <f>engine!F8</f>
        <v>40862</v>
      </c>
      <c r="AF39" s="493"/>
      <c r="AG39" s="493"/>
      <c r="AH39" s="493"/>
      <c r="AI39" s="493"/>
      <c r="AJ39" s="493"/>
      <c r="AK39" s="493"/>
      <c r="AL39" s="493"/>
      <c r="AM39" s="183"/>
    </row>
    <row r="40" spans="2:39">
      <c r="AE40" s="16"/>
      <c r="AF40" s="16"/>
      <c r="AG40" s="16"/>
      <c r="AH40" s="16"/>
      <c r="AI40" s="16"/>
      <c r="AJ40" s="16"/>
      <c r="AK40" s="16"/>
      <c r="AL40" s="16"/>
    </row>
    <row r="41" spans="2:39">
      <c r="Y41" s="1" t="s">
        <v>50</v>
      </c>
    </row>
    <row r="45" spans="2:39" ht="15">
      <c r="Y45" s="98" t="str">
        <f>'PAR REK'!D11</f>
        <v>Drs. SYAMSUL BAHRI</v>
      </c>
    </row>
    <row r="46" spans="2:39">
      <c r="Y46" s="1" t="str">
        <f>"Pangkat :"&amp;'PAR REK'!D13</f>
        <v>Pangkat :Pembina Tk.I</v>
      </c>
    </row>
    <row r="47" spans="2:39">
      <c r="Y47" s="1" t="str">
        <f>"NIP.  :"&amp;'PAR REK'!D12</f>
        <v>NIP.  :19581230 198612 1 002</v>
      </c>
    </row>
  </sheetData>
  <sheetProtection password="CEE3" sheet="1" objects="1" scenarios="1"/>
  <mergeCells count="11">
    <mergeCell ref="AE39:AL39"/>
    <mergeCell ref="AG1:AN1"/>
    <mergeCell ref="K28:R28"/>
    <mergeCell ref="B14:AN14"/>
    <mergeCell ref="B13:AN13"/>
    <mergeCell ref="K23:AM26"/>
    <mergeCell ref="U28:AC28"/>
    <mergeCell ref="E10:AK10"/>
    <mergeCell ref="E9:AK9"/>
    <mergeCell ref="E8:AK8"/>
    <mergeCell ref="E11:AK11"/>
  </mergeCells>
  <hyperlinks>
    <hyperlink ref="AG1" location="menu!A1" tooltip="Kembali ke Menu Utama" display="Kembali ke Menu"/>
  </hyperlinks>
  <pageMargins left="0.9055118110236221" right="0.51181102362204722" top="0.35433070866141736" bottom="1.3385826771653544" header="0.31496062992125984" footer="0.31496062992125984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60"/>
  <sheetViews>
    <sheetView zoomScale="115" zoomScaleNormal="115" workbookViewId="0">
      <selection activeCell="D11" sqref="D11"/>
    </sheetView>
  </sheetViews>
  <sheetFormatPr defaultRowHeight="15"/>
  <cols>
    <col min="1" max="1" width="9.140625" style="65"/>
    <col min="2" max="4" width="9.140625" style="62"/>
    <col min="5" max="5" width="3.42578125" style="62" customWidth="1"/>
    <col min="6" max="6" width="18" style="62" customWidth="1"/>
    <col min="7" max="10" width="10.7109375" style="62" customWidth="1"/>
    <col min="11" max="16" width="9.140625" style="62"/>
    <col min="17" max="17" width="17.7109375" style="62" bestFit="1" customWidth="1"/>
    <col min="18" max="19" width="9.140625" style="62"/>
    <col min="20" max="20" width="8.140625" style="62" customWidth="1"/>
    <col min="21" max="36" width="3.42578125" style="62" customWidth="1"/>
    <col min="37" max="16384" width="9.140625" style="62"/>
  </cols>
  <sheetData>
    <row r="1" spans="1:15" ht="39.75" customHeight="1">
      <c r="B1" s="74">
        <f>menu!H12</f>
        <v>383</v>
      </c>
    </row>
    <row r="2" spans="1:15">
      <c r="B2" s="62" t="s">
        <v>165</v>
      </c>
    </row>
    <row r="5" spans="1:15">
      <c r="G5" s="62">
        <v>1</v>
      </c>
      <c r="H5" s="62">
        <v>2</v>
      </c>
      <c r="I5" s="62">
        <v>3</v>
      </c>
      <c r="J5" s="75">
        <v>4</v>
      </c>
    </row>
    <row r="6" spans="1:15" ht="15.75">
      <c r="A6" s="65" t="s">
        <v>22</v>
      </c>
      <c r="E6" s="62" t="s">
        <v>49</v>
      </c>
      <c r="F6" s="73">
        <f>VLOOKUP($B$1+0,'data input'!input,1)</f>
        <v>381</v>
      </c>
      <c r="G6" s="73">
        <f>VLOOKUP($B$1+1,'data input'!input,1)</f>
        <v>381</v>
      </c>
      <c r="H6" s="73">
        <f>VLOOKUP($B$1+2,'data input'!input,1)</f>
        <v>381</v>
      </c>
      <c r="I6" s="73">
        <f>VLOOKUP($B$1+3,'data input'!input,1)</f>
        <v>381</v>
      </c>
      <c r="J6" s="73">
        <f>VLOOKUP($B$1+4,'data input'!input,1)</f>
        <v>381</v>
      </c>
      <c r="O6" s="62">
        <v>1</v>
      </c>
    </row>
    <row r="7" spans="1:15">
      <c r="A7" s="65" t="s">
        <v>15</v>
      </c>
      <c r="E7" s="62" t="s">
        <v>49</v>
      </c>
      <c r="F7" s="62" t="str">
        <f>VLOOKUP($B$1+0,'data input'!input,2)</f>
        <v>094/199/ST-KLK</v>
      </c>
      <c r="G7" s="62" t="str">
        <f>VLOOKUP($B$1+1,'data input'!input,2)</f>
        <v>094/199/ST-KLK</v>
      </c>
      <c r="H7" s="62" t="str">
        <f>VLOOKUP($B$1+2,'data input'!input,2)</f>
        <v>094/199/ST-KLK</v>
      </c>
      <c r="I7" s="62" t="str">
        <f>VLOOKUP($B$1+3,'data input'!input,2)</f>
        <v>094/199/ST-KLK</v>
      </c>
      <c r="J7" s="62" t="str">
        <f>VLOOKUP($B$1+4,'data input'!input,2)</f>
        <v>094/199/ST-KLK</v>
      </c>
      <c r="O7" s="62">
        <v>2</v>
      </c>
    </row>
    <row r="8" spans="1:15">
      <c r="A8" s="65" t="s">
        <v>134</v>
      </c>
      <c r="E8" s="62" t="s">
        <v>49</v>
      </c>
      <c r="F8" s="62">
        <f>VLOOKUP($B$1+0,'data input'!input,3)</f>
        <v>40862</v>
      </c>
      <c r="G8" s="62">
        <f>VLOOKUP($B$1+1,'data input'!input,3)</f>
        <v>40862</v>
      </c>
      <c r="H8" s="62">
        <f>VLOOKUP($B$1+2,'data input'!input,3)</f>
        <v>40862</v>
      </c>
      <c r="I8" s="62">
        <f>VLOOKUP($B$1+3,'data input'!input,3)</f>
        <v>40862</v>
      </c>
      <c r="J8" s="62">
        <f>VLOOKUP($B$1+4,'data input'!input,3)</f>
        <v>40862</v>
      </c>
      <c r="O8" s="62">
        <v>3</v>
      </c>
    </row>
    <row r="10" spans="1:15">
      <c r="A10" s="67" t="s">
        <v>83</v>
      </c>
      <c r="E10" s="62" t="s">
        <v>49</v>
      </c>
    </row>
    <row r="11" spans="1:15">
      <c r="A11" s="66" t="s">
        <v>12</v>
      </c>
      <c r="E11" s="62" t="s">
        <v>49</v>
      </c>
      <c r="F11" s="62" t="str">
        <f>VLOOKUP($B$1+0,'data input'!input,4)</f>
        <v>VENDERS, S.Sos</v>
      </c>
      <c r="G11" s="62" t="str">
        <f>VLOOKUP($B$1+1,'data input'!input,4)</f>
        <v>VENDERS, S.Sos</v>
      </c>
      <c r="H11" s="62" t="str">
        <f>VLOOKUP($B$1+2,'data input'!input,4)</f>
        <v>VENDERS, S.Sos</v>
      </c>
      <c r="I11" s="62" t="str">
        <f>VLOOKUP($B$1+3,'data input'!input,4)</f>
        <v>VENDERS, S.Sos</v>
      </c>
      <c r="J11" s="62" t="str">
        <f>VLOOKUP($B$1+4,'data input'!input,4)</f>
        <v>VENDERS, S.Sos</v>
      </c>
      <c r="O11" s="62">
        <v>4</v>
      </c>
    </row>
    <row r="12" spans="1:15">
      <c r="A12" s="66" t="s">
        <v>13</v>
      </c>
      <c r="E12" s="62" t="s">
        <v>49</v>
      </c>
      <c r="F12" s="62" t="str">
        <f>VLOOKUP($F$11,PARPEG!$D$5:$K$204,3,0)</f>
        <v>Penata Muda, III/a</v>
      </c>
      <c r="G12" s="62" t="str">
        <f>VLOOKUP($G$11,PARPEG!$D$5:$K$204,3,0)</f>
        <v>Penata Muda, III/a</v>
      </c>
      <c r="H12" s="62" t="str">
        <f>VLOOKUP($H$11,PARPEG!$D$5:$K$204,3,0)</f>
        <v>Penata Muda, III/a</v>
      </c>
      <c r="I12" s="62" t="str">
        <f>VLOOKUP($I$11,PARPEG!$D$5:$K$204,3,0)</f>
        <v>Penata Muda, III/a</v>
      </c>
      <c r="J12" s="62" t="str">
        <f>VLOOKUP($J$11,PARPEG!$D$5:$K$204,3,0)</f>
        <v>Penata Muda, III/a</v>
      </c>
      <c r="O12" s="75"/>
    </row>
    <row r="13" spans="1:15">
      <c r="A13" s="66" t="s">
        <v>1</v>
      </c>
      <c r="E13" s="62" t="s">
        <v>49</v>
      </c>
      <c r="F13" s="62" t="str">
        <f>VLOOKUP($F$11,PARPEG!$D$5:$K$204,2,0)</f>
        <v>19680530 2009 01 1 001</v>
      </c>
      <c r="G13" s="62" t="str">
        <f>VLOOKUP($G$11,PARPEG!$D$5:$K$204,2,0)</f>
        <v>19680530 2009 01 1 001</v>
      </c>
      <c r="H13" s="62" t="str">
        <f>VLOOKUP($H$11,PARPEG!$D$5:$K$204,2,0)</f>
        <v>19680530 2009 01 1 001</v>
      </c>
      <c r="I13" s="62" t="str">
        <f>VLOOKUP($I$11,PARPEG!$D$5:$K$204,2,0)</f>
        <v>19680530 2009 01 1 001</v>
      </c>
      <c r="J13" s="62" t="str">
        <f>VLOOKUP($J$11,PARPEG!$D$5:$K$204,2,0)</f>
        <v>19680530 2009 01 1 001</v>
      </c>
      <c r="O13" s="75"/>
    </row>
    <row r="14" spans="1:15">
      <c r="A14" s="66" t="s">
        <v>14</v>
      </c>
      <c r="E14" s="62" t="s">
        <v>49</v>
      </c>
      <c r="F14" s="62" t="str">
        <f>VLOOKUP($F$11,PARPEG!$D$5:$K$204,4,0)</f>
        <v>Plt. Kasi. Perencanaan &amp; Peng. Pelatihan</v>
      </c>
      <c r="G14" s="62" t="str">
        <f>VLOOKUP($G$11,PARPEG!$D$5:$K$204,4,0)</f>
        <v>Plt. Kasi. Perencanaan &amp; Peng. Pelatihan</v>
      </c>
      <c r="H14" s="62" t="str">
        <f>VLOOKUP($H$11,PARPEG!$D$5:$K$204,4,0)</f>
        <v>Plt. Kasi. Perencanaan &amp; Peng. Pelatihan</v>
      </c>
      <c r="I14" s="62" t="str">
        <f>VLOOKUP($I$11,PARPEG!$D$5:$K$204,4,0)</f>
        <v>Plt. Kasi. Perencanaan &amp; Peng. Pelatihan</v>
      </c>
      <c r="J14" s="62" t="str">
        <f>VLOOKUP($J$11,PARPEG!$D$5:$K$204,4,0)</f>
        <v>Plt. Kasi. Perencanaan &amp; Peng. Pelatihan</v>
      </c>
      <c r="O14" s="75"/>
    </row>
    <row r="16" spans="1:15">
      <c r="A16" s="68" t="s">
        <v>84</v>
      </c>
      <c r="E16" s="62" t="s">
        <v>49</v>
      </c>
    </row>
    <row r="17" spans="1:17">
      <c r="A17" s="66" t="s">
        <v>3</v>
      </c>
      <c r="B17" s="63"/>
      <c r="C17" s="64"/>
      <c r="E17" s="62" t="s">
        <v>49</v>
      </c>
      <c r="F17" s="62" t="str">
        <f>VLOOKUP($B$1+0,'data input'!input,5)</f>
        <v>Bone-Bone</v>
      </c>
      <c r="G17" s="62" t="str">
        <f>VLOOKUP($B$1+1,'data input'!input,5)</f>
        <v>Bone-Bone</v>
      </c>
      <c r="H17" s="62" t="str">
        <f>VLOOKUP($B$1+2,'data input'!input,5)</f>
        <v>Bone-Bone</v>
      </c>
      <c r="I17" s="62" t="str">
        <f>VLOOKUP($B$1+3,'data input'!input,5)</f>
        <v>Bone-Bone</v>
      </c>
      <c r="J17" s="62" t="str">
        <f>VLOOKUP($B$1+4,'data input'!input,5)</f>
        <v>Bone-Bone</v>
      </c>
      <c r="O17" s="75">
        <v>5</v>
      </c>
    </row>
    <row r="18" spans="1:17">
      <c r="A18" s="61" t="s">
        <v>4</v>
      </c>
      <c r="E18" s="62" t="s">
        <v>49</v>
      </c>
      <c r="F18" s="62" t="str">
        <f>VLOOKUP($B$1+0,'data input'!input,6)</f>
        <v>Masamba</v>
      </c>
      <c r="G18" s="62" t="str">
        <f>VLOOKUP($B$1+1,'data input'!input,6)</f>
        <v>Masamba</v>
      </c>
      <c r="H18" s="62" t="str">
        <f>VLOOKUP($B$1+2,'data input'!input,6)</f>
        <v>Masamba</v>
      </c>
      <c r="I18" s="62" t="str">
        <f>VLOOKUP($B$1+3,'data input'!input,6)</f>
        <v>Masamba</v>
      </c>
      <c r="J18" s="62" t="str">
        <f>VLOOKUP($B$1+4,'data input'!input,6)</f>
        <v>Masamba</v>
      </c>
      <c r="O18" s="75">
        <v>6</v>
      </c>
    </row>
    <row r="19" spans="1:17">
      <c r="A19" s="61" t="s">
        <v>85</v>
      </c>
      <c r="E19" s="62" t="s">
        <v>49</v>
      </c>
      <c r="F19" s="62" t="str">
        <f>VLOOKUP($B$1+0,'data input'!input,7)</f>
        <v>Mobil</v>
      </c>
      <c r="G19" s="62" t="str">
        <f>VLOOKUP($B$1+1,'data input'!input,7)</f>
        <v>Mobil</v>
      </c>
      <c r="H19" s="62" t="str">
        <f>VLOOKUP($B$1+2,'data input'!input,7)</f>
        <v>Mobil</v>
      </c>
      <c r="I19" s="62" t="str">
        <f>VLOOKUP($B$1+3,'data input'!input,7)</f>
        <v>Mobil</v>
      </c>
      <c r="J19" s="62" t="str">
        <f>VLOOKUP($B$1+4,'data input'!input,7)</f>
        <v>Mobil</v>
      </c>
      <c r="O19" s="75">
        <v>7</v>
      </c>
    </row>
    <row r="22" spans="1:17">
      <c r="A22" s="68" t="s">
        <v>86</v>
      </c>
      <c r="E22" s="62" t="s">
        <v>49</v>
      </c>
      <c r="Q22" s="261"/>
    </row>
    <row r="23" spans="1:17">
      <c r="A23" s="66" t="s">
        <v>7</v>
      </c>
      <c r="B23" s="63"/>
      <c r="C23" s="64"/>
      <c r="D23" s="64"/>
      <c r="E23" s="62" t="s">
        <v>49</v>
      </c>
      <c r="F23" s="62">
        <f>VLOOKUP($B$1+0,'data input'!input,8)</f>
        <v>2</v>
      </c>
      <c r="G23" s="62">
        <f>VLOOKUP($B$1+1,'data input'!input,8)</f>
        <v>2</v>
      </c>
      <c r="H23" s="62">
        <f>VLOOKUP($B$1+2,'data input'!input,8)</f>
        <v>2</v>
      </c>
      <c r="I23" s="62">
        <f>VLOOKUP($B$1+3,'data input'!input,8)</f>
        <v>2</v>
      </c>
      <c r="J23" s="62">
        <f>VLOOKUP($B$1+4,'data input'!input,8)</f>
        <v>2</v>
      </c>
      <c r="O23" s="62">
        <v>8</v>
      </c>
    </row>
    <row r="24" spans="1:17">
      <c r="A24" s="66" t="s">
        <v>26</v>
      </c>
      <c r="B24" s="63"/>
      <c r="C24" s="64"/>
      <c r="D24" s="64"/>
      <c r="E24" s="62" t="s">
        <v>49</v>
      </c>
      <c r="F24" s="62" t="str">
        <f>VLOOKUP($B$1+0,'data input'!input,9)</f>
        <v>hari</v>
      </c>
      <c r="G24" s="62" t="str">
        <f>VLOOKUP($B$1+1,'data input'!input,9)</f>
        <v>hari</v>
      </c>
      <c r="H24" s="62" t="str">
        <f>VLOOKUP($B$1+2,'data input'!input,9)</f>
        <v>hari</v>
      </c>
      <c r="I24" s="62" t="str">
        <f>VLOOKUP($B$1+3,'data input'!input,9)</f>
        <v>hari</v>
      </c>
      <c r="J24" s="62" t="str">
        <f>VLOOKUP($B$1+4,'data input'!input,9)</f>
        <v>hari</v>
      </c>
      <c r="O24" s="62">
        <v>9</v>
      </c>
    </row>
    <row r="25" spans="1:17">
      <c r="A25" s="65" t="s">
        <v>8</v>
      </c>
      <c r="E25" s="62" t="s">
        <v>49</v>
      </c>
      <c r="F25" s="62">
        <f>VLOOKUP($B$1+0,'data input'!input,10)</f>
        <v>40862</v>
      </c>
      <c r="G25" s="62">
        <f>VLOOKUP($B$1+1,'data input'!input,10)</f>
        <v>40862</v>
      </c>
      <c r="H25" s="62">
        <f>VLOOKUP($B$1+2,'data input'!input,10)</f>
        <v>40862</v>
      </c>
      <c r="I25" s="62">
        <f>VLOOKUP($B$1+3,'data input'!input,10)</f>
        <v>40862</v>
      </c>
      <c r="J25" s="62">
        <f>VLOOKUP($B$1+4,'data input'!input,10)</f>
        <v>40862</v>
      </c>
      <c r="O25" s="62">
        <v>10</v>
      </c>
    </row>
    <row r="26" spans="1:17">
      <c r="A26" s="65" t="s">
        <v>135</v>
      </c>
      <c r="E26" s="62" t="s">
        <v>49</v>
      </c>
      <c r="F26" s="62" t="str">
        <f>VLOOKUP($B$1+0,'data input'!input,11)</f>
        <v>s.d</v>
      </c>
      <c r="G26" s="62" t="str">
        <f>VLOOKUP($B$1+1,'data input'!input,11)</f>
        <v>s.d</v>
      </c>
      <c r="H26" s="62" t="str">
        <f>VLOOKUP($B$1+2,'data input'!input,11)</f>
        <v>s.d</v>
      </c>
      <c r="I26" s="62" t="str">
        <f>VLOOKUP($B$1+3,'data input'!input,11)</f>
        <v>s.d</v>
      </c>
      <c r="J26" s="62" t="str">
        <f>VLOOKUP($B$1+4,'data input'!input,11)</f>
        <v>s.d</v>
      </c>
      <c r="O26" s="75">
        <v>11</v>
      </c>
    </row>
    <row r="27" spans="1:17">
      <c r="A27" s="65" t="s">
        <v>87</v>
      </c>
      <c r="E27" s="62" t="s">
        <v>49</v>
      </c>
      <c r="F27" s="62">
        <f>VLOOKUP($B$1+0,'data input'!input,12)</f>
        <v>40863</v>
      </c>
      <c r="G27" s="62">
        <f>VLOOKUP($B$1+1,'data input'!input,12)</f>
        <v>40863</v>
      </c>
      <c r="H27" s="62">
        <f>VLOOKUP($B$1+2,'data input'!input,12)</f>
        <v>40863</v>
      </c>
      <c r="I27" s="62">
        <f>VLOOKUP($B$1+3,'data input'!input,12)</f>
        <v>40863</v>
      </c>
      <c r="J27" s="62">
        <f>VLOOKUP($B$1+4,'data input'!input,12)</f>
        <v>40863</v>
      </c>
      <c r="O27" s="62">
        <v>12</v>
      </c>
    </row>
    <row r="29" spans="1:17">
      <c r="A29" s="65" t="s">
        <v>88</v>
      </c>
      <c r="E29" s="62" t="s">
        <v>49</v>
      </c>
      <c r="F29" s="62" t="str">
        <f>VLOOKUP($B$1+0,'data input'!input,13)</f>
        <v xml:space="preserve">Dalam rangka Pendistribusian Informasi Kantor Latihan Kerja (KLK) Kab.Luwu Utara di Kec.Malangke, Malangke Barat, Baebunta dan Sabbang. </v>
      </c>
      <c r="G29" s="62" t="str">
        <f>VLOOKUP($B$1+1,'data input'!input,13)</f>
        <v xml:space="preserve">Dalam rangka Pendistribusian Informasi Kantor Latihan Kerja (KLK) Kab.Luwu Utara di Kec.Malangke, Malangke Barat, Baebunta dan Sabbang. </v>
      </c>
      <c r="H29" s="62" t="str">
        <f>VLOOKUP($B$1+2,'data input'!input,13)</f>
        <v xml:space="preserve">Dalam rangka Pendistribusian Informasi Kantor Latihan Kerja (KLK) Kab.Luwu Utara di Kec.Malangke, Malangke Barat, Baebunta dan Sabbang. </v>
      </c>
      <c r="I29" s="62" t="str">
        <f>VLOOKUP($B$1+3,'data input'!input,13)</f>
        <v xml:space="preserve">Dalam rangka Pendistribusian Informasi Kantor Latihan Kerja (KLK) Kab.Luwu Utara di Kec.Malangke, Malangke Barat, Baebunta dan Sabbang. </v>
      </c>
      <c r="J29" s="62" t="str">
        <f>VLOOKUP($B$1+4,'data input'!input,13)</f>
        <v xml:space="preserve">Dalam rangka Pendistribusian Informasi Kantor Latihan Kerja (KLK) Kab.Luwu Utara di Kec.Malangke, Malangke Barat, Baebunta dan Sabbang. </v>
      </c>
      <c r="O29" s="75">
        <v>13</v>
      </c>
    </row>
    <row r="30" spans="1:17">
      <c r="A30" s="65" t="s">
        <v>11</v>
      </c>
      <c r="E30" s="62" t="s">
        <v>49</v>
      </c>
      <c r="F30" s="62">
        <f>VLOOKUP($B$1+0,'data input'!input,14)</f>
        <v>0</v>
      </c>
      <c r="G30" s="62">
        <f>VLOOKUP($B$1+1,'data input'!input,14)</f>
        <v>0</v>
      </c>
      <c r="H30" s="62">
        <f>VLOOKUP($B$1+2,'data input'!input,14)</f>
        <v>0</v>
      </c>
      <c r="I30" s="62">
        <f>VLOOKUP($B$1+3,'data input'!input,14)</f>
        <v>0</v>
      </c>
      <c r="J30" s="62">
        <f>VLOOKUP($B$1+4,'data input'!input,14)</f>
        <v>0</v>
      </c>
      <c r="O30" s="75">
        <v>14</v>
      </c>
    </row>
    <row r="32" spans="1:17">
      <c r="A32" s="67" t="s">
        <v>89</v>
      </c>
      <c r="E32" s="62" t="s">
        <v>49</v>
      </c>
    </row>
    <row r="33" spans="1:37" ht="15.75" thickBot="1">
      <c r="A33" s="65" t="s">
        <v>90</v>
      </c>
      <c r="E33" s="62" t="s">
        <v>49</v>
      </c>
      <c r="F33" s="62">
        <f>VLOOKUP($B$1+0,'data input'!input,15)</f>
        <v>175000</v>
      </c>
      <c r="G33" s="62">
        <f>VLOOKUP($B$1+1,'data input'!input,15)</f>
        <v>175000</v>
      </c>
      <c r="H33" s="62">
        <f>VLOOKUP($B$1+2,'data input'!input,15)</f>
        <v>175000</v>
      </c>
      <c r="I33" s="62">
        <f>VLOOKUP($B$1+3,'data input'!input,15)</f>
        <v>175000</v>
      </c>
      <c r="J33" s="62">
        <f>VLOOKUP($B$1+4,'data input'!input,15)</f>
        <v>175000</v>
      </c>
      <c r="O33" s="62">
        <v>15</v>
      </c>
    </row>
    <row r="34" spans="1:37">
      <c r="A34" s="65" t="s">
        <v>91</v>
      </c>
      <c r="E34" s="62" t="s">
        <v>49</v>
      </c>
      <c r="F34" s="62">
        <f>F23*F33</f>
        <v>350000</v>
      </c>
      <c r="G34" s="62">
        <f t="shared" ref="G34:J34" si="0">G23*G33</f>
        <v>350000</v>
      </c>
      <c r="H34" s="62">
        <f t="shared" si="0"/>
        <v>350000</v>
      </c>
      <c r="I34" s="62">
        <f t="shared" si="0"/>
        <v>350000</v>
      </c>
      <c r="J34" s="62">
        <f t="shared" si="0"/>
        <v>350000</v>
      </c>
      <c r="O34" s="75">
        <v>16</v>
      </c>
      <c r="S34" s="327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8"/>
      <c r="AE34" s="328"/>
      <c r="AF34" s="328"/>
      <c r="AG34" s="328"/>
      <c r="AH34" s="328"/>
      <c r="AI34" s="328"/>
      <c r="AJ34" s="328"/>
      <c r="AK34" s="329"/>
    </row>
    <row r="35" spans="1:37">
      <c r="S35" s="330"/>
      <c r="T35" s="62" t="s">
        <v>402</v>
      </c>
      <c r="AK35" s="331"/>
    </row>
    <row r="36" spans="1:37">
      <c r="S36" s="330"/>
      <c r="AK36" s="331"/>
    </row>
    <row r="37" spans="1:37" ht="15.75" thickBot="1">
      <c r="S37" s="330"/>
      <c r="AK37" s="331"/>
    </row>
    <row r="38" spans="1:37">
      <c r="S38" s="330"/>
      <c r="T38" s="499"/>
      <c r="U38" s="500"/>
      <c r="V38" s="500"/>
      <c r="W38" s="500"/>
      <c r="X38" s="500"/>
      <c r="Y38" s="500"/>
      <c r="Z38" s="500"/>
      <c r="AA38" s="500"/>
      <c r="AB38" s="500"/>
      <c r="AC38" s="500"/>
      <c r="AD38" s="500"/>
      <c r="AE38" s="500"/>
      <c r="AF38" s="500"/>
      <c r="AG38" s="500"/>
      <c r="AH38" s="500"/>
      <c r="AI38" s="500"/>
      <c r="AJ38" s="501"/>
      <c r="AK38" s="331"/>
    </row>
    <row r="39" spans="1:37">
      <c r="S39" s="330"/>
      <c r="T39" s="28">
        <f>F34</f>
        <v>350000</v>
      </c>
      <c r="U39" s="319" t="str">
        <f>(IF(LEN(T39)&gt;12,"(Angka terlalu BESAR Maks. 12 Digit",TRIM(AE58&amp;AE57&amp;AE56&amp;AE54&amp;AE53&amp;AE52&amp;AE51&amp;AE50&amp;AE49&amp;AE48&amp;AE47&amp;AE43)&amp;" RUPIAH"))</f>
        <v>TIGA RATUS LIMA PULUH RIBU RUPIAH</v>
      </c>
      <c r="V39" s="319"/>
      <c r="W39" s="319"/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29"/>
      <c r="AJ39" s="30"/>
      <c r="AK39" s="331"/>
    </row>
    <row r="40" spans="1:37">
      <c r="S40" s="330"/>
      <c r="T40" s="31"/>
      <c r="U40" s="32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>
        <f>LEN(T39)</f>
        <v>6</v>
      </c>
      <c r="AH40" s="29">
        <f>12-AG40</f>
        <v>6</v>
      </c>
      <c r="AI40" s="29"/>
      <c r="AJ40" s="30"/>
      <c r="AK40" s="331"/>
    </row>
    <row r="41" spans="1:37" ht="15" customHeight="1">
      <c r="S41" s="330"/>
      <c r="T41" s="320" t="str">
        <f>IF(LEN(T39)&gt;12,"Angka terlalu BESAR Maks. 12 Digit",TRIM(AE58&amp;AE57&amp;AE56&amp;AE54&amp;AE53&amp;AE52&amp;AE51&amp;AE50&amp;AE49&amp;AE48&amp;AE47&amp;AE43)&amp;" RUPIAH")</f>
        <v>TIGA RATUS LIMA PULUH RIBU RUPIAH</v>
      </c>
      <c r="U41" s="321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30"/>
      <c r="AK41" s="331"/>
    </row>
    <row r="42" spans="1:37" ht="15.75" thickBot="1">
      <c r="S42" s="330"/>
      <c r="T42" s="320"/>
      <c r="U42" s="321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30"/>
      <c r="AK42" s="331"/>
    </row>
    <row r="43" spans="1:37">
      <c r="S43" s="330"/>
      <c r="T43" s="320"/>
      <c r="U43" s="321"/>
      <c r="V43" s="29"/>
      <c r="W43" s="29"/>
      <c r="X43" s="29"/>
      <c r="Y43" s="29"/>
      <c r="Z43" s="29"/>
      <c r="AA43" s="29"/>
      <c r="AB43" s="33" t="s">
        <v>64</v>
      </c>
      <c r="AC43" s="34" t="s">
        <v>65</v>
      </c>
      <c r="AD43" s="35"/>
      <c r="AE43" s="36" t="str">
        <f>IF(MID(AG51,2,1)="1","",VLOOKUP(RIGHT(AG51,1),AB43:AC56,2))</f>
        <v/>
      </c>
      <c r="AF43" s="35"/>
      <c r="AG43" s="322" t="str">
        <f>REPT(" ",12-LEN(T39))&amp;LEFT(T39,12)</f>
        <v xml:space="preserve">      350000</v>
      </c>
      <c r="AH43" s="323"/>
      <c r="AI43" s="29">
        <f>VALUE(AG43)</f>
        <v>350000</v>
      </c>
      <c r="AJ43" s="30"/>
      <c r="AK43" s="331"/>
    </row>
    <row r="44" spans="1:37">
      <c r="S44" s="330"/>
      <c r="T44" s="320"/>
      <c r="U44" s="321"/>
      <c r="V44" s="29"/>
      <c r="W44" s="29"/>
      <c r="X44" s="29"/>
      <c r="Y44" s="29"/>
      <c r="Z44" s="29"/>
      <c r="AA44" s="29"/>
      <c r="AB44" s="37"/>
      <c r="AC44" s="324"/>
      <c r="AD44" s="35"/>
      <c r="AE44" s="38"/>
      <c r="AF44" s="35"/>
      <c r="AG44" s="325"/>
      <c r="AH44" s="326"/>
      <c r="AI44" s="29"/>
      <c r="AJ44" s="30"/>
      <c r="AK44" s="331"/>
    </row>
    <row r="45" spans="1:37">
      <c r="S45" s="330"/>
      <c r="T45" s="320"/>
      <c r="U45" s="321"/>
      <c r="V45" s="29"/>
      <c r="W45" s="29"/>
      <c r="X45" s="29"/>
      <c r="Y45" s="29"/>
      <c r="Z45" s="29"/>
      <c r="AA45" s="29"/>
      <c r="AB45" s="37"/>
      <c r="AC45" s="324"/>
      <c r="AD45" s="35"/>
      <c r="AE45" s="38"/>
      <c r="AF45" s="35"/>
      <c r="AG45" s="325"/>
      <c r="AH45" s="326"/>
      <c r="AI45" s="29"/>
      <c r="AJ45" s="30"/>
      <c r="AK45" s="331"/>
    </row>
    <row r="46" spans="1:37">
      <c r="S46" s="330"/>
      <c r="T46" s="320"/>
      <c r="U46" s="321"/>
      <c r="V46" s="29"/>
      <c r="W46" s="29"/>
      <c r="X46" s="29"/>
      <c r="Y46" s="29"/>
      <c r="Z46" s="29"/>
      <c r="AA46" s="29"/>
      <c r="AB46" s="37"/>
      <c r="AC46" s="324"/>
      <c r="AD46" s="35"/>
      <c r="AE46" s="38"/>
      <c r="AF46" s="35"/>
      <c r="AG46" s="325"/>
      <c r="AH46" s="326"/>
      <c r="AI46" s="29"/>
      <c r="AJ46" s="30"/>
      <c r="AK46" s="331"/>
    </row>
    <row r="47" spans="1:37" ht="15.75" thickBot="1">
      <c r="S47" s="330"/>
      <c r="T47" s="320"/>
      <c r="U47" s="321"/>
      <c r="V47" s="39"/>
      <c r="W47" s="29"/>
      <c r="X47" s="29"/>
      <c r="Y47" s="29"/>
      <c r="Z47" s="29"/>
      <c r="AA47" s="29"/>
      <c r="AB47" s="37" t="s">
        <v>66</v>
      </c>
      <c r="AC47" s="40" t="s">
        <v>184</v>
      </c>
      <c r="AD47" s="35"/>
      <c r="AE47" s="38" t="str">
        <f>IF(MID(AG51,2,1)=" "," ",IF(MID(AG51,2,2)="10"," SEPULUH ",IF(VALUE(MID(AG51,2,2))=11," SEBELAS ",IF(AND(VALUE(MID(AG51,2,2))&lt;=19,VALUE(MID(AG51,2,2))&gt;=12),VLOOKUP(RIGHT(AG51,1),Tabel,2)&amp;" BELAS ",IF(MID(AG51,2,1)="0","",(VLOOKUP(MID(AG51,2,1),AB43:AC56,2))&amp;" PULUH ")))))</f>
        <v/>
      </c>
      <c r="AF47" s="35"/>
      <c r="AG47" s="41"/>
      <c r="AH47" s="42"/>
      <c r="AI47" s="29"/>
      <c r="AJ47" s="43"/>
      <c r="AK47" s="331"/>
    </row>
    <row r="48" spans="1:37">
      <c r="S48" s="330"/>
      <c r="T48" s="44"/>
      <c r="U48" s="39"/>
      <c r="V48" s="39"/>
      <c r="W48" s="29"/>
      <c r="X48" s="29"/>
      <c r="Y48" s="29"/>
      <c r="Z48" s="29"/>
      <c r="AA48" s="29"/>
      <c r="AB48" s="37" t="s">
        <v>67</v>
      </c>
      <c r="AC48" s="40" t="s">
        <v>185</v>
      </c>
      <c r="AD48" s="35"/>
      <c r="AE48" s="38" t="str">
        <f>IF(LEFT(AG51,1)=" ","",IF(LEFT(AG51,1)="1"," SERATUS ",IF(LEFT(AG51,1)="0","",VLOOKUP(LEFT(AG51,1),AB43:AC56,2)&amp;" RATUS ")))</f>
        <v/>
      </c>
      <c r="AF48" s="35"/>
      <c r="AG48" s="45" t="str">
        <f>LEFT(AG43,3)</f>
        <v xml:space="preserve">   </v>
      </c>
      <c r="AH48" s="46" t="s">
        <v>68</v>
      </c>
      <c r="AI48" s="29"/>
      <c r="AJ48" s="43"/>
      <c r="AK48" s="331"/>
    </row>
    <row r="49" spans="19:37">
      <c r="S49" s="330"/>
      <c r="T49" s="44"/>
      <c r="U49" s="39"/>
      <c r="V49" s="39"/>
      <c r="W49" s="29"/>
      <c r="X49" s="29"/>
      <c r="Y49" s="29"/>
      <c r="Z49" s="29"/>
      <c r="AA49" s="29"/>
      <c r="AB49" s="37" t="s">
        <v>69</v>
      </c>
      <c r="AC49" s="40" t="s">
        <v>186</v>
      </c>
      <c r="AD49" s="35"/>
      <c r="AE49" s="38" t="str">
        <f>UPPER(IF(RIGHT(AG50,1)=" ","",IF(AG50="000","",IF(MID(AG50,2,1)="1","",IF(AG50="  1"," seribu ",VLOOKUP(RIGHT(AG50,1),AB43:AC56,2)&amp;" ribu ")))))</f>
        <v xml:space="preserve"> RIBU </v>
      </c>
      <c r="AF49" s="35"/>
      <c r="AG49" s="37" t="str">
        <f>MID(AG43,4,3)</f>
        <v xml:space="preserve">   </v>
      </c>
      <c r="AH49" s="40" t="s">
        <v>70</v>
      </c>
      <c r="AI49" s="29"/>
      <c r="AJ49" s="43"/>
      <c r="AK49" s="331"/>
    </row>
    <row r="50" spans="19:37">
      <c r="S50" s="330"/>
      <c r="T50" s="44"/>
      <c r="U50" s="39"/>
      <c r="V50" s="39"/>
      <c r="W50" s="29"/>
      <c r="X50" s="29"/>
      <c r="Y50" s="29"/>
      <c r="Z50" s="29"/>
      <c r="AA50" s="29"/>
      <c r="AB50" s="37" t="s">
        <v>71</v>
      </c>
      <c r="AC50" s="40" t="s">
        <v>187</v>
      </c>
      <c r="AD50" s="35"/>
      <c r="AE50" s="38" t="str">
        <f>UPPER(IF(MID(AG50,2,1)=" ","",IF(MID(AG50,2,2)="10"," sepuluh ribu ",IF(VALUE(MID(AG50,2,2))=11," sebelas ribu ",IF(AND(VALUE(MID(AG50,2,2))&lt;=19,VALUE(MID(AG50,2,2))&gt;=12),VLOOKUP(RIGHT(AG50,1),AB43:AC56,2)&amp;" belas ribu ",IF(MID(AG50,2,1)="0","",(VLOOKUP(MID(AG50,2,1),AB43:AC56,2))&amp;" puluh "))))))</f>
        <v xml:space="preserve">LIMA PULUH </v>
      </c>
      <c r="AF50" s="35"/>
      <c r="AG50" s="37" t="str">
        <f>MID(AG43,7,3)</f>
        <v>350</v>
      </c>
      <c r="AH50" s="40" t="s">
        <v>72</v>
      </c>
      <c r="AI50" s="29"/>
      <c r="AJ50" s="43"/>
      <c r="AK50" s="331"/>
    </row>
    <row r="51" spans="19:37" ht="15.75" thickBot="1">
      <c r="S51" s="330"/>
      <c r="T51" s="44"/>
      <c r="U51" s="39"/>
      <c r="V51" s="39"/>
      <c r="W51" s="29"/>
      <c r="X51" s="29"/>
      <c r="Y51" s="29"/>
      <c r="Z51" s="29"/>
      <c r="AA51" s="29"/>
      <c r="AB51" s="37" t="s">
        <v>73</v>
      </c>
      <c r="AC51" s="40" t="s">
        <v>188</v>
      </c>
      <c r="AD51" s="35"/>
      <c r="AE51" s="38" t="str">
        <f>UPPER(IF(LEFT(AG50,1)=" ","",IF(LEFT(AG50,1)="1"," seratus ",IF(LEFT(AG50,1)="0","",VLOOKUP(LEFT(AG50,1),AB43:AC56,2)&amp;" ratus "))))</f>
        <v xml:space="preserve">TIGA RATUS </v>
      </c>
      <c r="AF51" s="35"/>
      <c r="AG51" s="47" t="str">
        <f>RIGHT(AG43,3)</f>
        <v>000</v>
      </c>
      <c r="AH51" s="42" t="s">
        <v>74</v>
      </c>
      <c r="AI51" s="29"/>
      <c r="AJ51" s="43"/>
      <c r="AK51" s="331"/>
    </row>
    <row r="52" spans="19:37">
      <c r="S52" s="330"/>
      <c r="T52" s="44"/>
      <c r="U52" s="39"/>
      <c r="V52" s="39"/>
      <c r="W52" s="29"/>
      <c r="X52" s="29"/>
      <c r="Y52" s="29"/>
      <c r="Z52" s="29"/>
      <c r="AA52" s="29"/>
      <c r="AB52" s="37" t="s">
        <v>75</v>
      </c>
      <c r="AC52" s="40" t="s">
        <v>189</v>
      </c>
      <c r="AD52" s="35"/>
      <c r="AE52" s="38" t="str">
        <f>UPPER(IF(RIGHT(AG49,1)=" ","",IF(AG49="000","",IF(MID(AG49,2,1)="1"," juta ",IF(AG49="  1"," satu juta ",VLOOKUP(RIGHT(AG49,1),AB43:AC56,2)&amp;" juta ")))))</f>
        <v/>
      </c>
      <c r="AF52" s="35"/>
      <c r="AG52" s="35"/>
      <c r="AH52" s="35"/>
      <c r="AI52" s="29"/>
      <c r="AJ52" s="43"/>
      <c r="AK52" s="331"/>
    </row>
    <row r="53" spans="19:37">
      <c r="S53" s="330"/>
      <c r="T53" s="48"/>
      <c r="U53" s="29"/>
      <c r="V53" s="29"/>
      <c r="W53" s="29"/>
      <c r="X53" s="29"/>
      <c r="Y53" s="29"/>
      <c r="Z53" s="29"/>
      <c r="AA53" s="29"/>
      <c r="AB53" s="37" t="s">
        <v>76</v>
      </c>
      <c r="AC53" s="40" t="s">
        <v>190</v>
      </c>
      <c r="AD53" s="35"/>
      <c r="AE53" s="38" t="str">
        <f>UPPER(IF(MID(AG49,2,1)=" ","",IF(MID(AG49,2,2)="10"," sepuluh ",IF(VALUE(MID(AG49,2,2))=11," sebelas ",IF(AND(VALUE(MID(AG49,2,2))&lt;=19,VALUE(MID(AG49,2,2))&gt;=12),VLOOKUP(RIGHT(AG49,1),AB43:AC56,2)&amp;" belas ",IF(MID(AG49,2,1)="0","",(VLOOKUP(MID(AG49,2,1),AB43:AC56,2))&amp;" puluh "))))))</f>
        <v/>
      </c>
      <c r="AF53" s="35"/>
      <c r="AG53" s="49"/>
      <c r="AH53" s="35"/>
      <c r="AI53" s="29"/>
      <c r="AJ53" s="43"/>
      <c r="AK53" s="331"/>
    </row>
    <row r="54" spans="19:37">
      <c r="S54" s="330"/>
      <c r="T54" s="48"/>
      <c r="U54" s="29"/>
      <c r="V54" s="29"/>
      <c r="W54" s="29"/>
      <c r="X54" s="29"/>
      <c r="Y54" s="29"/>
      <c r="Z54" s="29"/>
      <c r="AA54" s="29"/>
      <c r="AB54" s="37" t="s">
        <v>77</v>
      </c>
      <c r="AC54" s="40" t="s">
        <v>191</v>
      </c>
      <c r="AD54" s="35"/>
      <c r="AE54" s="38" t="str">
        <f>UPPER(IF(LEFT(AG49,1)=" ","",IF(LEFT(AG49,1)="1"," seratus ",IF(LEFT(AG49,1)="0","",VLOOKUP(LEFT(AG49,1),AB43:AC56,2)&amp;" ratus "))))</f>
        <v/>
      </c>
      <c r="AF54" s="35"/>
      <c r="AG54" s="35"/>
      <c r="AH54" s="35"/>
      <c r="AI54" s="29"/>
      <c r="AJ54" s="43"/>
      <c r="AK54" s="331"/>
    </row>
    <row r="55" spans="19:37">
      <c r="S55" s="330"/>
      <c r="T55" s="48"/>
      <c r="U55" s="29"/>
      <c r="V55" s="29"/>
      <c r="W55" s="29"/>
      <c r="X55" s="29"/>
      <c r="Y55" s="29"/>
      <c r="Z55" s="29"/>
      <c r="AA55" s="29"/>
      <c r="AB55" s="37"/>
      <c r="AC55" s="40"/>
      <c r="AD55" s="35"/>
      <c r="AE55" s="38"/>
      <c r="AF55" s="35"/>
      <c r="AG55" s="35"/>
      <c r="AH55" s="35"/>
      <c r="AI55" s="29"/>
      <c r="AJ55" s="43"/>
      <c r="AK55" s="331"/>
    </row>
    <row r="56" spans="19:37" ht="16.5" thickBot="1">
      <c r="S56" s="330"/>
      <c r="T56" s="48"/>
      <c r="U56" s="29"/>
      <c r="V56" s="29"/>
      <c r="W56" s="29"/>
      <c r="X56" s="29"/>
      <c r="Y56" s="29"/>
      <c r="Z56" s="29"/>
      <c r="AA56" s="29"/>
      <c r="AB56" s="47" t="s">
        <v>78</v>
      </c>
      <c r="AC56" s="42" t="s">
        <v>192</v>
      </c>
      <c r="AD56" s="35"/>
      <c r="AE56" s="38" t="str">
        <f>UPPER(IF(MID(AG48,3,1)=" ","",IF(MID(AG48,2,1)="1","",VLOOKUP(RIGHT(AG48,1),AB43:AC56,2))&amp;" milyar "))</f>
        <v/>
      </c>
      <c r="AF56" s="35"/>
      <c r="AG56" s="35"/>
      <c r="AH56" s="35"/>
      <c r="AI56" s="29"/>
      <c r="AJ56" s="50"/>
      <c r="AK56" s="331"/>
    </row>
    <row r="57" spans="19:37" ht="19.5">
      <c r="S57" s="330"/>
      <c r="T57" s="48"/>
      <c r="U57" s="51"/>
      <c r="V57" s="29"/>
      <c r="W57" s="29"/>
      <c r="X57" s="29"/>
      <c r="Y57" s="29"/>
      <c r="Z57" s="29"/>
      <c r="AA57" s="29"/>
      <c r="AB57" s="35"/>
      <c r="AC57" s="35"/>
      <c r="AD57" s="35"/>
      <c r="AE57" s="38" t="str">
        <f>UPPER(IF(MID(AG48,2,1)=" ","",IF(MID(AG48,2,2)="10"," sepuluh ",IF(VALUE(MID(AG48,2,2))=11," sebelas ",IF(AND(VALUE(MID(AG48,2,2))&lt;=19,VALUE(MID(AG48,2,2))&gt;=12),VLOOKUP(RIGHT(AG48,1),AB43:AC56,2)&amp;" belas ",IF(MID(AG48,2,1)="0","",(VLOOKUP(MID(AG48,2,1),AB43:AC56,2))&amp;" puluh "))))))</f>
        <v/>
      </c>
      <c r="AF57" s="35"/>
      <c r="AG57" s="35"/>
      <c r="AH57" s="35"/>
      <c r="AI57" s="29"/>
      <c r="AJ57" s="52"/>
      <c r="AK57" s="331"/>
    </row>
    <row r="58" spans="19:37" ht="18.75" thickBot="1">
      <c r="S58" s="330"/>
      <c r="T58" s="53"/>
      <c r="U58" s="54"/>
      <c r="V58" s="54"/>
      <c r="W58" s="54"/>
      <c r="X58" s="54"/>
      <c r="Y58" s="54"/>
      <c r="Z58" s="54"/>
      <c r="AA58" s="54"/>
      <c r="AB58" s="55"/>
      <c r="AC58" s="55"/>
      <c r="AD58" s="55"/>
      <c r="AE58" s="56" t="str">
        <f>UPPER(IF(LEFT(AG48,1)=" ","",IF(LEFT(AG48,1)="1"," seratus ",IF(LEFT(AG48,1)="0","",VLOOKUP(LEFT(AG48,1),AB43:AC56,2)&amp;" ratus "))))</f>
        <v/>
      </c>
      <c r="AF58" s="55"/>
      <c r="AG58" s="55"/>
      <c r="AH58" s="55"/>
      <c r="AI58" s="54"/>
      <c r="AJ58" s="57"/>
      <c r="AK58" s="331"/>
    </row>
    <row r="59" spans="19:37">
      <c r="S59" s="330"/>
      <c r="AK59" s="331"/>
    </row>
    <row r="60" spans="19:37" ht="15.75" thickBot="1">
      <c r="S60" s="332"/>
      <c r="T60" s="333"/>
      <c r="U60" s="333"/>
      <c r="V60" s="333"/>
      <c r="W60" s="333"/>
      <c r="X60" s="333"/>
      <c r="Y60" s="333"/>
      <c r="Z60" s="333"/>
      <c r="AA60" s="333"/>
      <c r="AB60" s="333"/>
      <c r="AC60" s="333"/>
      <c r="AD60" s="333"/>
      <c r="AE60" s="333"/>
      <c r="AF60" s="333"/>
      <c r="AG60" s="333"/>
      <c r="AH60" s="333"/>
      <c r="AI60" s="333"/>
      <c r="AJ60" s="333"/>
      <c r="AK60" s="334"/>
    </row>
  </sheetData>
  <mergeCells count="1">
    <mergeCell ref="T38:AJ38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AN53"/>
  <sheetViews>
    <sheetView showGridLines="0" view="pageBreakPreview" zoomScaleSheetLayoutView="100" workbookViewId="0">
      <pane ySplit="2" topLeftCell="A9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16384" width="9.140625" style="1"/>
  </cols>
  <sheetData>
    <row r="1" spans="2:40" ht="15" customHeight="1">
      <c r="B1" s="97" t="s">
        <v>179</v>
      </c>
      <c r="AG1" s="486" t="s">
        <v>171</v>
      </c>
      <c r="AH1" s="486"/>
      <c r="AI1" s="486"/>
      <c r="AJ1" s="486"/>
      <c r="AK1" s="486"/>
      <c r="AL1" s="486"/>
      <c r="AM1" s="486"/>
      <c r="AN1" s="486"/>
    </row>
    <row r="8" spans="2:40" ht="17.25" customHeight="1">
      <c r="C8" s="18"/>
      <c r="D8" s="18"/>
      <c r="E8" s="487" t="s">
        <v>17</v>
      </c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19"/>
      <c r="AM8" s="19"/>
      <c r="AN8" s="19"/>
    </row>
    <row r="9" spans="2:40" ht="18" customHeight="1">
      <c r="C9" s="18"/>
      <c r="D9" s="18"/>
      <c r="E9" s="488" t="s">
        <v>18</v>
      </c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20"/>
      <c r="AM9" s="20"/>
      <c r="AN9" s="20"/>
    </row>
    <row r="10" spans="2:40" ht="15" customHeight="1">
      <c r="E10" s="497" t="s">
        <v>27</v>
      </c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21"/>
      <c r="AM10" s="21"/>
      <c r="AN10" s="21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/>
    <row r="13" spans="2:40" ht="18">
      <c r="B13" s="495" t="s">
        <v>51</v>
      </c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</row>
    <row r="14" spans="2:40">
      <c r="B14" s="494" t="str">
        <f>"Nomor : "&amp;engine!F7</f>
        <v>Nomor : 094/199/ST-KLK</v>
      </c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4"/>
      <c r="R14" s="494"/>
      <c r="S14" s="494"/>
      <c r="T14" s="494"/>
      <c r="U14" s="494"/>
      <c r="V14" s="494"/>
      <c r="W14" s="494"/>
      <c r="X14" s="494"/>
      <c r="Y14" s="494"/>
      <c r="Z14" s="494"/>
      <c r="AA14" s="494"/>
      <c r="AB14" s="494"/>
      <c r="AC14" s="494"/>
      <c r="AD14" s="494"/>
      <c r="AE14" s="494"/>
      <c r="AF14" s="494"/>
      <c r="AG14" s="494"/>
      <c r="AH14" s="494"/>
      <c r="AI14" s="494"/>
      <c r="AJ14" s="494"/>
      <c r="AK14" s="494"/>
      <c r="AL14" s="494"/>
      <c r="AM14" s="494"/>
      <c r="AN14" s="494"/>
    </row>
    <row r="16" spans="2:40">
      <c r="B16" s="1" t="s">
        <v>138</v>
      </c>
    </row>
    <row r="17" spans="2:39">
      <c r="B17" s="1" t="s">
        <v>139</v>
      </c>
    </row>
    <row r="19" spans="2:39" ht="15">
      <c r="D19" s="1" t="s">
        <v>48</v>
      </c>
      <c r="E19" s="1" t="s">
        <v>12</v>
      </c>
      <c r="J19" s="1" t="s">
        <v>49</v>
      </c>
      <c r="K19" s="97" t="str">
        <f>engine!F11</f>
        <v>VENDERS, S.Sos</v>
      </c>
    </row>
    <row r="20" spans="2:39">
      <c r="E20" s="1" t="s">
        <v>1</v>
      </c>
      <c r="J20" s="1" t="s">
        <v>49</v>
      </c>
      <c r="K20" s="1" t="str">
        <f>engine!F13</f>
        <v>19680530 2009 01 1 001</v>
      </c>
    </row>
    <row r="21" spans="2:39">
      <c r="E21" s="1" t="s">
        <v>13</v>
      </c>
      <c r="J21" s="1" t="s">
        <v>49</v>
      </c>
      <c r="K21" s="1" t="str">
        <f>engine!F12</f>
        <v>Penata Muda, III/a</v>
      </c>
    </row>
    <row r="22" spans="2:39">
      <c r="E22" s="1" t="s">
        <v>14</v>
      </c>
      <c r="J22" s="1" t="s">
        <v>49</v>
      </c>
      <c r="K22" s="1" t="str">
        <f>engine!F14</f>
        <v>Plt. Kasi. Perencanaan &amp; Peng. Pelatihan</v>
      </c>
    </row>
    <row r="24" spans="2:39" ht="15">
      <c r="D24" s="1" t="s">
        <v>103</v>
      </c>
      <c r="E24" s="1" t="s">
        <v>12</v>
      </c>
      <c r="J24" s="1" t="s">
        <v>49</v>
      </c>
      <c r="K24" s="97" t="str">
        <f>engine!G11</f>
        <v>VENDERS, S.Sos</v>
      </c>
    </row>
    <row r="25" spans="2:39">
      <c r="E25" s="1" t="s">
        <v>1</v>
      </c>
      <c r="J25" s="1" t="s">
        <v>49</v>
      </c>
      <c r="K25" s="1" t="str">
        <f>engine!G13</f>
        <v>19680530 2009 01 1 001</v>
      </c>
    </row>
    <row r="26" spans="2:39">
      <c r="E26" s="1" t="s">
        <v>13</v>
      </c>
      <c r="J26" s="1" t="s">
        <v>49</v>
      </c>
      <c r="K26" s="1" t="str">
        <f>engine!G12</f>
        <v>Penata Muda, III/a</v>
      </c>
    </row>
    <row r="27" spans="2:39">
      <c r="E27" s="1" t="s">
        <v>14</v>
      </c>
      <c r="J27" s="1" t="s">
        <v>49</v>
      </c>
      <c r="K27" s="1" t="str">
        <f>engine!G14</f>
        <v>Plt. Kasi. Perencanaan &amp; Peng. Pelatihan</v>
      </c>
    </row>
    <row r="29" spans="2:39" ht="14.25" customHeight="1">
      <c r="E29" s="1" t="s">
        <v>28</v>
      </c>
      <c r="J29" s="1" t="s">
        <v>49</v>
      </c>
      <c r="K29" s="496" t="str">
        <f>engine!F29</f>
        <v xml:space="preserve">Dalam rangka Pendistribusian Informasi Kantor Latihan Kerja (KLK) Kab.Luwu Utara di Kec.Malangke, Malangke Barat, Baebunta dan Sabbang. </v>
      </c>
      <c r="L29" s="496"/>
      <c r="M29" s="496"/>
      <c r="N29" s="496"/>
      <c r="O29" s="496"/>
      <c r="P29" s="496"/>
      <c r="Q29" s="496"/>
      <c r="R29" s="496"/>
      <c r="S29" s="496"/>
      <c r="T29" s="496"/>
      <c r="U29" s="496"/>
      <c r="V29" s="496"/>
      <c r="W29" s="496"/>
      <c r="X29" s="496"/>
      <c r="Y29" s="496"/>
      <c r="Z29" s="496"/>
      <c r="AA29" s="496"/>
      <c r="AB29" s="496"/>
      <c r="AC29" s="496"/>
      <c r="AD29" s="496"/>
      <c r="AE29" s="496"/>
      <c r="AF29" s="496"/>
      <c r="AG29" s="496"/>
      <c r="AH29" s="496"/>
      <c r="AI29" s="496"/>
      <c r="AJ29" s="496"/>
      <c r="AK29" s="496"/>
      <c r="AL29" s="496"/>
      <c r="AM29" s="496"/>
    </row>
    <row r="30" spans="2:39">
      <c r="K30" s="496"/>
      <c r="L30" s="496"/>
      <c r="M30" s="496"/>
      <c r="N30" s="496"/>
      <c r="O30" s="496"/>
      <c r="P30" s="496"/>
      <c r="Q30" s="496"/>
      <c r="R30" s="496"/>
      <c r="S30" s="496"/>
      <c r="T30" s="496"/>
      <c r="U30" s="496"/>
      <c r="V30" s="496"/>
      <c r="W30" s="496"/>
      <c r="X30" s="496"/>
      <c r="Y30" s="496"/>
      <c r="Z30" s="496"/>
      <c r="AA30" s="496"/>
      <c r="AB30" s="496"/>
      <c r="AC30" s="496"/>
      <c r="AD30" s="496"/>
      <c r="AE30" s="496"/>
      <c r="AF30" s="496"/>
      <c r="AG30" s="496"/>
      <c r="AH30" s="496"/>
      <c r="AI30" s="496"/>
      <c r="AJ30" s="496"/>
      <c r="AK30" s="496"/>
      <c r="AL30" s="496"/>
      <c r="AM30" s="496"/>
    </row>
    <row r="31" spans="2:39">
      <c r="K31" s="496"/>
      <c r="L31" s="496"/>
      <c r="M31" s="496"/>
      <c r="N31" s="496"/>
      <c r="O31" s="496"/>
      <c r="P31" s="496"/>
      <c r="Q31" s="496"/>
      <c r="R31" s="496"/>
      <c r="S31" s="496"/>
      <c r="T31" s="496"/>
      <c r="U31" s="496"/>
      <c r="V31" s="496"/>
      <c r="W31" s="496"/>
      <c r="X31" s="496"/>
      <c r="Y31" s="496"/>
      <c r="Z31" s="496"/>
      <c r="AA31" s="496"/>
      <c r="AB31" s="496"/>
      <c r="AC31" s="496"/>
      <c r="AD31" s="496"/>
      <c r="AE31" s="496"/>
      <c r="AF31" s="496"/>
      <c r="AG31" s="496"/>
      <c r="AH31" s="496"/>
      <c r="AI31" s="496"/>
      <c r="AJ31" s="496"/>
      <c r="AK31" s="496"/>
      <c r="AL31" s="496"/>
      <c r="AM31" s="496"/>
    </row>
    <row r="32" spans="2:39">
      <c r="K32" s="496"/>
      <c r="L32" s="496"/>
      <c r="M32" s="496"/>
      <c r="N32" s="496"/>
      <c r="O32" s="496"/>
      <c r="P32" s="496"/>
      <c r="Q32" s="496"/>
      <c r="R32" s="496"/>
      <c r="S32" s="496"/>
      <c r="T32" s="496"/>
      <c r="U32" s="496"/>
      <c r="V32" s="496"/>
      <c r="W32" s="496"/>
      <c r="X32" s="496"/>
      <c r="Y32" s="496"/>
      <c r="Z32" s="496"/>
      <c r="AA32" s="496"/>
      <c r="AB32" s="496"/>
      <c r="AC32" s="496"/>
      <c r="AD32" s="496"/>
      <c r="AE32" s="496"/>
      <c r="AF32" s="496"/>
      <c r="AG32" s="496"/>
      <c r="AH32" s="496"/>
      <c r="AI32" s="496"/>
      <c r="AJ32" s="496"/>
      <c r="AK32" s="496"/>
      <c r="AL32" s="496"/>
      <c r="AM32" s="496"/>
    </row>
    <row r="34" spans="2:37">
      <c r="E34" s="1" t="s">
        <v>21</v>
      </c>
      <c r="J34" s="1" t="s">
        <v>49</v>
      </c>
      <c r="K34" s="466">
        <f>engine!F25</f>
        <v>40862</v>
      </c>
      <c r="L34" s="466"/>
      <c r="M34" s="466"/>
      <c r="N34" s="466"/>
      <c r="O34" s="466"/>
      <c r="P34" s="466"/>
      <c r="Q34" s="466"/>
      <c r="R34" s="466"/>
      <c r="S34" s="76" t="str">
        <f>engine!F26</f>
        <v>s.d</v>
      </c>
      <c r="T34" s="76"/>
      <c r="U34" s="481">
        <f>engine!F27</f>
        <v>40863</v>
      </c>
      <c r="V34" s="481"/>
      <c r="W34" s="481"/>
      <c r="X34" s="481"/>
      <c r="Y34" s="481"/>
      <c r="Z34" s="481"/>
      <c r="AA34" s="481"/>
      <c r="AB34" s="481"/>
      <c r="AC34" s="481"/>
    </row>
    <row r="39" spans="2:37">
      <c r="B39" s="1" t="s">
        <v>29</v>
      </c>
    </row>
    <row r="40" spans="2:37">
      <c r="B40" s="1" t="s">
        <v>30</v>
      </c>
    </row>
    <row r="44" spans="2:37">
      <c r="W44" s="1" t="s">
        <v>137</v>
      </c>
      <c r="AC44" s="1" t="str">
        <f>'PAR REK'!D7</f>
        <v>Bone-Bone</v>
      </c>
    </row>
    <row r="45" spans="2:37">
      <c r="W45" s="6" t="s">
        <v>31</v>
      </c>
      <c r="X45" s="6"/>
      <c r="Y45" s="6"/>
      <c r="Z45" s="6"/>
      <c r="AA45" s="6"/>
      <c r="AB45" s="6" t="s">
        <v>49</v>
      </c>
      <c r="AC45" s="502">
        <f>engine!F8</f>
        <v>40862</v>
      </c>
      <c r="AD45" s="502"/>
      <c r="AE45" s="502"/>
      <c r="AF45" s="502"/>
      <c r="AG45" s="502"/>
      <c r="AH45" s="502"/>
      <c r="AI45" s="502"/>
      <c r="AJ45" s="502"/>
      <c r="AK45" s="502"/>
    </row>
    <row r="46" spans="2:37">
      <c r="AC46" s="16"/>
      <c r="AD46" s="16"/>
      <c r="AE46" s="16"/>
      <c r="AF46" s="16"/>
      <c r="AG46" s="16"/>
      <c r="AH46" s="16"/>
      <c r="AI46" s="16"/>
      <c r="AJ46" s="16"/>
    </row>
    <row r="47" spans="2:37">
      <c r="W47" s="1" t="s">
        <v>50</v>
      </c>
    </row>
    <row r="51" spans="23:23" ht="15">
      <c r="W51" s="98" t="str">
        <f>'PAR REK'!D11</f>
        <v>Drs. SYAMSUL BAHRI</v>
      </c>
    </row>
    <row r="52" spans="23:23">
      <c r="W52" s="1" t="str">
        <f>"Pangkat :"&amp;'PAR REK'!D13</f>
        <v>Pangkat :Pembina Tk.I</v>
      </c>
    </row>
    <row r="53" spans="23:23">
      <c r="W53" s="1" t="str">
        <f>"NIP.  :"&amp;'PAR REK'!D12</f>
        <v>NIP.  :19581230 198612 1 002</v>
      </c>
    </row>
  </sheetData>
  <sheetProtection password="CEE3" sheet="1" objects="1" scenarios="1"/>
  <mergeCells count="11">
    <mergeCell ref="AG1:AN1"/>
    <mergeCell ref="K29:AM32"/>
    <mergeCell ref="K34:R34"/>
    <mergeCell ref="U34:AC34"/>
    <mergeCell ref="AC45:AK45"/>
    <mergeCell ref="B13:AN13"/>
    <mergeCell ref="B14:AN14"/>
    <mergeCell ref="E8:AK8"/>
    <mergeCell ref="E9:AK9"/>
    <mergeCell ref="E10:AK10"/>
    <mergeCell ref="E11:AK11"/>
  </mergeCells>
  <hyperlinks>
    <hyperlink ref="AG1" location="menu!A1" tooltip="Kembali ke Menu Utama" display="Kembali ke Menu"/>
  </hyperlinks>
  <pageMargins left="0.51181102362204722" right="0.51181102362204722" top="0.35433070866141736" bottom="1.3385826771653544" header="0.31496062992125984" footer="0.31496062992125984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1:AN58"/>
  <sheetViews>
    <sheetView showGridLines="0" view="pageBreakPreview" zoomScaleSheetLayoutView="100" workbookViewId="0">
      <pane ySplit="2" topLeftCell="A24" activePane="bottomLeft" state="frozen"/>
      <selection pane="bottomLeft" activeCell="AF1" sqref="AF1:AM1"/>
    </sheetView>
  </sheetViews>
  <sheetFormatPr defaultRowHeight="14.25"/>
  <cols>
    <col min="1" max="1" width="9.140625" style="1"/>
    <col min="2" max="17" width="2.5703125" style="1" customWidth="1"/>
    <col min="18" max="18" width="3.140625" style="1" customWidth="1"/>
    <col min="19" max="58" width="2.5703125" style="1" customWidth="1"/>
    <col min="59" max="16384" width="9.140625" style="1"/>
  </cols>
  <sheetData>
    <row r="1" spans="2:40" ht="15" customHeight="1">
      <c r="AF1" s="486" t="s">
        <v>171</v>
      </c>
      <c r="AG1" s="486"/>
      <c r="AH1" s="486"/>
      <c r="AI1" s="486"/>
      <c r="AJ1" s="486"/>
      <c r="AK1" s="486"/>
      <c r="AL1" s="486"/>
      <c r="AM1" s="486"/>
    </row>
    <row r="8" spans="2:40" ht="17.25" customHeight="1">
      <c r="B8" s="18"/>
      <c r="C8" s="18"/>
      <c r="D8" s="487" t="s">
        <v>17</v>
      </c>
      <c r="E8" s="487"/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19"/>
      <c r="AL8" s="19"/>
      <c r="AM8" s="19"/>
    </row>
    <row r="9" spans="2:40" ht="18" customHeight="1">
      <c r="B9" s="18"/>
      <c r="C9" s="18"/>
      <c r="D9" s="488" t="s">
        <v>18</v>
      </c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20"/>
      <c r="AL9" s="20"/>
      <c r="AM9" s="20"/>
    </row>
    <row r="10" spans="2:40" ht="15" customHeight="1">
      <c r="D10" s="497" t="s">
        <v>27</v>
      </c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21"/>
      <c r="AL10" s="21"/>
      <c r="AM10" s="21"/>
    </row>
    <row r="11" spans="2:40" ht="15.75" thickBot="1">
      <c r="B11" s="22"/>
      <c r="C11" s="22"/>
      <c r="D11" s="498" t="s">
        <v>19</v>
      </c>
      <c r="E11" s="498"/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23"/>
      <c r="AL11" s="23"/>
      <c r="AM11" s="23"/>
    </row>
    <row r="12" spans="2:40" ht="15" thickTop="1"/>
    <row r="13" spans="2:40" ht="18">
      <c r="B13" s="495" t="s">
        <v>51</v>
      </c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</row>
    <row r="14" spans="2:40">
      <c r="B14" s="494" t="str">
        <f>"Nomor : "&amp;engine!F7</f>
        <v>Nomor : 094/199/ST-KLK</v>
      </c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4"/>
      <c r="R14" s="494"/>
      <c r="S14" s="494"/>
      <c r="T14" s="494"/>
      <c r="U14" s="494"/>
      <c r="V14" s="494"/>
      <c r="W14" s="494"/>
      <c r="X14" s="494"/>
      <c r="Y14" s="494"/>
      <c r="Z14" s="494"/>
      <c r="AA14" s="494"/>
      <c r="AB14" s="494"/>
      <c r="AC14" s="494"/>
      <c r="AD14" s="494"/>
      <c r="AE14" s="494"/>
      <c r="AF14" s="494"/>
      <c r="AG14" s="494"/>
      <c r="AH14" s="494"/>
      <c r="AI14" s="494"/>
      <c r="AJ14" s="494"/>
      <c r="AK14" s="494"/>
      <c r="AL14" s="494"/>
      <c r="AM14" s="494"/>
      <c r="AN14" s="494"/>
    </row>
    <row r="16" spans="2:40">
      <c r="B16" s="1" t="s">
        <v>138</v>
      </c>
    </row>
    <row r="17" spans="2:10">
      <c r="B17" s="1" t="s">
        <v>139</v>
      </c>
    </row>
    <row r="19" spans="2:10" ht="15">
      <c r="C19" s="1" t="s">
        <v>48</v>
      </c>
      <c r="D19" s="1" t="s">
        <v>12</v>
      </c>
      <c r="I19" s="1" t="s">
        <v>49</v>
      </c>
      <c r="J19" s="97" t="str">
        <f>engine!F11</f>
        <v>VENDERS, S.Sos</v>
      </c>
    </row>
    <row r="20" spans="2:10">
      <c r="D20" s="1" t="s">
        <v>1</v>
      </c>
      <c r="I20" s="1" t="s">
        <v>49</v>
      </c>
      <c r="J20" s="1" t="str">
        <f>engine!F13</f>
        <v>19680530 2009 01 1 001</v>
      </c>
    </row>
    <row r="21" spans="2:10">
      <c r="D21" s="1" t="s">
        <v>13</v>
      </c>
      <c r="I21" s="1" t="s">
        <v>49</v>
      </c>
      <c r="J21" s="1" t="str">
        <f>engine!F12</f>
        <v>Penata Muda, III/a</v>
      </c>
    </row>
    <row r="22" spans="2:10">
      <c r="D22" s="1" t="s">
        <v>14</v>
      </c>
      <c r="I22" s="1" t="s">
        <v>49</v>
      </c>
      <c r="J22" s="1" t="str">
        <f>engine!F14</f>
        <v>Plt. Kasi. Perencanaan &amp; Peng. Pelatihan</v>
      </c>
    </row>
    <row r="24" spans="2:10" ht="15">
      <c r="C24" s="1" t="s">
        <v>103</v>
      </c>
      <c r="D24" s="1" t="s">
        <v>12</v>
      </c>
      <c r="I24" s="1" t="s">
        <v>49</v>
      </c>
      <c r="J24" s="97" t="str">
        <f>engine!G11</f>
        <v>VENDERS, S.Sos</v>
      </c>
    </row>
    <row r="25" spans="2:10">
      <c r="D25" s="1" t="s">
        <v>1</v>
      </c>
      <c r="I25" s="1" t="s">
        <v>49</v>
      </c>
      <c r="J25" s="1" t="str">
        <f>engine!G13</f>
        <v>19680530 2009 01 1 001</v>
      </c>
    </row>
    <row r="26" spans="2:10">
      <c r="D26" s="1" t="s">
        <v>13</v>
      </c>
      <c r="I26" s="1" t="s">
        <v>49</v>
      </c>
      <c r="J26" s="1" t="str">
        <f>engine!G12</f>
        <v>Penata Muda, III/a</v>
      </c>
    </row>
    <row r="27" spans="2:10">
      <c r="D27" s="1" t="s">
        <v>14</v>
      </c>
      <c r="I27" s="1" t="s">
        <v>49</v>
      </c>
      <c r="J27" s="1" t="str">
        <f>engine!G14</f>
        <v>Plt. Kasi. Perencanaan &amp; Peng. Pelatihan</v>
      </c>
    </row>
    <row r="29" spans="2:10" ht="15">
      <c r="C29" s="1" t="s">
        <v>142</v>
      </c>
      <c r="D29" s="1" t="s">
        <v>12</v>
      </c>
      <c r="I29" s="1" t="s">
        <v>49</v>
      </c>
      <c r="J29" s="97" t="str">
        <f>engine!H11</f>
        <v>VENDERS, S.Sos</v>
      </c>
    </row>
    <row r="30" spans="2:10">
      <c r="D30" s="1" t="s">
        <v>1</v>
      </c>
      <c r="I30" s="1" t="s">
        <v>49</v>
      </c>
      <c r="J30" s="1" t="str">
        <f>engine!H13</f>
        <v>19680530 2009 01 1 001</v>
      </c>
    </row>
    <row r="31" spans="2:10">
      <c r="D31" s="1" t="s">
        <v>13</v>
      </c>
      <c r="I31" s="1" t="s">
        <v>49</v>
      </c>
      <c r="J31" s="1" t="str">
        <f>engine!H12</f>
        <v>Penata Muda, III/a</v>
      </c>
    </row>
    <row r="32" spans="2:10">
      <c r="D32" s="1" t="s">
        <v>14</v>
      </c>
      <c r="I32" s="1" t="s">
        <v>49</v>
      </c>
      <c r="J32" s="1" t="str">
        <f>engine!H14</f>
        <v>Plt. Kasi. Perencanaan &amp; Peng. Pelatihan</v>
      </c>
    </row>
    <row r="34" spans="2:38" ht="14.25" customHeight="1">
      <c r="D34" s="1" t="s">
        <v>28</v>
      </c>
      <c r="I34" s="1" t="s">
        <v>49</v>
      </c>
      <c r="J34" s="496" t="str">
        <f>engine!F29</f>
        <v xml:space="preserve">Dalam rangka Pendistribusian Informasi Kantor Latihan Kerja (KLK) Kab.Luwu Utara di Kec.Malangke, Malangke Barat, Baebunta dan Sabbang. </v>
      </c>
      <c r="K34" s="496"/>
      <c r="L34" s="496"/>
      <c r="M34" s="496"/>
      <c r="N34" s="496"/>
      <c r="O34" s="496"/>
      <c r="P34" s="496"/>
      <c r="Q34" s="496"/>
      <c r="R34" s="496"/>
      <c r="S34" s="496"/>
      <c r="T34" s="496"/>
      <c r="U34" s="496"/>
      <c r="V34" s="496"/>
      <c r="W34" s="496"/>
      <c r="X34" s="496"/>
      <c r="Y34" s="496"/>
      <c r="Z34" s="496"/>
      <c r="AA34" s="496"/>
      <c r="AB34" s="496"/>
      <c r="AC34" s="496"/>
      <c r="AD34" s="496"/>
      <c r="AE34" s="496"/>
      <c r="AF34" s="496"/>
      <c r="AG34" s="496"/>
      <c r="AH34" s="496"/>
      <c r="AI34" s="496"/>
      <c r="AJ34" s="496"/>
      <c r="AK34" s="496"/>
      <c r="AL34" s="496"/>
    </row>
    <row r="35" spans="2:38">
      <c r="J35" s="496"/>
      <c r="K35" s="496"/>
      <c r="L35" s="496"/>
      <c r="M35" s="496"/>
      <c r="N35" s="496"/>
      <c r="O35" s="496"/>
      <c r="P35" s="496"/>
      <c r="Q35" s="496"/>
      <c r="R35" s="496"/>
      <c r="S35" s="496"/>
      <c r="T35" s="496"/>
      <c r="U35" s="496"/>
      <c r="V35" s="496"/>
      <c r="W35" s="496"/>
      <c r="X35" s="496"/>
      <c r="Y35" s="496"/>
      <c r="Z35" s="496"/>
      <c r="AA35" s="496"/>
      <c r="AB35" s="496"/>
      <c r="AC35" s="496"/>
      <c r="AD35" s="496"/>
      <c r="AE35" s="496"/>
      <c r="AF35" s="496"/>
      <c r="AG35" s="496"/>
      <c r="AH35" s="496"/>
      <c r="AI35" s="496"/>
      <c r="AJ35" s="496"/>
      <c r="AK35" s="496"/>
      <c r="AL35" s="496"/>
    </row>
    <row r="36" spans="2:38">
      <c r="J36" s="496"/>
      <c r="K36" s="496"/>
      <c r="L36" s="496"/>
      <c r="M36" s="496"/>
      <c r="N36" s="496"/>
      <c r="O36" s="496"/>
      <c r="P36" s="496"/>
      <c r="Q36" s="496"/>
      <c r="R36" s="496"/>
      <c r="S36" s="496"/>
      <c r="T36" s="496"/>
      <c r="U36" s="496"/>
      <c r="V36" s="496"/>
      <c r="W36" s="496"/>
      <c r="X36" s="496"/>
      <c r="Y36" s="496"/>
      <c r="Z36" s="496"/>
      <c r="AA36" s="496"/>
      <c r="AB36" s="496"/>
      <c r="AC36" s="496"/>
      <c r="AD36" s="496"/>
      <c r="AE36" s="496"/>
      <c r="AF36" s="496"/>
      <c r="AG36" s="496"/>
      <c r="AH36" s="496"/>
      <c r="AI36" s="496"/>
      <c r="AJ36" s="496"/>
      <c r="AK36" s="496"/>
      <c r="AL36" s="496"/>
    </row>
    <row r="37" spans="2:38">
      <c r="J37" s="496"/>
      <c r="K37" s="496"/>
      <c r="L37" s="496"/>
      <c r="M37" s="496"/>
      <c r="N37" s="496"/>
      <c r="O37" s="496"/>
      <c r="P37" s="496"/>
      <c r="Q37" s="496"/>
      <c r="R37" s="496"/>
      <c r="S37" s="496"/>
      <c r="T37" s="496"/>
      <c r="U37" s="496"/>
      <c r="V37" s="496"/>
      <c r="W37" s="496"/>
      <c r="X37" s="496"/>
      <c r="Y37" s="496"/>
      <c r="Z37" s="496"/>
      <c r="AA37" s="496"/>
      <c r="AB37" s="496"/>
      <c r="AC37" s="496"/>
      <c r="AD37" s="496"/>
      <c r="AE37" s="496"/>
      <c r="AF37" s="496"/>
      <c r="AG37" s="496"/>
      <c r="AH37" s="496"/>
      <c r="AI37" s="496"/>
      <c r="AJ37" s="496"/>
      <c r="AK37" s="496"/>
      <c r="AL37" s="496"/>
    </row>
    <row r="39" spans="2:38">
      <c r="D39" s="1" t="s">
        <v>21</v>
      </c>
      <c r="I39" s="1" t="s">
        <v>49</v>
      </c>
      <c r="J39" s="466">
        <f>engine!F25</f>
        <v>40862</v>
      </c>
      <c r="K39" s="466"/>
      <c r="L39" s="466"/>
      <c r="M39" s="466"/>
      <c r="N39" s="466"/>
      <c r="O39" s="466"/>
      <c r="P39" s="466"/>
      <c r="Q39" s="466"/>
      <c r="R39" s="76" t="str">
        <f>engine!F26</f>
        <v>s.d</v>
      </c>
      <c r="S39" s="76"/>
      <c r="T39" s="481">
        <f>engine!F27</f>
        <v>40863</v>
      </c>
      <c r="U39" s="481"/>
      <c r="V39" s="481"/>
      <c r="W39" s="481"/>
      <c r="X39" s="481"/>
      <c r="Y39" s="481"/>
      <c r="Z39" s="481"/>
      <c r="AA39" s="481"/>
      <c r="AB39" s="481"/>
    </row>
    <row r="44" spans="2:38">
      <c r="B44" s="1" t="s">
        <v>29</v>
      </c>
    </row>
    <row r="45" spans="2:38">
      <c r="B45" s="1" t="s">
        <v>30</v>
      </c>
    </row>
    <row r="49" spans="22:36">
      <c r="V49" s="1" t="s">
        <v>137</v>
      </c>
      <c r="AB49" s="1" t="str">
        <f>'PAR REK'!D7</f>
        <v>Bone-Bone</v>
      </c>
    </row>
    <row r="50" spans="22:36">
      <c r="V50" s="6" t="s">
        <v>31</v>
      </c>
      <c r="W50" s="6"/>
      <c r="X50" s="6"/>
      <c r="Y50" s="6"/>
      <c r="Z50" s="6"/>
      <c r="AA50" s="6" t="s">
        <v>49</v>
      </c>
      <c r="AB50" s="502">
        <f>engine!F8</f>
        <v>40862</v>
      </c>
      <c r="AC50" s="502"/>
      <c r="AD50" s="502"/>
      <c r="AE50" s="502"/>
      <c r="AF50" s="502"/>
      <c r="AG50" s="502"/>
      <c r="AH50" s="502"/>
      <c r="AI50" s="502"/>
      <c r="AJ50" s="502"/>
    </row>
    <row r="51" spans="22:36">
      <c r="AB51" s="16"/>
      <c r="AC51" s="16"/>
      <c r="AD51" s="16"/>
      <c r="AE51" s="16"/>
      <c r="AF51" s="16"/>
      <c r="AG51" s="16"/>
      <c r="AH51" s="16"/>
      <c r="AI51" s="16"/>
    </row>
    <row r="52" spans="22:36">
      <c r="V52" s="1" t="s">
        <v>50</v>
      </c>
    </row>
    <row r="56" spans="22:36" ht="15">
      <c r="V56" s="98" t="str">
        <f>'PAR REK'!D11</f>
        <v>Drs. SYAMSUL BAHRI</v>
      </c>
    </row>
    <row r="57" spans="22:36">
      <c r="V57" s="1" t="str">
        <f>"Pangkat :"&amp;'PAR REK'!D13</f>
        <v>Pangkat :Pembina Tk.I</v>
      </c>
    </row>
    <row r="58" spans="22:36">
      <c r="V58" s="1" t="str">
        <f>"NIP.  :"&amp;'PAR REK'!D12</f>
        <v>NIP.  :19581230 198612 1 002</v>
      </c>
    </row>
  </sheetData>
  <sheetProtection password="CEE3" sheet="1" objects="1" scenarios="1"/>
  <mergeCells count="11">
    <mergeCell ref="AF1:AM1"/>
    <mergeCell ref="J34:AL37"/>
    <mergeCell ref="J39:Q39"/>
    <mergeCell ref="T39:AB39"/>
    <mergeCell ref="AB50:AJ50"/>
    <mergeCell ref="D8:AJ8"/>
    <mergeCell ref="D9:AJ9"/>
    <mergeCell ref="D10:AJ10"/>
    <mergeCell ref="D11:AJ11"/>
    <mergeCell ref="B13:AN13"/>
    <mergeCell ref="B14:AN14"/>
  </mergeCells>
  <hyperlinks>
    <hyperlink ref="AF1" location="menu!A1" tooltip="Kembali ke Menu Utama" display="Kembali ke Menu"/>
  </hyperlinks>
  <pageMargins left="0.70866141732283472" right="0.51181102362204722" top="0.35433070866141736" bottom="1.3385826771653544" header="0.31496062992125984" footer="0.31496062992125984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1:AN61"/>
  <sheetViews>
    <sheetView showGridLines="0" view="pageBreakPreview" zoomScaleSheetLayoutView="100" workbookViewId="0">
      <pane ySplit="2" topLeftCell="A36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16384" width="9.140625" style="1"/>
  </cols>
  <sheetData>
    <row r="1" spans="2:40" ht="15" customHeight="1">
      <c r="B1" s="97" t="s">
        <v>180</v>
      </c>
      <c r="AG1" s="486" t="s">
        <v>171</v>
      </c>
      <c r="AH1" s="486"/>
      <c r="AI1" s="486"/>
      <c r="AJ1" s="486"/>
      <c r="AK1" s="486"/>
      <c r="AL1" s="486"/>
      <c r="AM1" s="486"/>
      <c r="AN1" s="486"/>
    </row>
    <row r="2" spans="2:40" ht="15">
      <c r="B2" s="97"/>
    </row>
    <row r="3" spans="2:40" ht="15">
      <c r="B3" s="97"/>
    </row>
    <row r="8" spans="2:40" ht="17.25" customHeight="1">
      <c r="C8" s="18"/>
      <c r="D8" s="18"/>
      <c r="E8" s="487" t="s">
        <v>17</v>
      </c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19"/>
      <c r="AM8" s="19"/>
      <c r="AN8" s="19"/>
    </row>
    <row r="9" spans="2:40" ht="19.5" customHeight="1">
      <c r="C9" s="18"/>
      <c r="D9" s="18"/>
      <c r="E9" s="488" t="s">
        <v>18</v>
      </c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20"/>
      <c r="AM9" s="20"/>
      <c r="AN9" s="20"/>
    </row>
    <row r="10" spans="2:40" ht="15" customHeight="1">
      <c r="E10" s="497" t="s">
        <v>27</v>
      </c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21"/>
      <c r="AM10" s="21"/>
      <c r="AN10" s="21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/>
    <row r="13" spans="2:40" ht="18">
      <c r="B13" s="495" t="s">
        <v>51</v>
      </c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</row>
    <row r="14" spans="2:40">
      <c r="B14" s="494" t="str">
        <f>"Nomor : "&amp;engine!F7</f>
        <v>Nomor : 094/199/ST-KLK</v>
      </c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4"/>
      <c r="R14" s="494"/>
      <c r="S14" s="494"/>
      <c r="T14" s="494"/>
      <c r="U14" s="494"/>
      <c r="V14" s="494"/>
      <c r="W14" s="494"/>
      <c r="X14" s="494"/>
      <c r="Y14" s="494"/>
      <c r="Z14" s="494"/>
      <c r="AA14" s="494"/>
      <c r="AB14" s="494"/>
      <c r="AC14" s="494"/>
      <c r="AD14" s="494"/>
      <c r="AE14" s="494"/>
      <c r="AF14" s="494"/>
      <c r="AG14" s="494"/>
      <c r="AH14" s="494"/>
      <c r="AI14" s="494"/>
      <c r="AJ14" s="494"/>
      <c r="AK14" s="494"/>
      <c r="AL14" s="494"/>
      <c r="AM14" s="494"/>
      <c r="AN14" s="494"/>
    </row>
    <row r="16" spans="2:40">
      <c r="B16" s="1" t="s">
        <v>138</v>
      </c>
    </row>
    <row r="17" spans="2:11">
      <c r="B17" s="1" t="s">
        <v>139</v>
      </c>
    </row>
    <row r="19" spans="2:11" ht="15">
      <c r="D19" s="1" t="s">
        <v>48</v>
      </c>
      <c r="E19" s="1" t="s">
        <v>12</v>
      </c>
      <c r="J19" s="1" t="s">
        <v>49</v>
      </c>
      <c r="K19" s="97" t="str">
        <f>engine!F11</f>
        <v>VENDERS, S.Sos</v>
      </c>
    </row>
    <row r="20" spans="2:11">
      <c r="E20" s="1" t="s">
        <v>1</v>
      </c>
      <c r="J20" s="1" t="s">
        <v>49</v>
      </c>
      <c r="K20" s="1" t="str">
        <f>engine!F13</f>
        <v>19680530 2009 01 1 001</v>
      </c>
    </row>
    <row r="21" spans="2:11">
      <c r="E21" s="1" t="s">
        <v>13</v>
      </c>
      <c r="J21" s="1" t="s">
        <v>49</v>
      </c>
      <c r="K21" s="1" t="str">
        <f>engine!F12</f>
        <v>Penata Muda, III/a</v>
      </c>
    </row>
    <row r="22" spans="2:11">
      <c r="E22" s="1" t="s">
        <v>14</v>
      </c>
      <c r="J22" s="1" t="s">
        <v>49</v>
      </c>
      <c r="K22" s="1" t="str">
        <f>engine!F14</f>
        <v>Plt. Kasi. Perencanaan &amp; Peng. Pelatihan</v>
      </c>
    </row>
    <row r="24" spans="2:11" ht="15">
      <c r="D24" s="1" t="s">
        <v>103</v>
      </c>
      <c r="E24" s="1" t="s">
        <v>12</v>
      </c>
      <c r="J24" s="1" t="s">
        <v>49</v>
      </c>
      <c r="K24" s="97" t="str">
        <f>engine!G11</f>
        <v>VENDERS, S.Sos</v>
      </c>
    </row>
    <row r="25" spans="2:11">
      <c r="E25" s="1" t="s">
        <v>1</v>
      </c>
      <c r="J25" s="1" t="s">
        <v>49</v>
      </c>
      <c r="K25" s="1" t="str">
        <f>engine!G13</f>
        <v>19680530 2009 01 1 001</v>
      </c>
    </row>
    <row r="26" spans="2:11">
      <c r="E26" s="1" t="s">
        <v>13</v>
      </c>
      <c r="J26" s="1" t="s">
        <v>49</v>
      </c>
      <c r="K26" s="1" t="str">
        <f>engine!G12</f>
        <v>Penata Muda, III/a</v>
      </c>
    </row>
    <row r="27" spans="2:11">
      <c r="E27" s="1" t="s">
        <v>14</v>
      </c>
      <c r="J27" s="1" t="s">
        <v>49</v>
      </c>
      <c r="K27" s="1" t="str">
        <f>engine!G14</f>
        <v>Plt. Kasi. Perencanaan &amp; Peng. Pelatihan</v>
      </c>
    </row>
    <row r="29" spans="2:11" ht="15">
      <c r="D29" s="1" t="s">
        <v>142</v>
      </c>
      <c r="E29" s="1" t="s">
        <v>12</v>
      </c>
      <c r="J29" s="1" t="s">
        <v>49</v>
      </c>
      <c r="K29" s="97" t="str">
        <f>engine!H11</f>
        <v>VENDERS, S.Sos</v>
      </c>
    </row>
    <row r="30" spans="2:11">
      <c r="E30" s="1" t="s">
        <v>1</v>
      </c>
      <c r="J30" s="1" t="s">
        <v>49</v>
      </c>
      <c r="K30" s="1" t="str">
        <f>engine!H13</f>
        <v>19680530 2009 01 1 001</v>
      </c>
    </row>
    <row r="31" spans="2:11">
      <c r="E31" s="1" t="s">
        <v>13</v>
      </c>
      <c r="J31" s="1" t="s">
        <v>49</v>
      </c>
      <c r="K31" s="1" t="str">
        <f>engine!H12</f>
        <v>Penata Muda, III/a</v>
      </c>
    </row>
    <row r="32" spans="2:11">
      <c r="E32" s="1" t="s">
        <v>14</v>
      </c>
      <c r="J32" s="1" t="s">
        <v>49</v>
      </c>
      <c r="K32" s="1" t="str">
        <f>engine!H14</f>
        <v>Plt. Kasi. Perencanaan &amp; Peng. Pelatihan</v>
      </c>
    </row>
    <row r="34" spans="2:39" ht="15">
      <c r="D34" s="1" t="s">
        <v>145</v>
      </c>
      <c r="E34" s="1" t="s">
        <v>12</v>
      </c>
      <c r="J34" s="1" t="s">
        <v>49</v>
      </c>
      <c r="K34" s="97" t="str">
        <f>engine!I11</f>
        <v>VENDERS, S.Sos</v>
      </c>
    </row>
    <row r="35" spans="2:39">
      <c r="E35" s="1" t="s">
        <v>1</v>
      </c>
      <c r="J35" s="1" t="s">
        <v>49</v>
      </c>
      <c r="K35" s="1" t="str">
        <f>engine!I13</f>
        <v>19680530 2009 01 1 001</v>
      </c>
    </row>
    <row r="36" spans="2:39">
      <c r="E36" s="1" t="s">
        <v>13</v>
      </c>
      <c r="J36" s="1" t="s">
        <v>49</v>
      </c>
      <c r="K36" s="1" t="str">
        <f>engine!I12</f>
        <v>Penata Muda, III/a</v>
      </c>
    </row>
    <row r="37" spans="2:39">
      <c r="E37" s="1" t="s">
        <v>14</v>
      </c>
      <c r="J37" s="1" t="s">
        <v>49</v>
      </c>
      <c r="K37" s="1" t="str">
        <f>engine!I14</f>
        <v>Plt. Kasi. Perencanaan &amp; Peng. Pelatihan</v>
      </c>
    </row>
    <row r="40" spans="2:39" ht="14.25" customHeight="1">
      <c r="E40" s="1" t="s">
        <v>28</v>
      </c>
      <c r="J40" s="1" t="s">
        <v>49</v>
      </c>
      <c r="K40" s="496" t="str">
        <f>engine!F29</f>
        <v xml:space="preserve">Dalam rangka Pendistribusian Informasi Kantor Latihan Kerja (KLK) Kab.Luwu Utara di Kec.Malangke, Malangke Barat, Baebunta dan Sabbang. </v>
      </c>
      <c r="L40" s="496"/>
      <c r="M40" s="496"/>
      <c r="N40" s="496"/>
      <c r="O40" s="496"/>
      <c r="P40" s="496"/>
      <c r="Q40" s="496"/>
      <c r="R40" s="496"/>
      <c r="S40" s="496"/>
      <c r="T40" s="496"/>
      <c r="U40" s="496"/>
      <c r="V40" s="496"/>
      <c r="W40" s="496"/>
      <c r="X40" s="496"/>
      <c r="Y40" s="496"/>
      <c r="Z40" s="496"/>
      <c r="AA40" s="496"/>
      <c r="AB40" s="496"/>
      <c r="AC40" s="496"/>
      <c r="AD40" s="496"/>
      <c r="AE40" s="496"/>
      <c r="AF40" s="496"/>
      <c r="AG40" s="496"/>
      <c r="AH40" s="496"/>
      <c r="AI40" s="496"/>
      <c r="AJ40" s="496"/>
      <c r="AK40" s="496"/>
      <c r="AL40" s="496"/>
      <c r="AM40" s="496"/>
    </row>
    <row r="41" spans="2:39">
      <c r="K41" s="496"/>
      <c r="L41" s="496"/>
      <c r="M41" s="496"/>
      <c r="N41" s="496"/>
      <c r="O41" s="496"/>
      <c r="P41" s="496"/>
      <c r="Q41" s="496"/>
      <c r="R41" s="496"/>
      <c r="S41" s="496"/>
      <c r="T41" s="496"/>
      <c r="U41" s="496"/>
      <c r="V41" s="496"/>
      <c r="W41" s="496"/>
      <c r="X41" s="496"/>
      <c r="Y41" s="496"/>
      <c r="Z41" s="496"/>
      <c r="AA41" s="496"/>
      <c r="AB41" s="496"/>
      <c r="AC41" s="496"/>
      <c r="AD41" s="496"/>
      <c r="AE41" s="496"/>
      <c r="AF41" s="496"/>
      <c r="AG41" s="496"/>
      <c r="AH41" s="496"/>
      <c r="AI41" s="496"/>
      <c r="AJ41" s="496"/>
      <c r="AK41" s="496"/>
      <c r="AL41" s="496"/>
      <c r="AM41" s="496"/>
    </row>
    <row r="42" spans="2:39">
      <c r="K42" s="496"/>
      <c r="L42" s="496"/>
      <c r="M42" s="496"/>
      <c r="N42" s="496"/>
      <c r="O42" s="496"/>
      <c r="P42" s="496"/>
      <c r="Q42" s="496"/>
      <c r="R42" s="496"/>
      <c r="S42" s="496"/>
      <c r="T42" s="496"/>
      <c r="U42" s="496"/>
      <c r="V42" s="496"/>
      <c r="W42" s="496"/>
      <c r="X42" s="496"/>
      <c r="Y42" s="496"/>
      <c r="Z42" s="496"/>
      <c r="AA42" s="496"/>
      <c r="AB42" s="496"/>
      <c r="AC42" s="496"/>
      <c r="AD42" s="496"/>
      <c r="AE42" s="496"/>
      <c r="AF42" s="496"/>
      <c r="AG42" s="496"/>
      <c r="AH42" s="496"/>
      <c r="AI42" s="496"/>
      <c r="AJ42" s="496"/>
      <c r="AK42" s="496"/>
      <c r="AL42" s="496"/>
      <c r="AM42" s="496"/>
    </row>
    <row r="43" spans="2:39">
      <c r="K43" s="496"/>
      <c r="L43" s="496"/>
      <c r="M43" s="496"/>
      <c r="N43" s="496"/>
      <c r="O43" s="496"/>
      <c r="P43" s="496"/>
      <c r="Q43" s="496"/>
      <c r="R43" s="496"/>
      <c r="S43" s="496"/>
      <c r="T43" s="496"/>
      <c r="U43" s="496"/>
      <c r="V43" s="496"/>
      <c r="W43" s="496"/>
      <c r="X43" s="496"/>
      <c r="Y43" s="496"/>
      <c r="Z43" s="496"/>
      <c r="AA43" s="496"/>
      <c r="AB43" s="496"/>
      <c r="AC43" s="496"/>
      <c r="AD43" s="496"/>
      <c r="AE43" s="496"/>
      <c r="AF43" s="496"/>
      <c r="AG43" s="496"/>
      <c r="AH43" s="496"/>
      <c r="AI43" s="496"/>
      <c r="AJ43" s="496"/>
      <c r="AK43" s="496"/>
      <c r="AL43" s="496"/>
      <c r="AM43" s="496"/>
    </row>
    <row r="45" spans="2:39">
      <c r="E45" s="1" t="s">
        <v>21</v>
      </c>
      <c r="J45" s="1" t="s">
        <v>49</v>
      </c>
      <c r="K45" s="466">
        <f>engine!F25</f>
        <v>40862</v>
      </c>
      <c r="L45" s="466"/>
      <c r="M45" s="466"/>
      <c r="N45" s="466"/>
      <c r="O45" s="466"/>
      <c r="P45" s="466"/>
      <c r="Q45" s="466"/>
      <c r="R45" s="466"/>
      <c r="S45" s="76" t="str">
        <f>engine!F26</f>
        <v>s.d</v>
      </c>
      <c r="T45" s="76"/>
      <c r="U45" s="481">
        <f>engine!F27</f>
        <v>40863</v>
      </c>
      <c r="V45" s="481"/>
      <c r="W45" s="481"/>
      <c r="X45" s="481"/>
      <c r="Y45" s="481"/>
      <c r="Z45" s="481"/>
      <c r="AA45" s="481"/>
      <c r="AB45" s="481"/>
      <c r="AC45" s="481"/>
    </row>
    <row r="48" spans="2:39">
      <c r="B48" s="1" t="s">
        <v>29</v>
      </c>
    </row>
    <row r="49" spans="2:37">
      <c r="B49" s="1" t="s">
        <v>30</v>
      </c>
    </row>
    <row r="52" spans="2:37">
      <c r="W52" s="1" t="s">
        <v>137</v>
      </c>
      <c r="AC52" s="1" t="str">
        <f>'PAR REK'!D7</f>
        <v>Bone-Bone</v>
      </c>
    </row>
    <row r="53" spans="2:37">
      <c r="W53" s="6" t="s">
        <v>31</v>
      </c>
      <c r="X53" s="6"/>
      <c r="Y53" s="6"/>
      <c r="Z53" s="6"/>
      <c r="AA53" s="6"/>
      <c r="AB53" s="6" t="s">
        <v>49</v>
      </c>
      <c r="AC53" s="502">
        <f>engine!F8</f>
        <v>40862</v>
      </c>
      <c r="AD53" s="502"/>
      <c r="AE53" s="502"/>
      <c r="AF53" s="502"/>
      <c r="AG53" s="502"/>
      <c r="AH53" s="502"/>
      <c r="AI53" s="502"/>
      <c r="AJ53" s="502"/>
      <c r="AK53" s="502"/>
    </row>
    <row r="54" spans="2:37">
      <c r="AC54" s="16"/>
      <c r="AD54" s="16"/>
      <c r="AE54" s="16"/>
      <c r="AF54" s="16"/>
      <c r="AG54" s="16"/>
      <c r="AH54" s="16"/>
      <c r="AI54" s="16"/>
      <c r="AJ54" s="16"/>
    </row>
    <row r="55" spans="2:37">
      <c r="W55" s="1" t="s">
        <v>50</v>
      </c>
    </row>
    <row r="59" spans="2:37" ht="15">
      <c r="W59" s="98" t="str">
        <f>'PAR REK'!D11</f>
        <v>Drs. SYAMSUL BAHRI</v>
      </c>
    </row>
    <row r="60" spans="2:37">
      <c r="W60" s="1" t="str">
        <f>"Pangkat :"&amp;'PAR REK'!D13</f>
        <v>Pangkat :Pembina Tk.I</v>
      </c>
    </row>
    <row r="61" spans="2:37">
      <c r="W61" s="1" t="str">
        <f>"NIP.  :"&amp;'PAR REK'!D12</f>
        <v>NIP.  :19581230 198612 1 002</v>
      </c>
    </row>
  </sheetData>
  <sheetProtection password="CEE3" sheet="1" objects="1" scenarios="1"/>
  <mergeCells count="11">
    <mergeCell ref="AG1:AN1"/>
    <mergeCell ref="K40:AM43"/>
    <mergeCell ref="K45:R45"/>
    <mergeCell ref="U45:AC45"/>
    <mergeCell ref="AC53:AK53"/>
    <mergeCell ref="B13:AN13"/>
    <mergeCell ref="B14:AN14"/>
    <mergeCell ref="E8:AK8"/>
    <mergeCell ref="E9:AK9"/>
    <mergeCell ref="E10:AK10"/>
    <mergeCell ref="E11:AK11"/>
  </mergeCells>
  <hyperlinks>
    <hyperlink ref="AG1" location="menu!A1" tooltip="Kembali ke Menu Utama" display="Kembali ke Menu"/>
  </hyperlinks>
  <pageMargins left="0.70866141732283472" right="0.70866141732283472" top="0.35433070866141736" bottom="1.3385826771653544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6"/>
  <sheetViews>
    <sheetView showGridLines="0" showRowColHeaders="0" zoomScaleSheetLayoutView="100" workbookViewId="0">
      <pane xSplit="13" ySplit="27" topLeftCell="N91" activePane="bottomRight" state="frozen"/>
      <selection pane="topRight" activeCell="N1" sqref="N1"/>
      <selection pane="bottomLeft" activeCell="A28" sqref="A28"/>
      <selection pane="bottomRight" activeCell="D9" sqref="D9"/>
    </sheetView>
  </sheetViews>
  <sheetFormatPr defaultRowHeight="14.25"/>
  <cols>
    <col min="1" max="1" width="2.42578125" style="1" customWidth="1"/>
    <col min="2" max="2" width="23.28515625" style="1" customWidth="1"/>
    <col min="3" max="3" width="4" style="1" customWidth="1"/>
    <col min="4" max="4" width="28.28515625" style="1" customWidth="1"/>
    <col min="5" max="5" width="1.140625" style="1" customWidth="1"/>
    <col min="6" max="6" width="2" style="1" customWidth="1"/>
    <col min="7" max="7" width="9.140625" style="1"/>
    <col min="8" max="13" width="4.140625" style="1" customWidth="1"/>
    <col min="14" max="16384" width="9.140625" style="1"/>
  </cols>
  <sheetData>
    <row r="1" spans="1:13" ht="27.75" customHeight="1">
      <c r="A1" s="315"/>
      <c r="B1" s="315" t="s">
        <v>160</v>
      </c>
      <c r="C1" s="115"/>
      <c r="D1" s="116"/>
      <c r="E1" s="116"/>
      <c r="F1" s="116"/>
      <c r="G1" s="117"/>
      <c r="H1" s="116"/>
      <c r="I1" s="116"/>
      <c r="J1" s="117" t="s">
        <v>164</v>
      </c>
      <c r="K1" s="116"/>
      <c r="L1" s="116"/>
      <c r="M1" s="118"/>
    </row>
    <row r="2" spans="1:13" ht="15" thickBot="1">
      <c r="A2" s="151"/>
      <c r="B2" s="152"/>
      <c r="C2" s="152"/>
      <c r="D2" s="153"/>
      <c r="E2" s="153"/>
      <c r="F2" s="153"/>
      <c r="G2" s="154"/>
      <c r="H2" s="153"/>
      <c r="I2" s="153"/>
      <c r="J2" s="153"/>
      <c r="K2" s="153"/>
      <c r="L2" s="153"/>
      <c r="M2" s="155"/>
    </row>
    <row r="3" spans="1:13" ht="15">
      <c r="A3" s="401" t="s">
        <v>387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3"/>
    </row>
    <row r="4" spans="1:13" ht="15">
      <c r="A4" s="119"/>
      <c r="B4" s="120"/>
      <c r="C4" s="120"/>
      <c r="D4" s="116"/>
      <c r="E4" s="117"/>
      <c r="F4" s="116"/>
      <c r="G4" s="116"/>
      <c r="H4" s="116"/>
      <c r="I4" s="116"/>
      <c r="J4" s="116"/>
      <c r="K4" s="116"/>
      <c r="L4" s="116"/>
      <c r="M4" s="118"/>
    </row>
    <row r="5" spans="1:13" ht="15">
      <c r="A5" s="241"/>
      <c r="B5" s="242"/>
      <c r="C5" s="243"/>
      <c r="D5" s="244"/>
      <c r="E5" s="125"/>
      <c r="F5" s="126"/>
      <c r="G5" s="126"/>
      <c r="H5" s="126"/>
      <c r="I5" s="126"/>
      <c r="J5" s="126"/>
      <c r="K5" s="126"/>
      <c r="L5" s="126"/>
      <c r="M5" s="127"/>
    </row>
    <row r="6" spans="1:13" s="108" customFormat="1" ht="12.75">
      <c r="A6" s="245" t="s">
        <v>148</v>
      </c>
      <c r="B6" s="246"/>
      <c r="C6" s="247"/>
      <c r="D6" s="247"/>
      <c r="E6" s="131"/>
      <c r="F6" s="113"/>
      <c r="G6" s="113"/>
      <c r="H6" s="113"/>
      <c r="I6" s="113"/>
      <c r="J6" s="113"/>
      <c r="K6" s="113"/>
      <c r="L6" s="113"/>
      <c r="M6" s="132"/>
    </row>
    <row r="7" spans="1:13" s="108" customFormat="1">
      <c r="A7" s="248"/>
      <c r="B7" s="249" t="s">
        <v>163</v>
      </c>
      <c r="C7" s="247"/>
      <c r="D7" s="247"/>
      <c r="E7" s="131"/>
      <c r="F7" s="113"/>
      <c r="G7" s="113"/>
      <c r="H7" s="113"/>
      <c r="I7" s="113"/>
      <c r="J7" s="113"/>
      <c r="K7" s="113"/>
      <c r="L7" s="113"/>
      <c r="M7" s="132"/>
    </row>
    <row r="8" spans="1:13" s="108" customFormat="1">
      <c r="A8" s="149" t="s">
        <v>166</v>
      </c>
      <c r="B8" s="316" t="s">
        <v>318</v>
      </c>
      <c r="C8" s="251"/>
      <c r="D8" s="318" t="s">
        <v>385</v>
      </c>
      <c r="E8" s="131"/>
      <c r="F8" s="113"/>
      <c r="G8" s="113"/>
      <c r="H8" s="113"/>
      <c r="I8" s="113"/>
      <c r="J8" s="113"/>
      <c r="K8" s="113"/>
      <c r="L8" s="113"/>
      <c r="M8" s="132"/>
    </row>
    <row r="9" spans="1:13" s="108" customFormat="1">
      <c r="A9" s="248"/>
      <c r="B9" s="252"/>
      <c r="C9" s="247"/>
      <c r="D9" s="318" t="s">
        <v>386</v>
      </c>
      <c r="E9" s="131"/>
      <c r="F9" s="113"/>
      <c r="G9" s="113"/>
      <c r="H9" s="113"/>
      <c r="I9" s="113"/>
      <c r="J9" s="113"/>
      <c r="K9" s="113"/>
      <c r="L9" s="113"/>
      <c r="M9" s="132"/>
    </row>
    <row r="10" spans="1:13" s="108" customFormat="1" ht="12.75">
      <c r="A10" s="245" t="s">
        <v>149</v>
      </c>
      <c r="B10" s="246"/>
      <c r="C10" s="251"/>
      <c r="D10" s="247"/>
      <c r="E10" s="131"/>
      <c r="F10" s="113"/>
      <c r="G10" s="113"/>
      <c r="H10" s="113"/>
      <c r="I10" s="179"/>
      <c r="J10" s="179"/>
      <c r="K10" s="179"/>
      <c r="L10" s="113"/>
      <c r="M10" s="132"/>
    </row>
    <row r="11" spans="1:13" s="108" customFormat="1">
      <c r="A11" s="248"/>
      <c r="B11" s="253" t="s">
        <v>150</v>
      </c>
      <c r="C11" s="247"/>
      <c r="D11" s="247"/>
      <c r="E11" s="131"/>
      <c r="F11" s="113"/>
      <c r="G11" s="113"/>
      <c r="H11" s="180" t="s">
        <v>183</v>
      </c>
      <c r="I11" s="181"/>
      <c r="J11" s="181"/>
      <c r="K11" s="182"/>
      <c r="L11" s="113"/>
      <c r="M11" s="132"/>
    </row>
    <row r="12" spans="1:13" s="108" customFormat="1" ht="14.25" customHeight="1">
      <c r="A12" s="248"/>
      <c r="B12" s="249" t="s">
        <v>158</v>
      </c>
      <c r="C12" s="247"/>
      <c r="D12" s="247"/>
      <c r="E12" s="131"/>
      <c r="F12" s="113"/>
      <c r="G12" s="113"/>
      <c r="H12" s="413">
        <f>menu!H12</f>
        <v>383</v>
      </c>
      <c r="I12" s="414"/>
      <c r="J12" s="414"/>
      <c r="K12" s="415"/>
      <c r="L12" s="113"/>
      <c r="M12" s="132"/>
    </row>
    <row r="13" spans="1:13" s="108" customFormat="1" ht="14.25" customHeight="1">
      <c r="A13" s="248"/>
      <c r="B13" s="249" t="s">
        <v>151</v>
      </c>
      <c r="C13" s="247"/>
      <c r="D13" s="247"/>
      <c r="E13" s="131"/>
      <c r="F13" s="113"/>
      <c r="G13" s="113"/>
      <c r="H13" s="416"/>
      <c r="I13" s="417"/>
      <c r="J13" s="417"/>
      <c r="K13" s="418"/>
      <c r="L13" s="113"/>
      <c r="M13" s="132"/>
    </row>
    <row r="14" spans="1:13" s="108" customFormat="1" ht="14.25" customHeight="1">
      <c r="A14" s="248"/>
      <c r="B14" s="249" t="s">
        <v>157</v>
      </c>
      <c r="C14" s="247"/>
      <c r="D14" s="247"/>
      <c r="E14" s="131"/>
      <c r="F14" s="113"/>
      <c r="G14" s="113"/>
      <c r="H14" s="416"/>
      <c r="I14" s="417"/>
      <c r="J14" s="417"/>
      <c r="K14" s="418"/>
      <c r="L14" s="113"/>
      <c r="M14" s="132"/>
    </row>
    <row r="15" spans="1:13" s="108" customFormat="1" ht="15" customHeight="1" thickBot="1">
      <c r="A15" s="248"/>
      <c r="B15" s="249" t="s">
        <v>311</v>
      </c>
      <c r="C15" s="247"/>
      <c r="D15" s="247"/>
      <c r="E15" s="131"/>
      <c r="F15" s="113"/>
      <c r="G15" s="113"/>
      <c r="H15" s="419"/>
      <c r="I15" s="420"/>
      <c r="J15" s="420"/>
      <c r="K15" s="421"/>
      <c r="L15" s="113"/>
      <c r="M15" s="132"/>
    </row>
    <row r="16" spans="1:13" s="108" customFormat="1" ht="12.75">
      <c r="A16" s="248"/>
      <c r="B16" s="252"/>
      <c r="C16" s="247"/>
      <c r="D16" s="247"/>
      <c r="E16" s="131"/>
      <c r="F16" s="113"/>
      <c r="G16" s="113"/>
      <c r="H16" s="113"/>
      <c r="I16" s="113"/>
      <c r="J16" s="113"/>
      <c r="K16" s="113"/>
      <c r="L16" s="113"/>
      <c r="M16" s="132"/>
    </row>
    <row r="17" spans="1:13" s="108" customFormat="1" ht="12.75">
      <c r="A17" s="248"/>
      <c r="B17" s="252"/>
      <c r="C17" s="247"/>
      <c r="D17" s="247"/>
      <c r="E17" s="131"/>
      <c r="F17" s="113"/>
      <c r="G17" s="113"/>
      <c r="H17" s="113"/>
      <c r="I17" s="113"/>
      <c r="J17" s="113"/>
      <c r="K17" s="113"/>
      <c r="L17" s="113"/>
      <c r="M17" s="132"/>
    </row>
    <row r="18" spans="1:13" s="108" customFormat="1" ht="12.75">
      <c r="A18" s="248"/>
      <c r="B18" s="252"/>
      <c r="C18" s="247"/>
      <c r="D18" s="247"/>
      <c r="E18" s="131"/>
      <c r="F18" s="113"/>
      <c r="G18" s="113"/>
      <c r="H18" s="113"/>
      <c r="I18" s="113"/>
      <c r="J18" s="113"/>
      <c r="K18" s="113"/>
      <c r="L18" s="113"/>
      <c r="M18" s="132"/>
    </row>
    <row r="19" spans="1:13" s="108" customFormat="1" ht="12.75">
      <c r="A19" s="248"/>
      <c r="B19" s="252"/>
      <c r="C19" s="247"/>
      <c r="D19" s="247"/>
      <c r="E19" s="131"/>
      <c r="F19" s="113"/>
      <c r="G19" s="113"/>
      <c r="H19" s="113"/>
      <c r="I19" s="113"/>
      <c r="J19" s="113"/>
      <c r="K19" s="113"/>
      <c r="L19" s="113"/>
      <c r="M19" s="132"/>
    </row>
    <row r="20" spans="1:13" s="108" customFormat="1" ht="12.75">
      <c r="A20" s="248"/>
      <c r="B20" s="252"/>
      <c r="C20" s="247"/>
      <c r="D20" s="247"/>
      <c r="E20" s="131"/>
      <c r="F20" s="113"/>
      <c r="G20" s="113"/>
      <c r="H20" s="113"/>
      <c r="I20" s="113"/>
      <c r="J20" s="113"/>
      <c r="K20" s="113"/>
      <c r="L20" s="113"/>
      <c r="M20" s="132"/>
    </row>
    <row r="21" spans="1:13" s="108" customFormat="1" ht="14.25" customHeight="1">
      <c r="A21" s="245" t="s">
        <v>232</v>
      </c>
      <c r="B21" s="254"/>
      <c r="C21" s="247"/>
      <c r="D21" s="247"/>
      <c r="E21" s="131"/>
      <c r="F21" s="113"/>
      <c r="G21" s="113"/>
      <c r="H21" s="113"/>
      <c r="I21" s="113"/>
      <c r="J21" s="113"/>
      <c r="K21" s="113"/>
      <c r="L21" s="113"/>
      <c r="M21" s="132"/>
    </row>
    <row r="22" spans="1:13" s="108" customFormat="1" ht="12.75">
      <c r="A22" s="248"/>
      <c r="B22" s="252" t="s">
        <v>159</v>
      </c>
      <c r="C22" s="247"/>
      <c r="D22" s="247"/>
      <c r="E22" s="131"/>
      <c r="F22" s="113"/>
      <c r="G22" s="113"/>
      <c r="H22" s="113"/>
      <c r="I22" s="113"/>
      <c r="J22" s="113"/>
      <c r="K22" s="113"/>
      <c r="L22" s="113"/>
      <c r="M22" s="132"/>
    </row>
    <row r="23" spans="1:13" s="108" customFormat="1" ht="12.75">
      <c r="A23" s="248"/>
      <c r="B23" s="252" t="s">
        <v>233</v>
      </c>
      <c r="C23" s="247"/>
      <c r="D23" s="247"/>
      <c r="E23" s="131"/>
      <c r="F23" s="113"/>
      <c r="G23" s="113"/>
      <c r="H23" s="113"/>
      <c r="I23" s="113"/>
      <c r="J23" s="113"/>
      <c r="K23" s="113"/>
      <c r="L23" s="113"/>
      <c r="M23" s="132"/>
    </row>
    <row r="24" spans="1:13" s="108" customFormat="1" ht="12.75">
      <c r="A24" s="248"/>
      <c r="B24" s="252"/>
      <c r="C24" s="247"/>
      <c r="D24" s="247"/>
      <c r="E24" s="131"/>
      <c r="F24" s="113"/>
      <c r="G24" s="113"/>
      <c r="H24" s="113"/>
      <c r="I24" s="113"/>
      <c r="J24" s="113"/>
      <c r="K24" s="113"/>
      <c r="L24" s="113"/>
      <c r="M24" s="132"/>
    </row>
    <row r="25" spans="1:13">
      <c r="A25" s="255"/>
      <c r="B25" s="256"/>
      <c r="C25" s="244"/>
      <c r="D25" s="244"/>
      <c r="E25" s="140"/>
      <c r="F25" s="141"/>
      <c r="G25" s="141"/>
      <c r="H25" s="141"/>
      <c r="I25" s="141"/>
      <c r="J25" s="141"/>
      <c r="K25" s="141"/>
      <c r="L25" s="141"/>
      <c r="M25" s="142"/>
    </row>
    <row r="26" spans="1:13" ht="15" thickBot="1">
      <c r="A26" s="257"/>
      <c r="B26" s="258"/>
      <c r="C26" s="259"/>
      <c r="D26" s="259"/>
      <c r="E26" s="146"/>
      <c r="F26" s="146"/>
      <c r="G26" s="146"/>
      <c r="H26" s="146"/>
      <c r="I26" s="146"/>
      <c r="J26" s="146"/>
      <c r="K26" s="146"/>
      <c r="L26" s="146"/>
      <c r="M26" s="147"/>
    </row>
  </sheetData>
  <sheetProtection password="CEE3" sheet="1" objects="1" scenarios="1" formatCells="0" formatColumns="0" selectLockedCells="1" sort="0"/>
  <mergeCells count="2">
    <mergeCell ref="A3:M3"/>
    <mergeCell ref="H12:K15"/>
  </mergeCells>
  <hyperlinks>
    <hyperlink ref="B8" location="menu!A1" tooltip="Input Data Kantor, Pejabat, Kode Rekening Kegiatan" display="Paremeter"/>
    <hyperlink ref="B12" location="lapformulir!A1" tooltip="Laporan Formulir SPPD" display="Form SPPD"/>
    <hyperlink ref="B14" location="lap.kuitansi!A1" tooltip="Laporan Kuitansi" display="Kuitansi"/>
    <hyperlink ref="H12:K15" location="menu!H12" tooltip="Mulai dari nomor" display="menu!H12"/>
    <hyperlink ref="D8" location="PARPEG!A1" tooltip="Parameter -  Daftar Nama Pegawai" display="1. Daftar Nama Pegawai"/>
    <hyperlink ref="D9" location="'PAR REK'!A1" tooltip="Parameter - Bendahara, Rekening, PPTK" display="2. Bend., Rek., PPTK"/>
    <hyperlink ref="B11" location="'menu ST'!A1" tooltip="Laporan Surat Tugas" display="Surat Tugas"/>
    <hyperlink ref="B15" location="'menu LPD'!A1" tooltip="Laporan Perjalanan Dinas" display="Lap. Perjalanan Dinas"/>
    <hyperlink ref="B13" location="'menu TT'!A1" tooltip="Laporan Tanda Terima " display="Tanda Terima"/>
    <hyperlink ref="B7" location="'data input'!B137" tooltip="input data pegawai" display="I  n  p  u  t "/>
  </hyperlinks>
  <printOptions headings="1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30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1:AN62"/>
  <sheetViews>
    <sheetView showGridLines="0" view="pageBreakPreview" zoomScaleSheetLayoutView="100" workbookViewId="0">
      <pane ySplit="2" topLeftCell="A9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16384" width="9.140625" style="1"/>
  </cols>
  <sheetData>
    <row r="1" spans="2:40" ht="15" customHeight="1">
      <c r="B1" s="97" t="s">
        <v>181</v>
      </c>
      <c r="AG1" s="486" t="s">
        <v>171</v>
      </c>
      <c r="AH1" s="486"/>
      <c r="AI1" s="486"/>
      <c r="AJ1" s="486"/>
      <c r="AK1" s="486"/>
      <c r="AL1" s="486"/>
      <c r="AM1" s="486"/>
      <c r="AN1" s="486"/>
    </row>
    <row r="2" spans="2:40" ht="15">
      <c r="B2" s="97"/>
    </row>
    <row r="3" spans="2:40" ht="15">
      <c r="B3" s="97"/>
    </row>
    <row r="8" spans="2:40" ht="17.25" customHeight="1">
      <c r="C8" s="18"/>
      <c r="D8" s="18"/>
      <c r="E8" s="487" t="s">
        <v>17</v>
      </c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19"/>
      <c r="AM8" s="19"/>
      <c r="AN8" s="19"/>
    </row>
    <row r="9" spans="2:40" ht="18" customHeight="1">
      <c r="C9" s="18"/>
      <c r="D9" s="18"/>
      <c r="E9" s="488" t="s">
        <v>18</v>
      </c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20"/>
      <c r="AM9" s="20"/>
      <c r="AN9" s="20"/>
    </row>
    <row r="10" spans="2:40" ht="15" customHeight="1">
      <c r="E10" s="497" t="s">
        <v>27</v>
      </c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21"/>
      <c r="AM10" s="21"/>
      <c r="AN10" s="21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/>
    <row r="13" spans="2:40" ht="18">
      <c r="B13" s="495" t="s">
        <v>51</v>
      </c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</row>
    <row r="14" spans="2:40">
      <c r="B14" s="494" t="str">
        <f>"Nomor : "&amp;engine!F7</f>
        <v>Nomor : 094/199/ST-KLK</v>
      </c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4"/>
      <c r="R14" s="494"/>
      <c r="S14" s="494"/>
      <c r="T14" s="494"/>
      <c r="U14" s="494"/>
      <c r="V14" s="494"/>
      <c r="W14" s="494"/>
      <c r="X14" s="494"/>
      <c r="Y14" s="494"/>
      <c r="Z14" s="494"/>
      <c r="AA14" s="494"/>
      <c r="AB14" s="494"/>
      <c r="AC14" s="494"/>
      <c r="AD14" s="494"/>
      <c r="AE14" s="494"/>
      <c r="AF14" s="494"/>
      <c r="AG14" s="494"/>
      <c r="AH14" s="494"/>
      <c r="AI14" s="494"/>
      <c r="AJ14" s="494"/>
      <c r="AK14" s="494"/>
      <c r="AL14" s="494"/>
      <c r="AM14" s="494"/>
      <c r="AN14" s="494"/>
    </row>
    <row r="16" spans="2:40">
      <c r="B16" s="1" t="s">
        <v>138</v>
      </c>
    </row>
    <row r="17" spans="2:11">
      <c r="B17" s="1" t="s">
        <v>139</v>
      </c>
    </row>
    <row r="19" spans="2:11" ht="15">
      <c r="D19" s="1" t="s">
        <v>48</v>
      </c>
      <c r="E19" s="1" t="s">
        <v>12</v>
      </c>
      <c r="J19" s="1" t="s">
        <v>49</v>
      </c>
      <c r="K19" s="97" t="str">
        <f>engine!F11</f>
        <v>VENDERS, S.Sos</v>
      </c>
    </row>
    <row r="20" spans="2:11">
      <c r="E20" s="1" t="s">
        <v>1</v>
      </c>
      <c r="J20" s="1" t="s">
        <v>49</v>
      </c>
      <c r="K20" s="1" t="str">
        <f>engine!F13</f>
        <v>19680530 2009 01 1 001</v>
      </c>
    </row>
    <row r="21" spans="2:11">
      <c r="E21" s="1" t="s">
        <v>13</v>
      </c>
      <c r="J21" s="1" t="s">
        <v>49</v>
      </c>
      <c r="K21" s="1" t="str">
        <f>engine!F12</f>
        <v>Penata Muda, III/a</v>
      </c>
    </row>
    <row r="22" spans="2:11">
      <c r="E22" s="1" t="s">
        <v>14</v>
      </c>
      <c r="J22" s="1" t="s">
        <v>49</v>
      </c>
      <c r="K22" s="1" t="str">
        <f>engine!F14</f>
        <v>Plt. Kasi. Perencanaan &amp; Peng. Pelatihan</v>
      </c>
    </row>
    <row r="24" spans="2:11" ht="15">
      <c r="D24" s="1" t="s">
        <v>103</v>
      </c>
      <c r="E24" s="1" t="s">
        <v>12</v>
      </c>
      <c r="J24" s="1" t="s">
        <v>49</v>
      </c>
      <c r="K24" s="97" t="str">
        <f>engine!G11</f>
        <v>VENDERS, S.Sos</v>
      </c>
    </row>
    <row r="25" spans="2:11">
      <c r="E25" s="1" t="s">
        <v>1</v>
      </c>
      <c r="J25" s="1" t="s">
        <v>49</v>
      </c>
      <c r="K25" s="1" t="str">
        <f>engine!G13</f>
        <v>19680530 2009 01 1 001</v>
      </c>
    </row>
    <row r="26" spans="2:11">
      <c r="E26" s="1" t="s">
        <v>13</v>
      </c>
      <c r="J26" s="1" t="s">
        <v>49</v>
      </c>
      <c r="K26" s="1" t="str">
        <f>engine!G12</f>
        <v>Penata Muda, III/a</v>
      </c>
    </row>
    <row r="27" spans="2:11">
      <c r="E27" s="1" t="s">
        <v>14</v>
      </c>
      <c r="J27" s="1" t="s">
        <v>49</v>
      </c>
      <c r="K27" s="1" t="str">
        <f>engine!G14</f>
        <v>Plt. Kasi. Perencanaan &amp; Peng. Pelatihan</v>
      </c>
    </row>
    <row r="29" spans="2:11" ht="15">
      <c r="D29" s="1" t="s">
        <v>142</v>
      </c>
      <c r="E29" s="1" t="s">
        <v>12</v>
      </c>
      <c r="J29" s="1" t="s">
        <v>49</v>
      </c>
      <c r="K29" s="97" t="str">
        <f>engine!H11</f>
        <v>VENDERS, S.Sos</v>
      </c>
    </row>
    <row r="30" spans="2:11">
      <c r="E30" s="1" t="s">
        <v>1</v>
      </c>
      <c r="J30" s="1" t="s">
        <v>49</v>
      </c>
      <c r="K30" s="1" t="str">
        <f>engine!H13</f>
        <v>19680530 2009 01 1 001</v>
      </c>
    </row>
    <row r="31" spans="2:11">
      <c r="E31" s="1" t="s">
        <v>13</v>
      </c>
      <c r="J31" s="1" t="s">
        <v>49</v>
      </c>
      <c r="K31" s="1" t="str">
        <f>engine!H12</f>
        <v>Penata Muda, III/a</v>
      </c>
    </row>
    <row r="32" spans="2:11">
      <c r="E32" s="1" t="s">
        <v>14</v>
      </c>
      <c r="J32" s="1" t="s">
        <v>49</v>
      </c>
      <c r="K32" s="1" t="str">
        <f>engine!H14</f>
        <v>Plt. Kasi. Perencanaan &amp; Peng. Pelatihan</v>
      </c>
    </row>
    <row r="34" spans="4:39" ht="15">
      <c r="D34" s="1" t="s">
        <v>145</v>
      </c>
      <c r="E34" s="1" t="s">
        <v>12</v>
      </c>
      <c r="J34" s="1" t="s">
        <v>49</v>
      </c>
      <c r="K34" s="97" t="str">
        <f>engine!I11</f>
        <v>VENDERS, S.Sos</v>
      </c>
    </row>
    <row r="35" spans="4:39">
      <c r="E35" s="1" t="s">
        <v>1</v>
      </c>
      <c r="J35" s="1" t="s">
        <v>49</v>
      </c>
      <c r="K35" s="1" t="str">
        <f>engine!I13</f>
        <v>19680530 2009 01 1 001</v>
      </c>
    </row>
    <row r="36" spans="4:39">
      <c r="E36" s="1" t="s">
        <v>13</v>
      </c>
      <c r="J36" s="1" t="s">
        <v>49</v>
      </c>
      <c r="K36" s="1" t="str">
        <f>engine!I12</f>
        <v>Penata Muda, III/a</v>
      </c>
    </row>
    <row r="37" spans="4:39">
      <c r="E37" s="1" t="s">
        <v>14</v>
      </c>
      <c r="J37" s="1" t="s">
        <v>49</v>
      </c>
      <c r="K37" s="1" t="str">
        <f>engine!I14</f>
        <v>Plt. Kasi. Perencanaan &amp; Peng. Pelatihan</v>
      </c>
    </row>
    <row r="39" spans="4:39" ht="15">
      <c r="D39" s="1" t="s">
        <v>147</v>
      </c>
      <c r="E39" s="1" t="s">
        <v>12</v>
      </c>
      <c r="J39" s="1" t="s">
        <v>49</v>
      </c>
      <c r="K39" s="97" t="str">
        <f>engine!J11</f>
        <v>VENDERS, S.Sos</v>
      </c>
    </row>
    <row r="40" spans="4:39">
      <c r="E40" s="1" t="s">
        <v>1</v>
      </c>
      <c r="J40" s="1" t="s">
        <v>49</v>
      </c>
      <c r="K40" s="1" t="str">
        <f>engine!J13</f>
        <v>19680530 2009 01 1 001</v>
      </c>
    </row>
    <row r="41" spans="4:39">
      <c r="E41" s="1" t="s">
        <v>13</v>
      </c>
      <c r="J41" s="1" t="s">
        <v>49</v>
      </c>
      <c r="K41" s="1" t="str">
        <f>engine!J12</f>
        <v>Penata Muda, III/a</v>
      </c>
    </row>
    <row r="42" spans="4:39">
      <c r="E42" s="1" t="s">
        <v>14</v>
      </c>
      <c r="J42" s="1" t="s">
        <v>49</v>
      </c>
      <c r="K42" s="1" t="str">
        <f>engine!J14</f>
        <v>Plt. Kasi. Perencanaan &amp; Peng. Pelatihan</v>
      </c>
    </row>
    <row r="44" spans="4:39" ht="14.25" customHeight="1">
      <c r="E44" s="1" t="s">
        <v>28</v>
      </c>
      <c r="J44" s="1" t="s">
        <v>49</v>
      </c>
      <c r="K44" s="496" t="str">
        <f>engine!F29</f>
        <v xml:space="preserve">Dalam rangka Pendistribusian Informasi Kantor Latihan Kerja (KLK) Kab.Luwu Utara di Kec.Malangke, Malangke Barat, Baebunta dan Sabbang. </v>
      </c>
      <c r="L44" s="496"/>
      <c r="M44" s="496"/>
      <c r="N44" s="496"/>
      <c r="O44" s="496"/>
      <c r="P44" s="496"/>
      <c r="Q44" s="496"/>
      <c r="R44" s="496"/>
      <c r="S44" s="496"/>
      <c r="T44" s="496"/>
      <c r="U44" s="496"/>
      <c r="V44" s="496"/>
      <c r="W44" s="496"/>
      <c r="X44" s="496"/>
      <c r="Y44" s="496"/>
      <c r="Z44" s="496"/>
      <c r="AA44" s="496"/>
      <c r="AB44" s="496"/>
      <c r="AC44" s="496"/>
      <c r="AD44" s="496"/>
      <c r="AE44" s="496"/>
      <c r="AF44" s="496"/>
      <c r="AG44" s="496"/>
      <c r="AH44" s="496"/>
      <c r="AI44" s="496"/>
      <c r="AJ44" s="496"/>
      <c r="AK44" s="496"/>
      <c r="AL44" s="496"/>
      <c r="AM44" s="496"/>
    </row>
    <row r="45" spans="4:39">
      <c r="K45" s="496"/>
      <c r="L45" s="496"/>
      <c r="M45" s="496"/>
      <c r="N45" s="496"/>
      <c r="O45" s="496"/>
      <c r="P45" s="496"/>
      <c r="Q45" s="496"/>
      <c r="R45" s="496"/>
      <c r="S45" s="496"/>
      <c r="T45" s="496"/>
      <c r="U45" s="496"/>
      <c r="V45" s="496"/>
      <c r="W45" s="496"/>
      <c r="X45" s="496"/>
      <c r="Y45" s="496"/>
      <c r="Z45" s="496"/>
      <c r="AA45" s="496"/>
      <c r="AB45" s="496"/>
      <c r="AC45" s="496"/>
      <c r="AD45" s="496"/>
      <c r="AE45" s="496"/>
      <c r="AF45" s="496"/>
      <c r="AG45" s="496"/>
      <c r="AH45" s="496"/>
      <c r="AI45" s="496"/>
      <c r="AJ45" s="496"/>
      <c r="AK45" s="496"/>
      <c r="AL45" s="496"/>
      <c r="AM45" s="496"/>
    </row>
    <row r="46" spans="4:39">
      <c r="K46" s="496"/>
      <c r="L46" s="496"/>
      <c r="M46" s="496"/>
      <c r="N46" s="496"/>
      <c r="O46" s="496"/>
      <c r="P46" s="496"/>
      <c r="Q46" s="496"/>
      <c r="R46" s="496"/>
      <c r="S46" s="496"/>
      <c r="T46" s="496"/>
      <c r="U46" s="496"/>
      <c r="V46" s="496"/>
      <c r="W46" s="496"/>
      <c r="X46" s="496"/>
      <c r="Y46" s="496"/>
      <c r="Z46" s="496"/>
      <c r="AA46" s="496"/>
      <c r="AB46" s="496"/>
      <c r="AC46" s="496"/>
      <c r="AD46" s="496"/>
      <c r="AE46" s="496"/>
      <c r="AF46" s="496"/>
      <c r="AG46" s="496"/>
      <c r="AH46" s="496"/>
      <c r="AI46" s="496"/>
      <c r="AJ46" s="496"/>
      <c r="AK46" s="496"/>
      <c r="AL46" s="496"/>
      <c r="AM46" s="496"/>
    </row>
    <row r="47" spans="4:39">
      <c r="K47" s="496"/>
      <c r="L47" s="496"/>
      <c r="M47" s="496"/>
      <c r="N47" s="496"/>
      <c r="O47" s="496"/>
      <c r="P47" s="496"/>
      <c r="Q47" s="496"/>
      <c r="R47" s="496"/>
      <c r="S47" s="496"/>
      <c r="T47" s="496"/>
      <c r="U47" s="496"/>
      <c r="V47" s="496"/>
      <c r="W47" s="496"/>
      <c r="X47" s="496"/>
      <c r="Y47" s="496"/>
      <c r="Z47" s="496"/>
      <c r="AA47" s="496"/>
      <c r="AB47" s="496"/>
      <c r="AC47" s="496"/>
      <c r="AD47" s="496"/>
      <c r="AE47" s="496"/>
      <c r="AF47" s="496"/>
      <c r="AG47" s="496"/>
      <c r="AH47" s="496"/>
      <c r="AI47" s="496"/>
      <c r="AJ47" s="496"/>
      <c r="AK47" s="496"/>
      <c r="AL47" s="496"/>
      <c r="AM47" s="496"/>
    </row>
    <row r="49" spans="2:37">
      <c r="E49" s="1" t="s">
        <v>21</v>
      </c>
      <c r="J49" s="1" t="s">
        <v>49</v>
      </c>
      <c r="K49" s="466">
        <f>engine!F25</f>
        <v>40862</v>
      </c>
      <c r="L49" s="466"/>
      <c r="M49" s="466"/>
      <c r="N49" s="466"/>
      <c r="O49" s="466"/>
      <c r="P49" s="466"/>
      <c r="Q49" s="466"/>
      <c r="R49" s="466"/>
      <c r="S49" s="76" t="str">
        <f>engine!F26</f>
        <v>s.d</v>
      </c>
      <c r="T49" s="76"/>
      <c r="U49" s="481">
        <f>engine!F27</f>
        <v>40863</v>
      </c>
      <c r="V49" s="481"/>
      <c r="W49" s="481"/>
      <c r="X49" s="481"/>
      <c r="Y49" s="481"/>
      <c r="Z49" s="481"/>
      <c r="AA49" s="481"/>
      <c r="AB49" s="481"/>
      <c r="AC49" s="481"/>
    </row>
    <row r="51" spans="2:37">
      <c r="B51" s="1" t="s">
        <v>29</v>
      </c>
    </row>
    <row r="52" spans="2:37">
      <c r="B52" s="1" t="s">
        <v>30</v>
      </c>
    </row>
    <row r="53" spans="2:37">
      <c r="W53" s="1" t="s">
        <v>137</v>
      </c>
      <c r="AC53" s="1" t="str">
        <f>'PAR REK'!D7</f>
        <v>Bone-Bone</v>
      </c>
    </row>
    <row r="54" spans="2:37">
      <c r="W54" s="6" t="s">
        <v>31</v>
      </c>
      <c r="X54" s="6"/>
      <c r="Y54" s="6"/>
      <c r="Z54" s="6"/>
      <c r="AA54" s="6"/>
      <c r="AB54" s="6" t="s">
        <v>49</v>
      </c>
      <c r="AC54" s="502">
        <f>engine!F8</f>
        <v>40862</v>
      </c>
      <c r="AD54" s="502"/>
      <c r="AE54" s="502"/>
      <c r="AF54" s="502"/>
      <c r="AG54" s="502"/>
      <c r="AH54" s="502"/>
      <c r="AI54" s="502"/>
      <c r="AJ54" s="502"/>
      <c r="AK54" s="502"/>
    </row>
    <row r="55" spans="2:37">
      <c r="AC55" s="16"/>
      <c r="AD55" s="16"/>
      <c r="AE55" s="16"/>
      <c r="AF55" s="16"/>
      <c r="AG55" s="16"/>
      <c r="AH55" s="16"/>
      <c r="AI55" s="16"/>
      <c r="AJ55" s="16"/>
    </row>
    <row r="56" spans="2:37">
      <c r="W56" s="1" t="s">
        <v>50</v>
      </c>
    </row>
    <row r="60" spans="2:37" ht="15">
      <c r="W60" s="98" t="str">
        <f>'PAR REK'!D11</f>
        <v>Drs. SYAMSUL BAHRI</v>
      </c>
    </row>
    <row r="61" spans="2:37">
      <c r="W61" s="1" t="str">
        <f>"Pangkat :"&amp;'PAR REK'!D13</f>
        <v>Pangkat :Pembina Tk.I</v>
      </c>
    </row>
    <row r="62" spans="2:37">
      <c r="W62" s="1" t="str">
        <f>"NIP.  :"&amp;'PAR REK'!D12</f>
        <v>NIP.  :19581230 198612 1 002</v>
      </c>
    </row>
  </sheetData>
  <sheetProtection password="CEE3" sheet="1" objects="1" scenarios="1"/>
  <mergeCells count="11">
    <mergeCell ref="AG1:AN1"/>
    <mergeCell ref="K44:AM47"/>
    <mergeCell ref="K49:R49"/>
    <mergeCell ref="U49:AC49"/>
    <mergeCell ref="AC54:AK54"/>
    <mergeCell ref="B13:AN13"/>
    <mergeCell ref="B14:AN14"/>
    <mergeCell ref="E8:AK8"/>
    <mergeCell ref="E9:AK9"/>
    <mergeCell ref="E10:AK10"/>
    <mergeCell ref="E11:AK11"/>
  </mergeCells>
  <hyperlinks>
    <hyperlink ref="AG1" location="menu!A1" tooltip="Kembali ke Menu Utama" display="Kembali ke Menu"/>
  </hyperlinks>
  <pageMargins left="0.70866141732283472" right="0.70866141732283472" top="0.35433070866141736" bottom="1.3385826771653544" header="0.31496062992125984" footer="0.31496062992125984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39"/>
  <sheetViews>
    <sheetView showGridLines="0" view="pageBreakPreview" zoomScaleSheetLayoutView="100" workbookViewId="0">
      <pane ySplit="2" topLeftCell="A15" activePane="bottomLeft" state="frozen"/>
      <selection pane="bottomLeft" activeCell="M22" sqref="M22"/>
    </sheetView>
  </sheetViews>
  <sheetFormatPr defaultRowHeight="14.25"/>
  <cols>
    <col min="1" max="1" width="9.140625" style="1"/>
    <col min="2" max="31" width="3" style="1" customWidth="1"/>
    <col min="32" max="50" width="2.85546875" style="1" customWidth="1"/>
    <col min="51" max="16384" width="9.140625" style="1"/>
  </cols>
  <sheetData>
    <row r="1" spans="1:36" ht="15.75">
      <c r="A1" s="1" t="s">
        <v>299</v>
      </c>
      <c r="B1" s="171" t="s">
        <v>182</v>
      </c>
      <c r="C1" s="100"/>
      <c r="D1" s="100"/>
      <c r="E1" s="100"/>
      <c r="AD1" s="435" t="s">
        <v>171</v>
      </c>
      <c r="AE1" s="435"/>
      <c r="AF1" s="435"/>
      <c r="AG1" s="435"/>
      <c r="AH1" s="435"/>
      <c r="AI1" s="435"/>
      <c r="AJ1" s="435"/>
    </row>
    <row r="2" spans="1:36" ht="15">
      <c r="B2" s="101"/>
      <c r="C2" s="100"/>
      <c r="D2" s="100"/>
      <c r="E2" s="100"/>
      <c r="AH2" s="27"/>
    </row>
    <row r="3" spans="1:36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5">
      <c r="B4" s="512" t="s">
        <v>17</v>
      </c>
      <c r="C4" s="512"/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</row>
    <row r="5" spans="1:36" ht="23.25">
      <c r="B5" s="513" t="s">
        <v>33</v>
      </c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3"/>
      <c r="AH5" s="513"/>
      <c r="AI5" s="513"/>
      <c r="AJ5" s="513"/>
    </row>
    <row r="6" spans="1:3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0.25">
      <c r="B7" s="514" t="s">
        <v>61</v>
      </c>
      <c r="C7" s="514"/>
      <c r="D7" s="514"/>
      <c r="E7" s="514"/>
      <c r="F7" s="514"/>
      <c r="G7" s="514"/>
      <c r="H7" s="514"/>
      <c r="I7" s="514"/>
      <c r="J7" s="514"/>
      <c r="K7" s="514"/>
      <c r="L7" s="514"/>
      <c r="M7" s="514"/>
      <c r="N7" s="514"/>
      <c r="O7" s="514"/>
      <c r="P7" s="514"/>
      <c r="Q7" s="514"/>
      <c r="R7" s="514"/>
      <c r="S7" s="514"/>
      <c r="T7" s="514"/>
      <c r="U7" s="514"/>
      <c r="V7" s="514"/>
      <c r="W7" s="514"/>
      <c r="X7" s="514"/>
      <c r="Y7" s="514"/>
      <c r="Z7" s="514"/>
      <c r="AA7" s="514"/>
      <c r="AB7" s="514"/>
      <c r="AC7" s="514"/>
      <c r="AD7" s="514"/>
      <c r="AE7" s="514"/>
      <c r="AF7" s="514"/>
      <c r="AG7" s="514"/>
      <c r="AH7" s="514"/>
      <c r="AI7" s="514"/>
      <c r="AJ7" s="514"/>
    </row>
    <row r="8" spans="1:3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">
      <c r="B9" s="4" t="s">
        <v>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99"/>
      <c r="X9" s="11" t="s">
        <v>62</v>
      </c>
      <c r="Y9" s="11"/>
      <c r="Z9" s="11"/>
      <c r="AA9" s="11"/>
      <c r="AB9" s="11"/>
      <c r="AC9" s="11"/>
      <c r="AD9" s="479">
        <f>'PAR REK'!D6</f>
        <v>2011</v>
      </c>
      <c r="AE9" s="479"/>
      <c r="AF9" s="479"/>
      <c r="AG9" s="479"/>
      <c r="AH9" s="99" t="s">
        <v>63</v>
      </c>
      <c r="AI9" s="11"/>
      <c r="AJ9" s="12"/>
    </row>
    <row r="10" spans="1:36">
      <c r="B10" s="4" t="s">
        <v>132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96" t="s">
        <v>35</v>
      </c>
      <c r="X10" s="16"/>
      <c r="Y10" s="16"/>
      <c r="Z10" s="16"/>
      <c r="AA10" s="16"/>
      <c r="AB10" s="16"/>
      <c r="AC10" s="16"/>
      <c r="AD10" s="16"/>
      <c r="AE10" s="16"/>
      <c r="AF10" s="16"/>
      <c r="AG10" s="17"/>
      <c r="AH10" s="15"/>
      <c r="AI10" s="16"/>
      <c r="AJ10" s="17"/>
    </row>
    <row r="11" spans="1:3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07" t="str">
        <f>'PAR REK'!D19</f>
        <v>01 18 5 2 2 15 02</v>
      </c>
      <c r="X11" s="508"/>
      <c r="Y11" s="508"/>
      <c r="Z11" s="508"/>
      <c r="AA11" s="508"/>
      <c r="AB11" s="508"/>
      <c r="AC11" s="508"/>
      <c r="AD11" s="508"/>
      <c r="AE11" s="508"/>
      <c r="AF11" s="508"/>
      <c r="AG11" s="509"/>
      <c r="AH11" s="5"/>
      <c r="AI11" s="6"/>
      <c r="AJ11" s="14"/>
    </row>
    <row r="12" spans="1:36" ht="6.75" customHeigh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customHeight="1">
      <c r="B13" s="4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>
      <c r="B15" s="4" t="s">
        <v>36</v>
      </c>
      <c r="C15" s="4"/>
      <c r="D15" s="4"/>
      <c r="E15" s="4"/>
      <c r="F15" s="4"/>
      <c r="G15" s="4"/>
      <c r="H15" s="184"/>
      <c r="I15" s="510" t="str">
        <f>engine!T41</f>
        <v>TIGA RATUS LIMA PULUH RIBU RUPIAH</v>
      </c>
      <c r="J15" s="510"/>
      <c r="K15" s="510"/>
      <c r="L15" s="510"/>
      <c r="M15" s="510"/>
      <c r="N15" s="510"/>
      <c r="O15" s="510"/>
      <c r="P15" s="510"/>
      <c r="Q15" s="510"/>
      <c r="R15" s="510"/>
      <c r="S15" s="510"/>
      <c r="T15" s="510"/>
      <c r="U15" s="510"/>
      <c r="V15" s="510"/>
      <c r="W15" s="510"/>
      <c r="X15" s="510"/>
      <c r="Y15" s="510"/>
      <c r="Z15" s="510"/>
      <c r="AA15" s="510"/>
      <c r="AB15" s="510"/>
      <c r="AC15" s="510"/>
      <c r="AD15" s="510"/>
      <c r="AE15" s="510"/>
      <c r="AF15" s="510"/>
      <c r="AG15" s="510"/>
      <c r="AH15" s="510"/>
      <c r="AI15" s="510"/>
      <c r="AJ15" s="4"/>
    </row>
    <row r="16" spans="1:36">
      <c r="B16" s="4"/>
      <c r="C16" s="4"/>
      <c r="D16" s="4"/>
      <c r="E16" s="4"/>
      <c r="F16" s="4"/>
      <c r="G16" s="4"/>
      <c r="H16" s="184"/>
      <c r="I16" s="510"/>
      <c r="J16" s="510"/>
      <c r="K16" s="510"/>
      <c r="L16" s="510"/>
      <c r="M16" s="510"/>
      <c r="N16" s="510"/>
      <c r="O16" s="510"/>
      <c r="P16" s="510"/>
      <c r="Q16" s="510"/>
      <c r="R16" s="510"/>
      <c r="S16" s="510"/>
      <c r="T16" s="510"/>
      <c r="U16" s="510"/>
      <c r="V16" s="510"/>
      <c r="W16" s="510"/>
      <c r="X16" s="510"/>
      <c r="Y16" s="510"/>
      <c r="Z16" s="510"/>
      <c r="AA16" s="510"/>
      <c r="AB16" s="510"/>
      <c r="AC16" s="510"/>
      <c r="AD16" s="510"/>
      <c r="AE16" s="510"/>
      <c r="AF16" s="510"/>
      <c r="AG16" s="510"/>
      <c r="AH16" s="510"/>
      <c r="AI16" s="510"/>
      <c r="AJ16" s="4"/>
    </row>
    <row r="17" spans="2:36" ht="14.25" customHeight="1">
      <c r="B17" s="4" t="s">
        <v>37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2:36" ht="14.25" customHeight="1">
      <c r="B18" s="4"/>
      <c r="C18" s="505" t="str">
        <f>"Belanja Perjalanan Dinas Luar Daerah dalam rangka "&amp;engine!F29&amp;" di "&amp;engine!F18</f>
        <v>Belanja Perjalanan Dinas Luar Daerah dalam rangka Dalam rangka Pendistribusian Informasi Kantor Latihan Kerja (KLK) Kab.Luwu Utara di Kec.Malangke, Malangke Barat, Baebunta dan Sabbang.  di Masamba</v>
      </c>
      <c r="D18" s="506"/>
      <c r="E18" s="506"/>
      <c r="F18" s="506"/>
      <c r="G18" s="506"/>
      <c r="H18" s="506"/>
      <c r="I18" s="506"/>
      <c r="J18" s="506"/>
      <c r="K18" s="506"/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506"/>
      <c r="AA18" s="506"/>
      <c r="AB18" s="506"/>
      <c r="AC18" s="506"/>
      <c r="AD18" s="506"/>
      <c r="AE18" s="506"/>
      <c r="AF18" s="506"/>
      <c r="AG18" s="506"/>
      <c r="AH18" s="506"/>
      <c r="AI18" s="506"/>
      <c r="AJ18" s="4"/>
    </row>
    <row r="19" spans="2:36">
      <c r="B19" s="4"/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  <c r="AB19" s="506"/>
      <c r="AC19" s="506"/>
      <c r="AD19" s="506"/>
      <c r="AE19" s="506"/>
      <c r="AF19" s="506"/>
      <c r="AG19" s="506"/>
      <c r="AH19" s="506"/>
      <c r="AI19" s="506"/>
      <c r="AJ19" s="4"/>
    </row>
    <row r="20" spans="2:36">
      <c r="B20" s="4"/>
      <c r="C20" s="506"/>
      <c r="D20" s="506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4"/>
    </row>
    <row r="21" spans="2:36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>'PAR REK'!D7&amp;","</f>
        <v>Bone-Bone,</v>
      </c>
      <c r="AA21" s="4"/>
      <c r="AB21" s="4"/>
      <c r="AC21" s="4"/>
      <c r="AD21" s="511">
        <f>engine!F8</f>
        <v>40862</v>
      </c>
      <c r="AE21" s="511"/>
      <c r="AF21" s="511"/>
      <c r="AG21" s="511"/>
      <c r="AH21" s="511"/>
      <c r="AI21" s="511"/>
      <c r="AJ21" s="511"/>
    </row>
    <row r="22" spans="2:36">
      <c r="B22" s="4" t="s">
        <v>46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2:36">
      <c r="B23" s="4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39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 t="s">
        <v>40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6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6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2:36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2:36" ht="15">
      <c r="B28" s="58" t="str">
        <f>'PAR REK'!D11</f>
        <v>Drs. SYAMSUL BAHRI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8" t="str">
        <f>'PAR REK'!D21</f>
        <v>JOTAM BOKKO BETU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8" t="str">
        <f>engine!F11</f>
        <v>VENDERS, S.Sos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6">
      <c r="B29" s="4" t="str">
        <f>"Pangkat : "&amp;'PAR REK'!D13</f>
        <v>Pangkat : Pembina Tk.I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>"NIP. :"&amp;'PAR REK'!D23</f>
        <v>NIP. :19571231 198602 1 046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6" ht="16.5" customHeight="1">
      <c r="B30" s="4" t="str">
        <f>"NIP.  :"&amp;'PAR REK'!D12</f>
        <v>NIP.  :19581230 198612 1 002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9" t="s">
        <v>41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2:36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9" t="s">
        <v>42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2:36" ht="15" thickBo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9" t="s">
        <v>130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2:36" ht="15" thickTop="1">
      <c r="B33" s="4" t="s">
        <v>44</v>
      </c>
      <c r="C33" s="4"/>
      <c r="D33" s="4"/>
      <c r="E33" s="4"/>
      <c r="F33" s="4"/>
      <c r="G33" s="503">
        <f>engine!F34</f>
        <v>350000</v>
      </c>
      <c r="H33" s="503"/>
      <c r="I33" s="503"/>
      <c r="J33" s="503"/>
      <c r="K33" s="503"/>
      <c r="L33" s="503"/>
      <c r="M33" s="50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9" t="s">
        <v>43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2:36" ht="15" thickBot="1">
      <c r="B34" s="22"/>
      <c r="C34" s="22"/>
      <c r="D34" s="22"/>
      <c r="E34" s="22"/>
      <c r="F34" s="22"/>
      <c r="G34" s="504"/>
      <c r="H34" s="504"/>
      <c r="I34" s="504"/>
      <c r="J34" s="504"/>
      <c r="K34" s="504"/>
      <c r="L34" s="504"/>
      <c r="M34" s="50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9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2:36" ht="15" thickTop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9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2: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60" t="str">
        <f>'PAR REK'!D28</f>
        <v>O   L   G   A, S.Sos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2:36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9" t="str">
        <f>"NIP. :"&amp;'PAR REK'!D30</f>
        <v>NIP. :19811111 200502 2 006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2:36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2:36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</sheetData>
  <sheetProtection password="CEE3" sheet="1" objects="1" scenarios="1"/>
  <mergeCells count="10">
    <mergeCell ref="AD1:AJ1"/>
    <mergeCell ref="B4:AJ4"/>
    <mergeCell ref="B5:AJ5"/>
    <mergeCell ref="B7:AJ7"/>
    <mergeCell ref="AD9:AG9"/>
    <mergeCell ref="G33:M34"/>
    <mergeCell ref="C18:AI20"/>
    <mergeCell ref="W11:AG11"/>
    <mergeCell ref="I15:AI16"/>
    <mergeCell ref="AD21:AJ21"/>
  </mergeCells>
  <hyperlinks>
    <hyperlink ref="AD1" location="menu!A1" tooltip="Kembali ke Menu Utama" display="Kembali ke Menu"/>
  </hyperlinks>
  <pageMargins left="0.70866141732283472" right="0.31496062992125984" top="0.35433070866141736" bottom="1.3385826771653544" header="0.31496062992125984" footer="0.31496062992125984"/>
  <pageSetup paperSize="5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B1:BH50"/>
  <sheetViews>
    <sheetView showGridLines="0" view="pageBreakPreview" zoomScale="85" zoomScaleSheetLayoutView="85" workbookViewId="0">
      <pane ySplit="2" topLeftCell="A12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60" width="15.85546875" style="1" bestFit="1" customWidth="1"/>
    <col min="61" max="16384" width="9.140625" style="1"/>
  </cols>
  <sheetData>
    <row r="1" spans="2:40" ht="15" customHeight="1">
      <c r="B1" s="97" t="s">
        <v>313</v>
      </c>
      <c r="AG1" s="435" t="s">
        <v>171</v>
      </c>
      <c r="AH1" s="435"/>
      <c r="AI1" s="435"/>
      <c r="AJ1" s="435"/>
      <c r="AK1" s="435"/>
      <c r="AL1" s="435"/>
      <c r="AM1" s="435"/>
      <c r="AN1" s="435"/>
    </row>
    <row r="8" spans="2:40" ht="17.25" customHeight="1">
      <c r="C8" s="18"/>
      <c r="D8" s="18"/>
      <c r="E8" s="487" t="s">
        <v>17</v>
      </c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19"/>
      <c r="AM8" s="19"/>
      <c r="AN8" s="19"/>
    </row>
    <row r="9" spans="2:40" ht="18" customHeight="1">
      <c r="C9" s="18"/>
      <c r="D9" s="18"/>
      <c r="E9" s="488" t="s">
        <v>18</v>
      </c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20"/>
      <c r="AM9" s="20"/>
      <c r="AN9" s="20"/>
    </row>
    <row r="10" spans="2:40" ht="15" customHeight="1">
      <c r="E10" s="497" t="s">
        <v>27</v>
      </c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21"/>
      <c r="AM10" s="21"/>
      <c r="AN10" s="21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/>
    <row r="14" spans="2:40" ht="18">
      <c r="B14" s="495" t="s">
        <v>301</v>
      </c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495"/>
      <c r="AF14" s="495"/>
      <c r="AG14" s="495"/>
      <c r="AH14" s="495"/>
      <c r="AI14" s="495"/>
      <c r="AJ14" s="495"/>
      <c r="AK14" s="495"/>
      <c r="AL14" s="495"/>
      <c r="AM14" s="495"/>
      <c r="AN14" s="495"/>
    </row>
    <row r="15" spans="2:40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2:40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</row>
    <row r="17" spans="3:60" ht="15">
      <c r="C17" s="1" t="s">
        <v>308</v>
      </c>
      <c r="H17" s="1" t="s">
        <v>49</v>
      </c>
      <c r="J17" s="97" t="s">
        <v>304</v>
      </c>
    </row>
    <row r="19" spans="3:60" ht="15">
      <c r="C19" s="1" t="s">
        <v>309</v>
      </c>
      <c r="H19" s="1" t="s">
        <v>49</v>
      </c>
      <c r="J19" s="97" t="str">
        <f>engine!F11</f>
        <v>VENDERS, S.Sos</v>
      </c>
      <c r="BH19" s="274"/>
    </row>
    <row r="20" spans="3:60">
      <c r="J20" s="1" t="str">
        <f>"NIP : "&amp;engine!F13</f>
        <v>NIP : 19680530 2009 01 1 001</v>
      </c>
      <c r="BH20" s="274"/>
    </row>
    <row r="22" spans="3:60" ht="15" customHeight="1">
      <c r="C22" s="1" t="s">
        <v>21</v>
      </c>
      <c r="H22" s="1" t="s">
        <v>49</v>
      </c>
      <c r="J22" s="466">
        <f>engine!$F$25</f>
        <v>40862</v>
      </c>
      <c r="K22" s="466"/>
      <c r="L22" s="466"/>
      <c r="M22" s="466"/>
      <c r="N22" s="466"/>
      <c r="O22" s="466"/>
      <c r="P22" s="466"/>
      <c r="Q22" s="466"/>
      <c r="R22" s="76" t="str">
        <f>engine!$F$26</f>
        <v>s.d</v>
      </c>
      <c r="T22" s="481">
        <f>engine!$F$27</f>
        <v>40863</v>
      </c>
      <c r="U22" s="481"/>
      <c r="V22" s="481"/>
      <c r="W22" s="481"/>
      <c r="X22" s="481"/>
      <c r="Y22" s="481"/>
      <c r="Z22" s="481"/>
      <c r="AA22" s="481"/>
      <c r="AB22" s="76"/>
      <c r="AC22" s="76"/>
      <c r="AD22" s="76"/>
    </row>
    <row r="24" spans="3:60">
      <c r="C24" s="1" t="s">
        <v>302</v>
      </c>
      <c r="H24" s="1" t="s">
        <v>49</v>
      </c>
      <c r="J24" s="1" t="s">
        <v>305</v>
      </c>
      <c r="R24" s="1" t="str">
        <f>engine!F7</f>
        <v>094/199/ST-KLK</v>
      </c>
    </row>
    <row r="26" spans="3:60" ht="14.25" customHeight="1">
      <c r="C26" s="1" t="s">
        <v>28</v>
      </c>
      <c r="H26" s="1" t="s">
        <v>49</v>
      </c>
      <c r="J26" s="476" t="str">
        <f>engine!F29</f>
        <v xml:space="preserve">Dalam rangka Pendistribusian Informasi Kantor Latihan Kerja (KLK) Kab.Luwu Utara di Kec.Malangke, Malangke Barat, Baebunta dan Sabbang. </v>
      </c>
      <c r="K26" s="476"/>
      <c r="L26" s="476"/>
      <c r="M26" s="476"/>
      <c r="N26" s="476"/>
      <c r="O26" s="476"/>
      <c r="P26" s="476"/>
      <c r="Q26" s="476"/>
      <c r="R26" s="476"/>
      <c r="S26" s="476"/>
      <c r="T26" s="476"/>
      <c r="U26" s="476"/>
      <c r="V26" s="476"/>
      <c r="W26" s="476"/>
      <c r="X26" s="476"/>
      <c r="Y26" s="476"/>
      <c r="Z26" s="476"/>
      <c r="AA26" s="476"/>
      <c r="AB26" s="476"/>
      <c r="AC26" s="476"/>
      <c r="AD26" s="476"/>
      <c r="AE26" s="476"/>
      <c r="AF26" s="476"/>
      <c r="AG26" s="476"/>
      <c r="AH26" s="476"/>
      <c r="AI26" s="476"/>
      <c r="AJ26" s="476"/>
      <c r="AK26" s="476"/>
      <c r="AL26" s="476"/>
      <c r="AM26" s="272"/>
    </row>
    <row r="27" spans="3:60">
      <c r="J27" s="476"/>
      <c r="K27" s="476"/>
      <c r="L27" s="476"/>
      <c r="M27" s="476"/>
      <c r="N27" s="476"/>
      <c r="O27" s="476"/>
      <c r="P27" s="476"/>
      <c r="Q27" s="476"/>
      <c r="R27" s="476"/>
      <c r="S27" s="476"/>
      <c r="T27" s="476"/>
      <c r="U27" s="476"/>
      <c r="V27" s="476"/>
      <c r="W27" s="476"/>
      <c r="X27" s="476"/>
      <c r="Y27" s="476"/>
      <c r="Z27" s="476"/>
      <c r="AA27" s="476"/>
      <c r="AB27" s="476"/>
      <c r="AC27" s="476"/>
      <c r="AD27" s="476"/>
      <c r="AE27" s="476"/>
      <c r="AF27" s="476"/>
      <c r="AG27" s="476"/>
      <c r="AH27" s="476"/>
      <c r="AI27" s="476"/>
      <c r="AJ27" s="476"/>
      <c r="AK27" s="476"/>
      <c r="AL27" s="476"/>
      <c r="AM27" s="272"/>
    </row>
    <row r="28" spans="3:60">
      <c r="J28" s="476"/>
      <c r="K28" s="476"/>
      <c r="L28" s="476"/>
      <c r="M28" s="476"/>
      <c r="N28" s="476"/>
      <c r="O28" s="476"/>
      <c r="P28" s="476"/>
      <c r="Q28" s="476"/>
      <c r="R28" s="476"/>
      <c r="S28" s="476"/>
      <c r="T28" s="476"/>
      <c r="U28" s="476"/>
      <c r="V28" s="476"/>
      <c r="W28" s="476"/>
      <c r="X28" s="476"/>
      <c r="Y28" s="476"/>
      <c r="Z28" s="476"/>
      <c r="AA28" s="476"/>
      <c r="AB28" s="476"/>
      <c r="AC28" s="476"/>
      <c r="AD28" s="476"/>
      <c r="AE28" s="476"/>
      <c r="AF28" s="476"/>
      <c r="AG28" s="476"/>
      <c r="AH28" s="476"/>
      <c r="AI28" s="476"/>
      <c r="AJ28" s="476"/>
      <c r="AK28" s="476"/>
      <c r="AL28" s="476"/>
      <c r="AM28" s="272"/>
    </row>
    <row r="29" spans="3:60"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/>
      <c r="W29" s="476"/>
      <c r="X29" s="476"/>
      <c r="Y29" s="476"/>
      <c r="Z29" s="476"/>
      <c r="AA29" s="476"/>
      <c r="AB29" s="476"/>
      <c r="AC29" s="476"/>
      <c r="AD29" s="476"/>
      <c r="AE29" s="476"/>
      <c r="AF29" s="476"/>
      <c r="AG29" s="476"/>
      <c r="AH29" s="476"/>
      <c r="AI29" s="476"/>
      <c r="AJ29" s="476"/>
      <c r="AK29" s="476"/>
      <c r="AL29" s="476"/>
      <c r="AM29" s="272"/>
    </row>
    <row r="31" spans="3:60"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</row>
    <row r="32" spans="3:60" ht="17.25" customHeight="1">
      <c r="C32" s="1" t="s">
        <v>303</v>
      </c>
      <c r="H32" s="1" t="s">
        <v>49</v>
      </c>
      <c r="J32" s="1" t="s">
        <v>310</v>
      </c>
    </row>
    <row r="33" spans="3:39" ht="17.25" customHeight="1">
      <c r="J33" s="1" t="s">
        <v>310</v>
      </c>
    </row>
    <row r="34" spans="3:39" ht="17.25" customHeight="1">
      <c r="J34" s="1" t="s">
        <v>310</v>
      </c>
    </row>
    <row r="35" spans="3:39" ht="17.25" customHeight="1">
      <c r="J35" s="1" t="s">
        <v>310</v>
      </c>
    </row>
    <row r="36" spans="3:39" ht="17.25" customHeight="1">
      <c r="J36" s="1" t="s">
        <v>310</v>
      </c>
    </row>
    <row r="39" spans="3:39">
      <c r="C39" s="1" t="s">
        <v>306</v>
      </c>
    </row>
    <row r="42" spans="3:39">
      <c r="Z42" s="1" t="s">
        <v>136</v>
      </c>
      <c r="AE42" s="466">
        <f>engine!F25</f>
        <v>40862</v>
      </c>
      <c r="AF42" s="466"/>
      <c r="AG42" s="466"/>
      <c r="AH42" s="466"/>
      <c r="AI42" s="466"/>
      <c r="AJ42" s="466"/>
      <c r="AK42" s="466"/>
      <c r="AL42" s="466"/>
    </row>
    <row r="44" spans="3:39">
      <c r="Y44" s="4"/>
      <c r="Z44" s="1" t="s">
        <v>307</v>
      </c>
      <c r="AA44" s="4"/>
      <c r="AB44" s="4"/>
      <c r="AC44" s="4"/>
      <c r="AD44" s="4"/>
      <c r="AE44" s="273"/>
      <c r="AF44" s="273"/>
      <c r="AG44" s="273"/>
      <c r="AH44" s="273"/>
      <c r="AI44" s="273"/>
      <c r="AJ44" s="273"/>
      <c r="AK44" s="273"/>
      <c r="AL44" s="270"/>
      <c r="AM44" s="270"/>
    </row>
    <row r="45" spans="3:39">
      <c r="AE45" s="4"/>
      <c r="AF45" s="4"/>
      <c r="AG45" s="4"/>
      <c r="AH45" s="4"/>
      <c r="AI45" s="4"/>
      <c r="AJ45" s="4"/>
      <c r="AK45" s="4"/>
      <c r="AL45" s="4"/>
    </row>
    <row r="48" spans="3:39" ht="15">
      <c r="Z48" s="98" t="str">
        <f>engine!F11</f>
        <v>VENDERS, S.Sos</v>
      </c>
    </row>
    <row r="49" spans="25:26">
      <c r="Z49" s="1" t="str">
        <f>"NIP. : "&amp;engine!F13</f>
        <v>NIP. : 19680530 2009 01 1 001</v>
      </c>
    </row>
    <row r="50" spans="25:26" ht="15">
      <c r="Y50" s="98"/>
    </row>
  </sheetData>
  <sheetProtection password="CEE3" sheet="1" objects="1" scenarios="1"/>
  <mergeCells count="10">
    <mergeCell ref="J26:AL29"/>
    <mergeCell ref="AE42:AL42"/>
    <mergeCell ref="AG1:AN1"/>
    <mergeCell ref="E8:AK8"/>
    <mergeCell ref="E9:AK9"/>
    <mergeCell ref="E10:AK10"/>
    <mergeCell ref="E11:AK11"/>
    <mergeCell ref="B14:AN14"/>
    <mergeCell ref="J22:Q22"/>
    <mergeCell ref="T22:AA22"/>
  </mergeCells>
  <hyperlinks>
    <hyperlink ref="AG1" location="menu!A1" tooltip="Kembali ke Menu Utama" display="Kembali ke Menu"/>
  </hyperlinks>
  <pageMargins left="0.9055118110236221" right="0.51181102362204722" top="0.35433070866141736" bottom="1.3385826771653544" header="0.31496062992125984" footer="0.31496062992125984"/>
  <pageSetup paperSize="5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B1:BH53"/>
  <sheetViews>
    <sheetView showGridLines="0" view="pageBreakPreview" zoomScaleSheetLayoutView="100" workbookViewId="0">
      <pane ySplit="2" topLeftCell="A12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60" width="15.85546875" style="1" bestFit="1" customWidth="1"/>
    <col min="61" max="16384" width="9.140625" style="1"/>
  </cols>
  <sheetData>
    <row r="1" spans="2:40" ht="15" customHeight="1">
      <c r="B1" s="97" t="s">
        <v>314</v>
      </c>
      <c r="AG1" s="435" t="s">
        <v>171</v>
      </c>
      <c r="AH1" s="435"/>
      <c r="AI1" s="435"/>
      <c r="AJ1" s="435"/>
      <c r="AK1" s="435"/>
      <c r="AL1" s="435"/>
      <c r="AM1" s="435"/>
      <c r="AN1" s="435"/>
    </row>
    <row r="8" spans="2:40" ht="17.25" customHeight="1">
      <c r="C8" s="18"/>
      <c r="D8" s="18"/>
      <c r="E8" s="487" t="s">
        <v>17</v>
      </c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19"/>
      <c r="AM8" s="19"/>
      <c r="AN8" s="19"/>
    </row>
    <row r="9" spans="2:40" ht="18" customHeight="1">
      <c r="C9" s="18"/>
      <c r="D9" s="18"/>
      <c r="E9" s="488" t="s">
        <v>18</v>
      </c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20"/>
      <c r="AM9" s="20"/>
      <c r="AN9" s="20"/>
    </row>
    <row r="10" spans="2:40" ht="15" customHeight="1">
      <c r="E10" s="497" t="s">
        <v>27</v>
      </c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21"/>
      <c r="AM10" s="21"/>
      <c r="AN10" s="21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/>
    <row r="14" spans="2:40" ht="18">
      <c r="B14" s="495" t="s">
        <v>301</v>
      </c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495"/>
      <c r="AF14" s="495"/>
      <c r="AG14" s="495"/>
      <c r="AH14" s="495"/>
      <c r="AI14" s="495"/>
      <c r="AJ14" s="495"/>
      <c r="AK14" s="495"/>
      <c r="AL14" s="495"/>
      <c r="AM14" s="495"/>
      <c r="AN14" s="495"/>
    </row>
    <row r="15" spans="2:40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2:40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</row>
    <row r="17" spans="3:60" ht="15">
      <c r="C17" s="1" t="s">
        <v>308</v>
      </c>
      <c r="H17" s="1" t="s">
        <v>49</v>
      </c>
      <c r="J17" s="97" t="s">
        <v>304</v>
      </c>
    </row>
    <row r="19" spans="3:60" ht="15">
      <c r="C19" s="1" t="s">
        <v>309</v>
      </c>
      <c r="H19" s="1" t="s">
        <v>49</v>
      </c>
      <c r="J19" s="275" t="s">
        <v>48</v>
      </c>
      <c r="K19" s="97" t="str">
        <f>engine!F11</f>
        <v>VENDERS, S.Sos</v>
      </c>
      <c r="BH19" s="274"/>
    </row>
    <row r="20" spans="3:60">
      <c r="K20" s="1" t="str">
        <f>"NIP : "&amp;engine!F13</f>
        <v>NIP : 19680530 2009 01 1 001</v>
      </c>
      <c r="BH20" s="274"/>
    </row>
    <row r="21" spans="3:60">
      <c r="BH21" s="274"/>
    </row>
    <row r="22" spans="3:60" ht="15">
      <c r="J22" s="1" t="s">
        <v>103</v>
      </c>
      <c r="K22" s="97" t="str">
        <f>engine!G11</f>
        <v>VENDERS, S.Sos</v>
      </c>
      <c r="BH22" s="274"/>
    </row>
    <row r="23" spans="3:60">
      <c r="K23" s="1" t="str">
        <f>"NIP : "&amp;engine!G13</f>
        <v>NIP : 19680530 2009 01 1 001</v>
      </c>
      <c r="BH23" s="274"/>
    </row>
    <row r="25" spans="3:60">
      <c r="C25" s="1" t="s">
        <v>21</v>
      </c>
      <c r="H25" s="1" t="s">
        <v>49</v>
      </c>
      <c r="J25" s="466">
        <f>engine!$F$25</f>
        <v>40862</v>
      </c>
      <c r="K25" s="466"/>
      <c r="L25" s="466"/>
      <c r="M25" s="466"/>
      <c r="N25" s="466"/>
      <c r="O25" s="466"/>
      <c r="P25" s="466"/>
      <c r="Q25" s="466"/>
      <c r="R25" s="76" t="str">
        <f>engine!$F$26</f>
        <v>s.d</v>
      </c>
      <c r="T25" s="481">
        <f>engine!$F$27</f>
        <v>40863</v>
      </c>
      <c r="U25" s="481"/>
      <c r="V25" s="481"/>
      <c r="W25" s="481"/>
      <c r="X25" s="481"/>
      <c r="Y25" s="481"/>
      <c r="Z25" s="481"/>
      <c r="AA25" s="481"/>
    </row>
    <row r="27" spans="3:60">
      <c r="C27" s="1" t="s">
        <v>302</v>
      </c>
      <c r="H27" s="1" t="s">
        <v>49</v>
      </c>
      <c r="J27" s="1" t="s">
        <v>305</v>
      </c>
      <c r="R27" s="1" t="str">
        <f>engine!F7</f>
        <v>094/199/ST-KLK</v>
      </c>
    </row>
    <row r="29" spans="3:60" ht="14.25" customHeight="1">
      <c r="C29" s="1" t="s">
        <v>28</v>
      </c>
      <c r="H29" s="1" t="s">
        <v>49</v>
      </c>
      <c r="J29" s="476" t="str">
        <f>engine!F29</f>
        <v xml:space="preserve">Dalam rangka Pendistribusian Informasi Kantor Latihan Kerja (KLK) Kab.Luwu Utara di Kec.Malangke, Malangke Barat, Baebunta dan Sabbang. </v>
      </c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/>
      <c r="W29" s="476"/>
      <c r="X29" s="476"/>
      <c r="Y29" s="476"/>
      <c r="Z29" s="476"/>
      <c r="AA29" s="476"/>
      <c r="AB29" s="476"/>
      <c r="AC29" s="476"/>
      <c r="AD29" s="476"/>
      <c r="AE29" s="476"/>
      <c r="AF29" s="476"/>
      <c r="AG29" s="476"/>
      <c r="AH29" s="476"/>
      <c r="AI29" s="476"/>
      <c r="AJ29" s="476"/>
      <c r="AK29" s="476"/>
      <c r="AL29" s="476"/>
      <c r="AM29" s="272"/>
    </row>
    <row r="30" spans="3:60">
      <c r="J30" s="476"/>
      <c r="K30" s="476"/>
      <c r="L30" s="476"/>
      <c r="M30" s="476"/>
      <c r="N30" s="476"/>
      <c r="O30" s="476"/>
      <c r="P30" s="476"/>
      <c r="Q30" s="476"/>
      <c r="R30" s="476"/>
      <c r="S30" s="476"/>
      <c r="T30" s="476"/>
      <c r="U30" s="476"/>
      <c r="V30" s="476"/>
      <c r="W30" s="476"/>
      <c r="X30" s="476"/>
      <c r="Y30" s="476"/>
      <c r="Z30" s="476"/>
      <c r="AA30" s="476"/>
      <c r="AB30" s="476"/>
      <c r="AC30" s="476"/>
      <c r="AD30" s="476"/>
      <c r="AE30" s="476"/>
      <c r="AF30" s="476"/>
      <c r="AG30" s="476"/>
      <c r="AH30" s="476"/>
      <c r="AI30" s="476"/>
      <c r="AJ30" s="476"/>
      <c r="AK30" s="476"/>
      <c r="AL30" s="476"/>
      <c r="AM30" s="272"/>
    </row>
    <row r="31" spans="3:60">
      <c r="J31" s="476"/>
      <c r="K31" s="476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  <c r="AB31" s="476"/>
      <c r="AC31" s="476"/>
      <c r="AD31" s="476"/>
      <c r="AE31" s="476"/>
      <c r="AF31" s="476"/>
      <c r="AG31" s="476"/>
      <c r="AH31" s="476"/>
      <c r="AI31" s="476"/>
      <c r="AJ31" s="476"/>
      <c r="AK31" s="476"/>
      <c r="AL31" s="476"/>
      <c r="AM31" s="272"/>
    </row>
    <row r="32" spans="3:60">
      <c r="J32" s="476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76"/>
      <c r="AD32" s="476"/>
      <c r="AE32" s="476"/>
      <c r="AF32" s="476"/>
      <c r="AG32" s="476"/>
      <c r="AH32" s="476"/>
      <c r="AI32" s="476"/>
      <c r="AJ32" s="476"/>
      <c r="AK32" s="476"/>
      <c r="AL32" s="476"/>
      <c r="AM32" s="272"/>
    </row>
    <row r="34" spans="3:39"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</row>
    <row r="35" spans="3:39" ht="17.25" customHeight="1">
      <c r="C35" s="1" t="s">
        <v>303</v>
      </c>
      <c r="H35" s="1" t="s">
        <v>49</v>
      </c>
      <c r="J35" s="1" t="s">
        <v>310</v>
      </c>
    </row>
    <row r="36" spans="3:39" ht="17.25" customHeight="1">
      <c r="J36" s="1" t="s">
        <v>310</v>
      </c>
    </row>
    <row r="37" spans="3:39" ht="17.25" customHeight="1">
      <c r="J37" s="1" t="s">
        <v>310</v>
      </c>
    </row>
    <row r="38" spans="3:39" ht="17.25" customHeight="1">
      <c r="J38" s="1" t="s">
        <v>310</v>
      </c>
    </row>
    <row r="39" spans="3:39" ht="17.25" customHeight="1">
      <c r="J39" s="1" t="s">
        <v>310</v>
      </c>
    </row>
    <row r="42" spans="3:39">
      <c r="C42" s="1" t="s">
        <v>306</v>
      </c>
    </row>
    <row r="45" spans="3:39">
      <c r="Z45" s="1" t="s">
        <v>136</v>
      </c>
      <c r="AE45" s="481">
        <f>engine!F25</f>
        <v>40862</v>
      </c>
      <c r="AF45" s="481"/>
      <c r="AG45" s="481"/>
      <c r="AH45" s="481"/>
      <c r="AI45" s="481"/>
      <c r="AJ45" s="481"/>
      <c r="AK45" s="481"/>
      <c r="AL45" s="481"/>
    </row>
    <row r="47" spans="3:39">
      <c r="Q47" s="1" t="s">
        <v>307</v>
      </c>
      <c r="Y47" s="4"/>
      <c r="AA47" s="4"/>
      <c r="AB47" s="4"/>
      <c r="AC47" s="4"/>
      <c r="AD47" s="4"/>
      <c r="AE47" s="273"/>
      <c r="AF47" s="273"/>
      <c r="AG47" s="273"/>
      <c r="AH47" s="273"/>
      <c r="AI47" s="273"/>
      <c r="AJ47" s="273"/>
      <c r="AK47" s="273"/>
      <c r="AL47" s="270"/>
      <c r="AM47" s="270"/>
    </row>
    <row r="48" spans="3:39">
      <c r="AE48" s="4"/>
      <c r="AF48" s="4"/>
      <c r="AG48" s="4"/>
      <c r="AH48" s="4"/>
      <c r="AI48" s="4"/>
      <c r="AJ48" s="4"/>
      <c r="AK48" s="4"/>
      <c r="AL48" s="4"/>
    </row>
    <row r="50" spans="5:26">
      <c r="E50" s="1" t="s">
        <v>48</v>
      </c>
      <c r="X50" s="1" t="s">
        <v>103</v>
      </c>
    </row>
    <row r="52" spans="5:26" ht="15">
      <c r="G52" s="98" t="str">
        <f>engine!F11</f>
        <v>VENDERS, S.Sos</v>
      </c>
      <c r="Z52" s="98" t="str">
        <f>engine!G11</f>
        <v>VENDERS, S.Sos</v>
      </c>
    </row>
    <row r="53" spans="5:26">
      <c r="G53" s="1" t="str">
        <f>"NIP. : "&amp;engine!F13</f>
        <v>NIP. : 19680530 2009 01 1 001</v>
      </c>
      <c r="Z53" s="1" t="str">
        <f>"NIP. : "&amp;engine!G13</f>
        <v>NIP. : 19680530 2009 01 1 001</v>
      </c>
    </row>
  </sheetData>
  <sheetProtection password="CEE3" sheet="1" objects="1" scenarios="1"/>
  <mergeCells count="10">
    <mergeCell ref="J29:AL32"/>
    <mergeCell ref="AE45:AL45"/>
    <mergeCell ref="AG1:AN1"/>
    <mergeCell ref="E8:AK8"/>
    <mergeCell ref="E9:AK9"/>
    <mergeCell ref="E10:AK10"/>
    <mergeCell ref="E11:AK11"/>
    <mergeCell ref="B14:AN14"/>
    <mergeCell ref="J25:Q25"/>
    <mergeCell ref="T25:AA25"/>
  </mergeCells>
  <hyperlinks>
    <hyperlink ref="AG1" location="menu!A1" tooltip="Kembali ke Menu Utama" display="Kembali ke Menu"/>
  </hyperlinks>
  <pageMargins left="0.51181102362204722" right="0.51181102362204722" top="0.35433070866141736" bottom="1.3385826771653544" header="0.31496062992125984" footer="0.31496062992125984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B1:BH57"/>
  <sheetViews>
    <sheetView showGridLines="0" view="pageBreakPreview" zoomScale="85" zoomScaleSheetLayoutView="85" workbookViewId="0">
      <pane ySplit="2" topLeftCell="A3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60" width="15.85546875" style="1" bestFit="1" customWidth="1"/>
    <col min="61" max="16384" width="9.140625" style="1"/>
  </cols>
  <sheetData>
    <row r="1" spans="2:40" ht="15" customHeight="1">
      <c r="B1" s="97" t="s">
        <v>315</v>
      </c>
      <c r="AG1" s="435" t="s">
        <v>171</v>
      </c>
      <c r="AH1" s="435"/>
      <c r="AI1" s="435"/>
      <c r="AJ1" s="435"/>
      <c r="AK1" s="435"/>
      <c r="AL1" s="435"/>
      <c r="AM1" s="435"/>
      <c r="AN1" s="435"/>
    </row>
    <row r="4" spans="2:4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2:40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2:40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2:40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2:40" ht="17.25" customHeight="1">
      <c r="B8" s="4"/>
      <c r="C8" s="276"/>
      <c r="D8" s="276"/>
      <c r="E8" s="517" t="s">
        <v>17</v>
      </c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277"/>
      <c r="AM8" s="277"/>
      <c r="AN8" s="277"/>
    </row>
    <row r="9" spans="2:40" ht="18" customHeight="1">
      <c r="B9" s="4"/>
      <c r="C9" s="276"/>
      <c r="D9" s="276"/>
      <c r="E9" s="513" t="s">
        <v>18</v>
      </c>
      <c r="F9" s="513"/>
      <c r="G9" s="513"/>
      <c r="H9" s="513"/>
      <c r="I9" s="513"/>
      <c r="J9" s="513"/>
      <c r="K9" s="513"/>
      <c r="L9" s="513"/>
      <c r="M9" s="513"/>
      <c r="N9" s="513"/>
      <c r="O9" s="513"/>
      <c r="P9" s="513"/>
      <c r="Q9" s="513"/>
      <c r="R9" s="513"/>
      <c r="S9" s="513"/>
      <c r="T9" s="513"/>
      <c r="U9" s="513"/>
      <c r="V9" s="513"/>
      <c r="W9" s="513"/>
      <c r="X9" s="513"/>
      <c r="Y9" s="513"/>
      <c r="Z9" s="513"/>
      <c r="AA9" s="513"/>
      <c r="AB9" s="513"/>
      <c r="AC9" s="513"/>
      <c r="AD9" s="513"/>
      <c r="AE9" s="513"/>
      <c r="AF9" s="513"/>
      <c r="AG9" s="513"/>
      <c r="AH9" s="513"/>
      <c r="AI9" s="513"/>
      <c r="AJ9" s="513"/>
      <c r="AK9" s="513"/>
      <c r="AL9" s="278"/>
      <c r="AM9" s="278"/>
      <c r="AN9" s="278"/>
    </row>
    <row r="10" spans="2:40" ht="15" customHeight="1">
      <c r="B10" s="4"/>
      <c r="C10" s="4"/>
      <c r="D10" s="4"/>
      <c r="E10" s="518" t="s">
        <v>27</v>
      </c>
      <c r="F10" s="518"/>
      <c r="G10" s="518"/>
      <c r="H10" s="518"/>
      <c r="I10" s="518"/>
      <c r="J10" s="518"/>
      <c r="K10" s="518"/>
      <c r="L10" s="518"/>
      <c r="M10" s="518"/>
      <c r="N10" s="518"/>
      <c r="O10" s="518"/>
      <c r="P10" s="518"/>
      <c r="Q10" s="518"/>
      <c r="R10" s="518"/>
      <c r="S10" s="518"/>
      <c r="T10" s="518"/>
      <c r="U10" s="518"/>
      <c r="V10" s="518"/>
      <c r="W10" s="518"/>
      <c r="X10" s="518"/>
      <c r="Y10" s="518"/>
      <c r="Z10" s="518"/>
      <c r="AA10" s="518"/>
      <c r="AB10" s="518"/>
      <c r="AC10" s="518"/>
      <c r="AD10" s="518"/>
      <c r="AE10" s="518"/>
      <c r="AF10" s="518"/>
      <c r="AG10" s="518"/>
      <c r="AH10" s="518"/>
      <c r="AI10" s="518"/>
      <c r="AJ10" s="518"/>
      <c r="AK10" s="518"/>
      <c r="AL10" s="279"/>
      <c r="AM10" s="279"/>
      <c r="AN10" s="279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2:40" ht="18">
      <c r="B13" s="519" t="s">
        <v>301</v>
      </c>
      <c r="C13" s="519"/>
      <c r="D13" s="519"/>
      <c r="E13" s="519"/>
      <c r="F13" s="519"/>
      <c r="G13" s="519"/>
      <c r="H13" s="519"/>
      <c r="I13" s="519"/>
      <c r="J13" s="519"/>
      <c r="K13" s="519"/>
      <c r="L13" s="519"/>
      <c r="M13" s="519"/>
      <c r="N13" s="519"/>
      <c r="O13" s="519"/>
      <c r="P13" s="519"/>
      <c r="Q13" s="519"/>
      <c r="R13" s="519"/>
      <c r="S13" s="519"/>
      <c r="T13" s="519"/>
      <c r="U13" s="519"/>
      <c r="V13" s="519"/>
      <c r="W13" s="519"/>
      <c r="X13" s="519"/>
      <c r="Y13" s="519"/>
      <c r="Z13" s="519"/>
      <c r="AA13" s="519"/>
      <c r="AB13" s="519"/>
      <c r="AC13" s="519"/>
      <c r="AD13" s="519"/>
      <c r="AE13" s="519"/>
      <c r="AF13" s="519"/>
      <c r="AG13" s="519"/>
      <c r="AH13" s="519"/>
      <c r="AI13" s="519"/>
      <c r="AJ13" s="519"/>
      <c r="AK13" s="519"/>
      <c r="AL13" s="519"/>
      <c r="AM13" s="519"/>
      <c r="AN13" s="519"/>
    </row>
    <row r="14" spans="2:40"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</row>
    <row r="15" spans="2:40" ht="15">
      <c r="B15" s="4"/>
      <c r="C15" s="4" t="s">
        <v>308</v>
      </c>
      <c r="D15" s="4"/>
      <c r="E15" s="4"/>
      <c r="F15" s="4"/>
      <c r="G15" s="4"/>
      <c r="H15" s="4" t="s">
        <v>49</v>
      </c>
      <c r="I15" s="4"/>
      <c r="J15" s="280" t="s">
        <v>304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2:40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60" ht="15">
      <c r="B17" s="4"/>
      <c r="C17" s="4" t="s">
        <v>309</v>
      </c>
      <c r="D17" s="4"/>
      <c r="E17" s="4"/>
      <c r="F17" s="4"/>
      <c r="G17" s="4"/>
      <c r="H17" s="4" t="s">
        <v>49</v>
      </c>
      <c r="I17" s="4"/>
      <c r="J17" s="281" t="s">
        <v>48</v>
      </c>
      <c r="K17" s="280" t="str">
        <f>engine!F11</f>
        <v>VENDERS, S.Sos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BH17" s="274"/>
    </row>
    <row r="18" spans="2:60">
      <c r="B18" s="4"/>
      <c r="C18" s="4"/>
      <c r="D18" s="4"/>
      <c r="E18" s="4"/>
      <c r="F18" s="4"/>
      <c r="G18" s="4"/>
      <c r="H18" s="4"/>
      <c r="I18" s="4"/>
      <c r="J18" s="4"/>
      <c r="K18" s="4" t="str">
        <f>"NIP : "&amp;engine!F13</f>
        <v>NIP : 19680530 2009 01 1 001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BH18" s="274"/>
    </row>
    <row r="19" spans="2:60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BH19" s="274"/>
    </row>
    <row r="20" spans="2:60" ht="15">
      <c r="B20" s="4"/>
      <c r="C20" s="4"/>
      <c r="D20" s="4"/>
      <c r="E20" s="4"/>
      <c r="F20" s="4"/>
      <c r="G20" s="4"/>
      <c r="H20" s="4"/>
      <c r="I20" s="4"/>
      <c r="J20" s="4" t="s">
        <v>103</v>
      </c>
      <c r="K20" s="280" t="str">
        <f>engine!G11</f>
        <v>VENDERS, S.Sos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BH20" s="274"/>
    </row>
    <row r="21" spans="2:60">
      <c r="B21" s="4"/>
      <c r="C21" s="4"/>
      <c r="D21" s="4"/>
      <c r="E21" s="4"/>
      <c r="F21" s="4"/>
      <c r="G21" s="4"/>
      <c r="H21" s="4"/>
      <c r="I21" s="4"/>
      <c r="J21" s="4"/>
      <c r="K21" s="4" t="str">
        <f>"NIP : "&amp;engine!G13</f>
        <v>NIP : 19680530 2009 01 1 001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BH21" s="274"/>
    </row>
    <row r="22" spans="2:60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BH22" s="274"/>
    </row>
    <row r="23" spans="2:60" ht="15">
      <c r="B23" s="4"/>
      <c r="C23" s="4"/>
      <c r="D23" s="4"/>
      <c r="E23" s="4"/>
      <c r="F23" s="4"/>
      <c r="G23" s="4"/>
      <c r="H23" s="4"/>
      <c r="I23" s="4"/>
      <c r="J23" s="4" t="s">
        <v>142</v>
      </c>
      <c r="K23" s="280" t="str">
        <f>engine!H11</f>
        <v>VENDERS, S.Sos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BH23" s="274"/>
    </row>
    <row r="24" spans="2:60">
      <c r="B24" s="4"/>
      <c r="C24" s="4"/>
      <c r="D24" s="4"/>
      <c r="E24" s="4"/>
      <c r="F24" s="4"/>
      <c r="G24" s="4"/>
      <c r="H24" s="4"/>
      <c r="I24" s="4"/>
      <c r="J24" s="4"/>
      <c r="K24" s="4" t="str">
        <f>"NIP : "&amp;engine!H13</f>
        <v>NIP : 19680530 2009 01 1 001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BH24" s="274"/>
    </row>
    <row r="25" spans="2:60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2:60">
      <c r="B26" s="4"/>
      <c r="C26" s="4" t="s">
        <v>21</v>
      </c>
      <c r="D26" s="4"/>
      <c r="E26" s="4"/>
      <c r="F26" s="4"/>
      <c r="G26" s="4"/>
      <c r="H26" s="4" t="s">
        <v>49</v>
      </c>
      <c r="I26" s="4"/>
      <c r="J26" s="466">
        <f>engine!$F$25</f>
        <v>40862</v>
      </c>
      <c r="K26" s="466"/>
      <c r="L26" s="466"/>
      <c r="M26" s="466"/>
      <c r="N26" s="466"/>
      <c r="O26" s="466"/>
      <c r="P26" s="466"/>
      <c r="Q26" s="466"/>
      <c r="R26" s="76" t="str">
        <f>engine!$F$26</f>
        <v>s.d</v>
      </c>
      <c r="T26" s="481">
        <f>engine!$F$27</f>
        <v>40863</v>
      </c>
      <c r="U26" s="481"/>
      <c r="V26" s="481"/>
      <c r="W26" s="481"/>
      <c r="X26" s="481"/>
      <c r="Y26" s="481"/>
      <c r="Z26" s="481"/>
      <c r="AA26" s="481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2:60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2:60">
      <c r="B28" s="4"/>
      <c r="C28" s="4" t="s">
        <v>302</v>
      </c>
      <c r="D28" s="4"/>
      <c r="E28" s="4"/>
      <c r="F28" s="4"/>
      <c r="G28" s="4"/>
      <c r="H28" s="4" t="s">
        <v>49</v>
      </c>
      <c r="I28" s="4"/>
      <c r="J28" s="4" t="s">
        <v>305</v>
      </c>
      <c r="K28" s="4"/>
      <c r="L28" s="4"/>
      <c r="M28" s="4"/>
      <c r="N28" s="4"/>
      <c r="O28" s="4"/>
      <c r="P28" s="4"/>
      <c r="Q28" s="4"/>
      <c r="R28" s="4" t="str">
        <f>engine!F7</f>
        <v>094/199/ST-KLK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60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2:60" ht="14.25" customHeight="1">
      <c r="B30" s="4"/>
      <c r="C30" s="4" t="s">
        <v>28</v>
      </c>
      <c r="D30" s="4"/>
      <c r="E30" s="4"/>
      <c r="F30" s="4"/>
      <c r="G30" s="4"/>
      <c r="H30" s="4" t="s">
        <v>49</v>
      </c>
      <c r="I30" s="4"/>
      <c r="J30" s="515" t="str">
        <f>engine!F29</f>
        <v xml:space="preserve">Dalam rangka Pendistribusian Informasi Kantor Latihan Kerja (KLK) Kab.Luwu Utara di Kec.Malangke, Malangke Barat, Baebunta dan Sabbang. </v>
      </c>
      <c r="K30" s="515"/>
      <c r="L30" s="515"/>
      <c r="M30" s="515"/>
      <c r="N30" s="515"/>
      <c r="O30" s="515"/>
      <c r="P30" s="515"/>
      <c r="Q30" s="515"/>
      <c r="R30" s="515"/>
      <c r="S30" s="515"/>
      <c r="T30" s="515"/>
      <c r="U30" s="515"/>
      <c r="V30" s="515"/>
      <c r="W30" s="515"/>
      <c r="X30" s="515"/>
      <c r="Y30" s="515"/>
      <c r="Z30" s="515"/>
      <c r="AA30" s="515"/>
      <c r="AB30" s="515"/>
      <c r="AC30" s="515"/>
      <c r="AD30" s="515"/>
      <c r="AE30" s="515"/>
      <c r="AF30" s="515"/>
      <c r="AG30" s="515"/>
      <c r="AH30" s="515"/>
      <c r="AI30" s="515"/>
      <c r="AJ30" s="515"/>
      <c r="AK30" s="515"/>
      <c r="AL30" s="515"/>
      <c r="AM30" s="282"/>
      <c r="AN30" s="4"/>
    </row>
    <row r="31" spans="2:60">
      <c r="B31" s="4"/>
      <c r="C31" s="4"/>
      <c r="D31" s="4"/>
      <c r="E31" s="4"/>
      <c r="F31" s="4"/>
      <c r="G31" s="4"/>
      <c r="H31" s="4"/>
      <c r="I31" s="4"/>
      <c r="J31" s="515"/>
      <c r="K31" s="515"/>
      <c r="L31" s="515"/>
      <c r="M31" s="515"/>
      <c r="N31" s="515"/>
      <c r="O31" s="515"/>
      <c r="P31" s="515"/>
      <c r="Q31" s="515"/>
      <c r="R31" s="515"/>
      <c r="S31" s="515"/>
      <c r="T31" s="515"/>
      <c r="U31" s="515"/>
      <c r="V31" s="515"/>
      <c r="W31" s="515"/>
      <c r="X31" s="515"/>
      <c r="Y31" s="515"/>
      <c r="Z31" s="515"/>
      <c r="AA31" s="515"/>
      <c r="AB31" s="515"/>
      <c r="AC31" s="515"/>
      <c r="AD31" s="515"/>
      <c r="AE31" s="515"/>
      <c r="AF31" s="515"/>
      <c r="AG31" s="515"/>
      <c r="AH31" s="515"/>
      <c r="AI31" s="515"/>
      <c r="AJ31" s="515"/>
      <c r="AK31" s="515"/>
      <c r="AL31" s="515"/>
      <c r="AM31" s="282"/>
      <c r="AN31" s="4"/>
    </row>
    <row r="32" spans="2:60">
      <c r="B32" s="4"/>
      <c r="C32" s="4"/>
      <c r="D32" s="4"/>
      <c r="E32" s="4"/>
      <c r="F32" s="4"/>
      <c r="G32" s="4"/>
      <c r="H32" s="4"/>
      <c r="I32" s="4"/>
      <c r="J32" s="515"/>
      <c r="K32" s="515"/>
      <c r="L32" s="515"/>
      <c r="M32" s="515"/>
      <c r="N32" s="515"/>
      <c r="O32" s="515"/>
      <c r="P32" s="515"/>
      <c r="Q32" s="515"/>
      <c r="R32" s="515"/>
      <c r="S32" s="515"/>
      <c r="T32" s="515"/>
      <c r="U32" s="515"/>
      <c r="V32" s="515"/>
      <c r="W32" s="515"/>
      <c r="X32" s="515"/>
      <c r="Y32" s="515"/>
      <c r="Z32" s="515"/>
      <c r="AA32" s="515"/>
      <c r="AB32" s="515"/>
      <c r="AC32" s="515"/>
      <c r="AD32" s="515"/>
      <c r="AE32" s="515"/>
      <c r="AF32" s="515"/>
      <c r="AG32" s="515"/>
      <c r="AH32" s="515"/>
      <c r="AI32" s="515"/>
      <c r="AJ32" s="515"/>
      <c r="AK32" s="515"/>
      <c r="AL32" s="515"/>
      <c r="AM32" s="282"/>
      <c r="AN32" s="4"/>
    </row>
    <row r="33" spans="2:40">
      <c r="B33" s="4"/>
      <c r="C33" s="4"/>
      <c r="D33" s="4"/>
      <c r="E33" s="4"/>
      <c r="F33" s="4"/>
      <c r="G33" s="4"/>
      <c r="H33" s="4"/>
      <c r="I33" s="4"/>
      <c r="J33" s="515"/>
      <c r="K33" s="515"/>
      <c r="L33" s="515"/>
      <c r="M33" s="515"/>
      <c r="N33" s="515"/>
      <c r="O33" s="515"/>
      <c r="P33" s="515"/>
      <c r="Q33" s="515"/>
      <c r="R33" s="515"/>
      <c r="S33" s="515"/>
      <c r="T33" s="515"/>
      <c r="U33" s="515"/>
      <c r="V33" s="515"/>
      <c r="W33" s="515"/>
      <c r="X33" s="515"/>
      <c r="Y33" s="515"/>
      <c r="Z33" s="515"/>
      <c r="AA33" s="515"/>
      <c r="AB33" s="515"/>
      <c r="AC33" s="515"/>
      <c r="AD33" s="515"/>
      <c r="AE33" s="515"/>
      <c r="AF33" s="515"/>
      <c r="AG33" s="515"/>
      <c r="AH33" s="515"/>
      <c r="AI33" s="515"/>
      <c r="AJ33" s="515"/>
      <c r="AK33" s="515"/>
      <c r="AL33" s="515"/>
      <c r="AM33" s="282"/>
      <c r="AN33" s="4"/>
    </row>
    <row r="34" spans="2:40">
      <c r="B34" s="4"/>
      <c r="C34" s="4"/>
      <c r="D34" s="4"/>
      <c r="E34" s="4"/>
      <c r="F34" s="4"/>
      <c r="G34" s="4"/>
      <c r="H34" s="4"/>
      <c r="I34" s="4"/>
      <c r="J34" s="4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40" ht="17.25" customHeight="1">
      <c r="B35" s="4"/>
      <c r="C35" s="4" t="s">
        <v>303</v>
      </c>
      <c r="D35" s="4"/>
      <c r="E35" s="4"/>
      <c r="F35" s="4"/>
      <c r="G35" s="4"/>
      <c r="H35" s="4" t="s">
        <v>49</v>
      </c>
      <c r="I35" s="4"/>
      <c r="J35" s="4" t="s">
        <v>310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2:40" ht="17.25" customHeight="1">
      <c r="B36" s="4"/>
      <c r="C36" s="4"/>
      <c r="D36" s="4"/>
      <c r="E36" s="4"/>
      <c r="F36" s="4"/>
      <c r="G36" s="4"/>
      <c r="H36" s="4"/>
      <c r="I36" s="4"/>
      <c r="J36" s="4" t="s">
        <v>310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40" ht="17.25" customHeight="1">
      <c r="B37" s="4"/>
      <c r="C37" s="4"/>
      <c r="D37" s="4"/>
      <c r="E37" s="4"/>
      <c r="F37" s="4"/>
      <c r="G37" s="4"/>
      <c r="H37" s="4"/>
      <c r="I37" s="4"/>
      <c r="J37" s="4" t="s">
        <v>310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2:40" ht="17.25" customHeight="1">
      <c r="B38" s="4"/>
      <c r="C38" s="4"/>
      <c r="D38" s="4"/>
      <c r="E38" s="4"/>
      <c r="F38" s="4"/>
      <c r="G38" s="4"/>
      <c r="H38" s="4"/>
      <c r="I38" s="4"/>
      <c r="J38" s="4" t="s">
        <v>310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2:40" ht="17.25" customHeight="1">
      <c r="B39" s="4"/>
      <c r="C39" s="4"/>
      <c r="D39" s="4"/>
      <c r="E39" s="4"/>
      <c r="F39" s="4"/>
      <c r="G39" s="4"/>
      <c r="H39" s="4"/>
      <c r="I39" s="4"/>
      <c r="J39" s="4" t="s">
        <v>310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2: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2:40">
      <c r="B41" s="4"/>
      <c r="C41" s="4" t="s">
        <v>306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2:40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2:40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 t="s">
        <v>136</v>
      </c>
      <c r="AA43" s="4"/>
      <c r="AB43" s="4"/>
      <c r="AC43" s="4"/>
      <c r="AD43" s="4"/>
      <c r="AE43" s="516">
        <f>engine!F25</f>
        <v>40862</v>
      </c>
      <c r="AF43" s="516"/>
      <c r="AG43" s="516"/>
      <c r="AH43" s="516"/>
      <c r="AI43" s="516"/>
      <c r="AJ43" s="516"/>
      <c r="AK43" s="516"/>
      <c r="AL43" s="516"/>
      <c r="AM43" s="4"/>
      <c r="AN43" s="4"/>
    </row>
    <row r="44" spans="2:40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 t="s">
        <v>307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273"/>
      <c r="AF44" s="273"/>
      <c r="AG44" s="273"/>
      <c r="AH44" s="273"/>
      <c r="AI44" s="273"/>
      <c r="AJ44" s="273"/>
      <c r="AK44" s="273"/>
      <c r="AL44" s="271"/>
      <c r="AM44" s="271"/>
      <c r="AN44" s="4"/>
    </row>
    <row r="45" spans="2:4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2:40">
      <c r="B46" s="4"/>
      <c r="C46" s="4"/>
      <c r="D46" s="4"/>
      <c r="E46" s="4" t="s">
        <v>48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103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2:40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2:40" ht="15">
      <c r="B48" s="4"/>
      <c r="C48" s="4"/>
      <c r="D48" s="4"/>
      <c r="E48" s="4"/>
      <c r="F48" s="4"/>
      <c r="G48" s="58" t="str">
        <f>engine!F11</f>
        <v>VENDERS, S.Sos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8" t="str">
        <f>engine!G11</f>
        <v>VENDERS, S.Sos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2:40">
      <c r="B49" s="4"/>
      <c r="C49" s="4"/>
      <c r="D49" s="4"/>
      <c r="E49" s="4"/>
      <c r="F49" s="4"/>
      <c r="G49" s="4" t="str">
        <f>"NIP. : "&amp;engine!F13</f>
        <v>NIP. : 19680530 2009 01 1 001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 t="str">
        <f>"NIP. : "&amp;engine!G13</f>
        <v>NIP. : 19680530 2009 01 1 001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2:4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2:40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2:40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2:40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2:40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 t="s">
        <v>142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2:40">
      <c r="X55" s="4"/>
      <c r="Y55" s="4"/>
      <c r="Z55" s="4"/>
      <c r="AA55" s="4"/>
      <c r="AB55" s="4"/>
      <c r="AC55" s="4"/>
      <c r="AD55" s="4"/>
    </row>
    <row r="56" spans="2:40" ht="15">
      <c r="X56" s="4"/>
      <c r="Y56" s="4"/>
      <c r="Z56" s="58" t="str">
        <f>engine!H11</f>
        <v>VENDERS, S.Sos</v>
      </c>
      <c r="AA56" s="4"/>
      <c r="AB56" s="4"/>
      <c r="AC56" s="4"/>
      <c r="AD56" s="4"/>
    </row>
    <row r="57" spans="2:40">
      <c r="Z57" s="1" t="str">
        <f>"NIP. : "&amp;engine!H13</f>
        <v>NIP. : 19680530 2009 01 1 001</v>
      </c>
    </row>
  </sheetData>
  <sheetProtection password="CEE3" sheet="1" objects="1" scenarios="1"/>
  <mergeCells count="10">
    <mergeCell ref="J30:AL33"/>
    <mergeCell ref="AE43:AL43"/>
    <mergeCell ref="AG1:AN1"/>
    <mergeCell ref="E8:AK8"/>
    <mergeCell ref="E9:AK9"/>
    <mergeCell ref="E10:AK10"/>
    <mergeCell ref="E11:AK11"/>
    <mergeCell ref="B13:AN13"/>
    <mergeCell ref="J26:Q26"/>
    <mergeCell ref="T26:AA26"/>
  </mergeCells>
  <hyperlinks>
    <hyperlink ref="AG1" location="menu!A1" tooltip="Kembali ke Menu Utama" display="Kembali ke Menu"/>
  </hyperlinks>
  <pageMargins left="0.51181102362204722" right="0.51181102362204722" top="0.35433070866141736" bottom="1.3385826771653544" header="0.31496062992125984" footer="0.31496062992125984"/>
  <pageSetup paperSize="5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B1:BH60"/>
  <sheetViews>
    <sheetView showGridLines="0" view="pageBreakPreview" zoomScale="85" zoomScaleSheetLayoutView="85" workbookViewId="0">
      <pane ySplit="2" topLeftCell="A10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60" width="15.85546875" style="1" bestFit="1" customWidth="1"/>
    <col min="61" max="16384" width="9.140625" style="1"/>
  </cols>
  <sheetData>
    <row r="1" spans="2:40" ht="15" customHeight="1">
      <c r="B1" s="97" t="s">
        <v>316</v>
      </c>
      <c r="AG1" s="435" t="s">
        <v>171</v>
      </c>
      <c r="AH1" s="435"/>
      <c r="AI1" s="435"/>
      <c r="AJ1" s="435"/>
      <c r="AK1" s="435"/>
      <c r="AL1" s="435"/>
      <c r="AM1" s="435"/>
      <c r="AN1" s="435"/>
    </row>
    <row r="4" spans="2:4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2:40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2:40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2:40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2:40" ht="17.25" customHeight="1">
      <c r="B8" s="4"/>
      <c r="C8" s="276"/>
      <c r="D8" s="276"/>
      <c r="E8" s="517" t="s">
        <v>17</v>
      </c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277"/>
      <c r="AM8" s="277"/>
      <c r="AN8" s="277"/>
    </row>
    <row r="9" spans="2:40" ht="18" customHeight="1">
      <c r="B9" s="4"/>
      <c r="C9" s="276"/>
      <c r="D9" s="276"/>
      <c r="E9" s="513" t="s">
        <v>18</v>
      </c>
      <c r="F9" s="513"/>
      <c r="G9" s="513"/>
      <c r="H9" s="513"/>
      <c r="I9" s="513"/>
      <c r="J9" s="513"/>
      <c r="K9" s="513"/>
      <c r="L9" s="513"/>
      <c r="M9" s="513"/>
      <c r="N9" s="513"/>
      <c r="O9" s="513"/>
      <c r="P9" s="513"/>
      <c r="Q9" s="513"/>
      <c r="R9" s="513"/>
      <c r="S9" s="513"/>
      <c r="T9" s="513"/>
      <c r="U9" s="513"/>
      <c r="V9" s="513"/>
      <c r="W9" s="513"/>
      <c r="X9" s="513"/>
      <c r="Y9" s="513"/>
      <c r="Z9" s="513"/>
      <c r="AA9" s="513"/>
      <c r="AB9" s="513"/>
      <c r="AC9" s="513"/>
      <c r="AD9" s="513"/>
      <c r="AE9" s="513"/>
      <c r="AF9" s="513"/>
      <c r="AG9" s="513"/>
      <c r="AH9" s="513"/>
      <c r="AI9" s="513"/>
      <c r="AJ9" s="513"/>
      <c r="AK9" s="513"/>
      <c r="AL9" s="278"/>
      <c r="AM9" s="278"/>
      <c r="AN9" s="278"/>
    </row>
    <row r="10" spans="2:40" ht="15" customHeight="1">
      <c r="B10" s="4"/>
      <c r="C10" s="4"/>
      <c r="D10" s="4"/>
      <c r="E10" s="518" t="s">
        <v>27</v>
      </c>
      <c r="F10" s="518"/>
      <c r="G10" s="518"/>
      <c r="H10" s="518"/>
      <c r="I10" s="518"/>
      <c r="J10" s="518"/>
      <c r="K10" s="518"/>
      <c r="L10" s="518"/>
      <c r="M10" s="518"/>
      <c r="N10" s="518"/>
      <c r="O10" s="518"/>
      <c r="P10" s="518"/>
      <c r="Q10" s="518"/>
      <c r="R10" s="518"/>
      <c r="S10" s="518"/>
      <c r="T10" s="518"/>
      <c r="U10" s="518"/>
      <c r="V10" s="518"/>
      <c r="W10" s="518"/>
      <c r="X10" s="518"/>
      <c r="Y10" s="518"/>
      <c r="Z10" s="518"/>
      <c r="AA10" s="518"/>
      <c r="AB10" s="518"/>
      <c r="AC10" s="518"/>
      <c r="AD10" s="518"/>
      <c r="AE10" s="518"/>
      <c r="AF10" s="518"/>
      <c r="AG10" s="518"/>
      <c r="AH10" s="518"/>
      <c r="AI10" s="518"/>
      <c r="AJ10" s="518"/>
      <c r="AK10" s="518"/>
      <c r="AL10" s="279"/>
      <c r="AM10" s="279"/>
      <c r="AN10" s="279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2:40" ht="18">
      <c r="B13" s="519" t="s">
        <v>301</v>
      </c>
      <c r="C13" s="519"/>
      <c r="D13" s="519"/>
      <c r="E13" s="519"/>
      <c r="F13" s="519"/>
      <c r="G13" s="519"/>
      <c r="H13" s="519"/>
      <c r="I13" s="519"/>
      <c r="J13" s="519"/>
      <c r="K13" s="519"/>
      <c r="L13" s="519"/>
      <c r="M13" s="519"/>
      <c r="N13" s="519"/>
      <c r="O13" s="519"/>
      <c r="P13" s="519"/>
      <c r="Q13" s="519"/>
      <c r="R13" s="519"/>
      <c r="S13" s="519"/>
      <c r="T13" s="519"/>
      <c r="U13" s="519"/>
      <c r="V13" s="519"/>
      <c r="W13" s="519"/>
      <c r="X13" s="519"/>
      <c r="Y13" s="519"/>
      <c r="Z13" s="519"/>
      <c r="AA13" s="519"/>
      <c r="AB13" s="519"/>
      <c r="AC13" s="519"/>
      <c r="AD13" s="519"/>
      <c r="AE13" s="519"/>
      <c r="AF13" s="519"/>
      <c r="AG13" s="519"/>
      <c r="AH13" s="519"/>
      <c r="AI13" s="519"/>
      <c r="AJ13" s="519"/>
      <c r="AK13" s="519"/>
      <c r="AL13" s="519"/>
      <c r="AM13" s="519"/>
      <c r="AN13" s="519"/>
    </row>
    <row r="14" spans="2:40"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</row>
    <row r="15" spans="2:40" ht="15">
      <c r="B15" s="4"/>
      <c r="C15" s="4" t="s">
        <v>308</v>
      </c>
      <c r="D15" s="4"/>
      <c r="E15" s="4"/>
      <c r="F15" s="4"/>
      <c r="G15" s="4"/>
      <c r="H15" s="4" t="s">
        <v>49</v>
      </c>
      <c r="I15" s="4"/>
      <c r="J15" s="280" t="s">
        <v>304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2:40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60" ht="15">
      <c r="B17" s="4"/>
      <c r="C17" s="4" t="s">
        <v>309</v>
      </c>
      <c r="D17" s="4"/>
      <c r="E17" s="4"/>
      <c r="F17" s="4"/>
      <c r="G17" s="4"/>
      <c r="H17" s="4" t="s">
        <v>49</v>
      </c>
      <c r="I17" s="4"/>
      <c r="J17" s="281" t="s">
        <v>48</v>
      </c>
      <c r="K17" s="280" t="str">
        <f>engine!F11</f>
        <v>VENDERS, S.Sos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BH17" s="274"/>
    </row>
    <row r="18" spans="2:60">
      <c r="B18" s="4"/>
      <c r="C18" s="4"/>
      <c r="D18" s="4"/>
      <c r="E18" s="4"/>
      <c r="F18" s="4"/>
      <c r="G18" s="4"/>
      <c r="H18" s="4"/>
      <c r="I18" s="4"/>
      <c r="J18" s="4"/>
      <c r="K18" s="4" t="str">
        <f>"NIP : "&amp;engine!F13</f>
        <v>NIP : 19680530 2009 01 1 001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BH18" s="274"/>
    </row>
    <row r="19" spans="2:60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BH19" s="274"/>
    </row>
    <row r="20" spans="2:60" ht="15">
      <c r="B20" s="4"/>
      <c r="C20" s="4"/>
      <c r="D20" s="4"/>
      <c r="E20" s="4"/>
      <c r="F20" s="4"/>
      <c r="G20" s="4"/>
      <c r="H20" s="4"/>
      <c r="I20" s="4"/>
      <c r="J20" s="4" t="s">
        <v>103</v>
      </c>
      <c r="K20" s="280" t="str">
        <f>engine!G11</f>
        <v>VENDERS, S.Sos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BH20" s="274"/>
    </row>
    <row r="21" spans="2:60">
      <c r="B21" s="4"/>
      <c r="C21" s="4"/>
      <c r="D21" s="4"/>
      <c r="E21" s="4"/>
      <c r="F21" s="4"/>
      <c r="G21" s="4"/>
      <c r="H21" s="4"/>
      <c r="I21" s="4"/>
      <c r="J21" s="4"/>
      <c r="K21" s="4" t="str">
        <f>"NIP : "&amp;engine!G13</f>
        <v>NIP : 19680530 2009 01 1 001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BH21" s="274"/>
    </row>
    <row r="22" spans="2:60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BH22" s="274"/>
    </row>
    <row r="23" spans="2:60" ht="15">
      <c r="B23" s="4"/>
      <c r="C23" s="4"/>
      <c r="D23" s="4"/>
      <c r="E23" s="4"/>
      <c r="F23" s="4"/>
      <c r="G23" s="4"/>
      <c r="H23" s="4"/>
      <c r="I23" s="4"/>
      <c r="J23" s="4" t="s">
        <v>142</v>
      </c>
      <c r="K23" s="280" t="str">
        <f>engine!H11</f>
        <v>VENDERS, S.Sos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BH23" s="274"/>
    </row>
    <row r="24" spans="2:60">
      <c r="B24" s="4"/>
      <c r="C24" s="4"/>
      <c r="D24" s="4"/>
      <c r="E24" s="4"/>
      <c r="F24" s="4"/>
      <c r="G24" s="4"/>
      <c r="H24" s="4"/>
      <c r="I24" s="4"/>
      <c r="J24" s="4"/>
      <c r="K24" s="4" t="str">
        <f>"NIP : "&amp;engine!H13</f>
        <v>NIP : 19680530 2009 01 1 001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BH24" s="274"/>
    </row>
    <row r="25" spans="2:60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BH25" s="274"/>
    </row>
    <row r="26" spans="2:60" ht="15">
      <c r="B26" s="4"/>
      <c r="C26" s="4"/>
      <c r="D26" s="4"/>
      <c r="E26" s="4"/>
      <c r="F26" s="4"/>
      <c r="G26" s="4"/>
      <c r="H26" s="4"/>
      <c r="I26" s="4"/>
      <c r="J26" s="4" t="s">
        <v>145</v>
      </c>
      <c r="K26" s="280" t="str">
        <f>engine!I11</f>
        <v>VENDERS, S.Sos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BH26" s="274"/>
    </row>
    <row r="27" spans="2:60">
      <c r="B27" s="4"/>
      <c r="C27" s="4"/>
      <c r="D27" s="4"/>
      <c r="E27" s="4"/>
      <c r="F27" s="4"/>
      <c r="G27" s="4"/>
      <c r="H27" s="4"/>
      <c r="I27" s="4"/>
      <c r="J27" s="4"/>
      <c r="K27" s="4" t="str">
        <f>"NIP : "&amp;engine!I13</f>
        <v>NIP : 19680530 2009 01 1 001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BH27" s="274"/>
    </row>
    <row r="28" spans="2:60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60">
      <c r="B29" s="4"/>
      <c r="C29" s="4" t="s">
        <v>21</v>
      </c>
      <c r="D29" s="4"/>
      <c r="E29" s="4"/>
      <c r="F29" s="4"/>
      <c r="G29" s="4"/>
      <c r="H29" s="4" t="s">
        <v>49</v>
      </c>
      <c r="I29" s="4"/>
      <c r="J29" s="466">
        <f>engine!$F$25</f>
        <v>40862</v>
      </c>
      <c r="K29" s="466"/>
      <c r="L29" s="466"/>
      <c r="M29" s="466"/>
      <c r="N29" s="466"/>
      <c r="O29" s="466"/>
      <c r="P29" s="466"/>
      <c r="Q29" s="466"/>
      <c r="R29" s="76" t="str">
        <f>engine!$F$26</f>
        <v>s.d</v>
      </c>
      <c r="T29" s="481">
        <f>engine!$F$27</f>
        <v>40863</v>
      </c>
      <c r="U29" s="481"/>
      <c r="V29" s="481"/>
      <c r="W29" s="481"/>
      <c r="X29" s="481"/>
      <c r="Y29" s="481"/>
      <c r="Z29" s="481"/>
      <c r="AA29" s="48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2:6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2:60">
      <c r="B31" s="4"/>
      <c r="C31" s="4" t="s">
        <v>302</v>
      </c>
      <c r="D31" s="4"/>
      <c r="E31" s="4"/>
      <c r="F31" s="4"/>
      <c r="G31" s="4"/>
      <c r="H31" s="4" t="s">
        <v>49</v>
      </c>
      <c r="I31" s="4"/>
      <c r="J31" s="4" t="s">
        <v>305</v>
      </c>
      <c r="K31" s="4"/>
      <c r="L31" s="4"/>
      <c r="M31" s="4"/>
      <c r="N31" s="4"/>
      <c r="O31" s="4"/>
      <c r="P31" s="4"/>
      <c r="Q31" s="4"/>
      <c r="R31" s="4" t="str">
        <f>engine!F7</f>
        <v>094/199/ST-KLK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2:60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2:40" ht="14.25" customHeight="1">
      <c r="B33" s="4"/>
      <c r="C33" s="4" t="s">
        <v>28</v>
      </c>
      <c r="D33" s="4"/>
      <c r="E33" s="4"/>
      <c r="F33" s="4"/>
      <c r="G33" s="4"/>
      <c r="H33" s="4" t="s">
        <v>49</v>
      </c>
      <c r="I33" s="4"/>
      <c r="J33" s="515" t="str">
        <f>engine!F29</f>
        <v xml:space="preserve">Dalam rangka Pendistribusian Informasi Kantor Latihan Kerja (KLK) Kab.Luwu Utara di Kec.Malangke, Malangke Barat, Baebunta dan Sabbang. </v>
      </c>
      <c r="K33" s="515"/>
      <c r="L33" s="515"/>
      <c r="M33" s="515"/>
      <c r="N33" s="515"/>
      <c r="O33" s="515"/>
      <c r="P33" s="515"/>
      <c r="Q33" s="515"/>
      <c r="R33" s="515"/>
      <c r="S33" s="515"/>
      <c r="T33" s="515"/>
      <c r="U33" s="515"/>
      <c r="V33" s="515"/>
      <c r="W33" s="515"/>
      <c r="X33" s="515"/>
      <c r="Y33" s="515"/>
      <c r="Z33" s="515"/>
      <c r="AA33" s="515"/>
      <c r="AB33" s="515"/>
      <c r="AC33" s="515"/>
      <c r="AD33" s="515"/>
      <c r="AE33" s="515"/>
      <c r="AF33" s="515"/>
      <c r="AG33" s="515"/>
      <c r="AH33" s="515"/>
      <c r="AI33" s="515"/>
      <c r="AJ33" s="515"/>
      <c r="AK33" s="515"/>
      <c r="AL33" s="515"/>
      <c r="AM33" s="282"/>
      <c r="AN33" s="4"/>
    </row>
    <row r="34" spans="2:40">
      <c r="B34" s="4"/>
      <c r="C34" s="4"/>
      <c r="D34" s="4"/>
      <c r="E34" s="4"/>
      <c r="F34" s="4"/>
      <c r="G34" s="4"/>
      <c r="H34" s="4"/>
      <c r="I34" s="4"/>
      <c r="J34" s="515"/>
      <c r="K34" s="515"/>
      <c r="L34" s="515"/>
      <c r="M34" s="515"/>
      <c r="N34" s="515"/>
      <c r="O34" s="515"/>
      <c r="P34" s="515"/>
      <c r="Q34" s="515"/>
      <c r="R34" s="515"/>
      <c r="S34" s="515"/>
      <c r="T34" s="515"/>
      <c r="U34" s="515"/>
      <c r="V34" s="515"/>
      <c r="W34" s="515"/>
      <c r="X34" s="515"/>
      <c r="Y34" s="515"/>
      <c r="Z34" s="515"/>
      <c r="AA34" s="515"/>
      <c r="AB34" s="515"/>
      <c r="AC34" s="515"/>
      <c r="AD34" s="515"/>
      <c r="AE34" s="515"/>
      <c r="AF34" s="515"/>
      <c r="AG34" s="515"/>
      <c r="AH34" s="515"/>
      <c r="AI34" s="515"/>
      <c r="AJ34" s="515"/>
      <c r="AK34" s="515"/>
      <c r="AL34" s="515"/>
      <c r="AM34" s="282"/>
      <c r="AN34" s="4"/>
    </row>
    <row r="35" spans="2:40">
      <c r="B35" s="4"/>
      <c r="C35" s="4"/>
      <c r="D35" s="4"/>
      <c r="E35" s="4"/>
      <c r="F35" s="4"/>
      <c r="G35" s="4"/>
      <c r="H35" s="4"/>
      <c r="I35" s="4"/>
      <c r="J35" s="515"/>
      <c r="K35" s="515"/>
      <c r="L35" s="515"/>
      <c r="M35" s="515"/>
      <c r="N35" s="515"/>
      <c r="O35" s="515"/>
      <c r="P35" s="515"/>
      <c r="Q35" s="515"/>
      <c r="R35" s="515"/>
      <c r="S35" s="515"/>
      <c r="T35" s="515"/>
      <c r="U35" s="515"/>
      <c r="V35" s="515"/>
      <c r="W35" s="515"/>
      <c r="X35" s="515"/>
      <c r="Y35" s="515"/>
      <c r="Z35" s="515"/>
      <c r="AA35" s="515"/>
      <c r="AB35" s="515"/>
      <c r="AC35" s="515"/>
      <c r="AD35" s="515"/>
      <c r="AE35" s="515"/>
      <c r="AF35" s="515"/>
      <c r="AG35" s="515"/>
      <c r="AH35" s="515"/>
      <c r="AI35" s="515"/>
      <c r="AJ35" s="515"/>
      <c r="AK35" s="515"/>
      <c r="AL35" s="515"/>
      <c r="AM35" s="282"/>
      <c r="AN35" s="4"/>
    </row>
    <row r="36" spans="2:40">
      <c r="B36" s="4"/>
      <c r="C36" s="4"/>
      <c r="D36" s="4"/>
      <c r="E36" s="4"/>
      <c r="F36" s="4"/>
      <c r="G36" s="4"/>
      <c r="H36" s="4"/>
      <c r="I36" s="4"/>
      <c r="J36" s="515"/>
      <c r="K36" s="515"/>
      <c r="L36" s="515"/>
      <c r="M36" s="515"/>
      <c r="N36" s="515"/>
      <c r="O36" s="515"/>
      <c r="P36" s="515"/>
      <c r="Q36" s="515"/>
      <c r="R36" s="515"/>
      <c r="S36" s="515"/>
      <c r="T36" s="515"/>
      <c r="U36" s="515"/>
      <c r="V36" s="515"/>
      <c r="W36" s="515"/>
      <c r="X36" s="515"/>
      <c r="Y36" s="515"/>
      <c r="Z36" s="515"/>
      <c r="AA36" s="515"/>
      <c r="AB36" s="515"/>
      <c r="AC36" s="515"/>
      <c r="AD36" s="515"/>
      <c r="AE36" s="515"/>
      <c r="AF36" s="515"/>
      <c r="AG36" s="515"/>
      <c r="AH36" s="515"/>
      <c r="AI36" s="515"/>
      <c r="AJ36" s="515"/>
      <c r="AK36" s="515"/>
      <c r="AL36" s="515"/>
      <c r="AM36" s="282"/>
      <c r="AN36" s="4"/>
    </row>
    <row r="37" spans="2:40">
      <c r="B37" s="4"/>
      <c r="C37" s="4"/>
      <c r="D37" s="4"/>
      <c r="E37" s="4"/>
      <c r="F37" s="4"/>
      <c r="G37" s="4"/>
      <c r="H37" s="4"/>
      <c r="I37" s="4"/>
      <c r="J37" s="4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2:40" ht="17.25" customHeight="1">
      <c r="B38" s="4"/>
      <c r="C38" s="4" t="s">
        <v>303</v>
      </c>
      <c r="D38" s="4"/>
      <c r="E38" s="4"/>
      <c r="F38" s="4"/>
      <c r="G38" s="4"/>
      <c r="H38" s="4" t="s">
        <v>49</v>
      </c>
      <c r="I38" s="4"/>
      <c r="J38" s="4" t="s">
        <v>310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2:40" ht="17.25" customHeight="1">
      <c r="B39" s="4"/>
      <c r="C39" s="4"/>
      <c r="D39" s="4"/>
      <c r="E39" s="4"/>
      <c r="F39" s="4"/>
      <c r="G39" s="4"/>
      <c r="H39" s="4"/>
      <c r="I39" s="4"/>
      <c r="J39" s="4" t="s">
        <v>310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2:40" ht="17.25" customHeight="1">
      <c r="B40" s="4"/>
      <c r="C40" s="4"/>
      <c r="D40" s="4"/>
      <c r="E40" s="4"/>
      <c r="F40" s="4"/>
      <c r="G40" s="4"/>
      <c r="H40" s="4"/>
      <c r="I40" s="4"/>
      <c r="J40" s="4" t="s">
        <v>310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2:40" ht="17.25" customHeight="1">
      <c r="B41" s="4"/>
      <c r="C41" s="4"/>
      <c r="D41" s="4"/>
      <c r="E41" s="4"/>
      <c r="F41" s="4"/>
      <c r="G41" s="4"/>
      <c r="H41" s="4"/>
      <c r="I41" s="4"/>
      <c r="J41" s="4" t="s">
        <v>310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2:40" ht="17.25" customHeight="1">
      <c r="B42" s="4"/>
      <c r="C42" s="4"/>
      <c r="D42" s="4"/>
      <c r="E42" s="4"/>
      <c r="F42" s="4"/>
      <c r="G42" s="4"/>
      <c r="H42" s="4"/>
      <c r="I42" s="4"/>
      <c r="J42" s="4" t="s">
        <v>310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2:40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2:40">
      <c r="B44" s="4"/>
      <c r="C44" s="4" t="s">
        <v>306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2:4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2:40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 t="s">
        <v>136</v>
      </c>
      <c r="AA46" s="4"/>
      <c r="AB46" s="4"/>
      <c r="AC46" s="4"/>
      <c r="AD46" s="4"/>
      <c r="AE46" s="516">
        <f>engine!F25</f>
        <v>40862</v>
      </c>
      <c r="AF46" s="516"/>
      <c r="AG46" s="516"/>
      <c r="AH46" s="516"/>
      <c r="AI46" s="516"/>
      <c r="AJ46" s="516"/>
      <c r="AK46" s="516"/>
      <c r="AL46" s="516"/>
      <c r="AM46" s="4"/>
      <c r="AN46" s="4"/>
    </row>
    <row r="47" spans="2:40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 t="s">
        <v>307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273"/>
      <c r="AF47" s="273"/>
      <c r="AG47" s="273"/>
      <c r="AH47" s="273"/>
      <c r="AI47" s="273"/>
      <c r="AJ47" s="273"/>
      <c r="AK47" s="273"/>
      <c r="AL47" s="271"/>
      <c r="AM47" s="271"/>
      <c r="AN47" s="4"/>
    </row>
    <row r="48" spans="2:40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2:40">
      <c r="B49" s="4"/>
      <c r="C49" s="4"/>
      <c r="D49" s="4"/>
      <c r="E49" s="4" t="s">
        <v>48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 t="s">
        <v>103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2:4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2:40" ht="15">
      <c r="B51" s="4"/>
      <c r="C51" s="4"/>
      <c r="D51" s="4"/>
      <c r="E51" s="4"/>
      <c r="F51" s="4"/>
      <c r="G51" s="58" t="str">
        <f>engine!F11</f>
        <v>VENDERS, S.Sos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58" t="str">
        <f>engine!G11</f>
        <v>VENDERS, S.Sos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2:40">
      <c r="B52" s="4"/>
      <c r="C52" s="4"/>
      <c r="D52" s="4"/>
      <c r="E52" s="4"/>
      <c r="F52" s="4"/>
      <c r="G52" s="4" t="str">
        <f>"NIP. : "&amp;engine!F13</f>
        <v>NIP. : 19680530 2009 01 1 001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 t="str">
        <f>"NIP. : "&amp;engine!G13</f>
        <v>NIP. : 19680530 2009 01 1 001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2:40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2:40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2:40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2:40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2:40">
      <c r="B57" s="4"/>
      <c r="C57" s="4"/>
      <c r="D57" s="4"/>
      <c r="E57" s="4" t="s">
        <v>142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 t="s">
        <v>145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2:40">
      <c r="E58" s="4"/>
      <c r="F58" s="4"/>
      <c r="G58" s="4"/>
      <c r="H58" s="4"/>
      <c r="I58" s="4"/>
      <c r="X58" s="4"/>
      <c r="Y58" s="4"/>
      <c r="Z58" s="4"/>
      <c r="AA58" s="4"/>
      <c r="AB58" s="4"/>
      <c r="AC58" s="4"/>
      <c r="AD58" s="4"/>
    </row>
    <row r="59" spans="2:40" ht="15">
      <c r="E59" s="4"/>
      <c r="F59" s="4"/>
      <c r="G59" s="58" t="str">
        <f>engine!H11</f>
        <v>VENDERS, S.Sos</v>
      </c>
      <c r="H59" s="4"/>
      <c r="I59" s="4"/>
      <c r="X59" s="4"/>
      <c r="Y59" s="4"/>
      <c r="Z59" s="58" t="str">
        <f>engine!I11</f>
        <v>VENDERS, S.Sos</v>
      </c>
      <c r="AA59" s="4"/>
      <c r="AB59" s="4"/>
      <c r="AC59" s="4"/>
      <c r="AD59" s="4"/>
    </row>
    <row r="60" spans="2:40">
      <c r="G60" s="1" t="str">
        <f>"NIP. : "&amp;engine!H13</f>
        <v>NIP. : 19680530 2009 01 1 001</v>
      </c>
      <c r="Z60" s="1" t="str">
        <f>"NIP. : "&amp;engine!I13</f>
        <v>NIP. : 19680530 2009 01 1 001</v>
      </c>
    </row>
  </sheetData>
  <sheetProtection password="CEE3" sheet="1" objects="1" scenarios="1"/>
  <mergeCells count="10">
    <mergeCell ref="J33:AL36"/>
    <mergeCell ref="AE46:AL46"/>
    <mergeCell ref="AG1:AN1"/>
    <mergeCell ref="E8:AK8"/>
    <mergeCell ref="E9:AK9"/>
    <mergeCell ref="E10:AK10"/>
    <mergeCell ref="E11:AK11"/>
    <mergeCell ref="B13:AN13"/>
    <mergeCell ref="J29:Q29"/>
    <mergeCell ref="T29:AA29"/>
  </mergeCells>
  <hyperlinks>
    <hyperlink ref="AG1" location="menu!A1" tooltip="Kembali ke Menu Utama" display="Kembali ke Menu"/>
  </hyperlinks>
  <pageMargins left="0.51181102362204722" right="0.51181102362204722" top="0.35433070866141736" bottom="1.3385826771653544" header="0.31496062992125984" footer="0.31496062992125984"/>
  <pageSetup paperSize="5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B1:BH68"/>
  <sheetViews>
    <sheetView showGridLines="0" view="pageBreakPreview" zoomScale="80" zoomScaleSheetLayoutView="80" workbookViewId="0">
      <pane ySplit="2" topLeftCell="A10" activePane="bottomLeft" state="frozen"/>
      <selection pane="bottomLeft" activeCell="AG1" sqref="AG1:AN1"/>
    </sheetView>
  </sheetViews>
  <sheetFormatPr defaultRowHeight="14.25"/>
  <cols>
    <col min="1" max="1" width="9.140625" style="1"/>
    <col min="2" max="18" width="2.5703125" style="1" customWidth="1"/>
    <col min="19" max="19" width="3.140625" style="1" customWidth="1"/>
    <col min="20" max="59" width="2.5703125" style="1" customWidth="1"/>
    <col min="60" max="60" width="15.85546875" style="1" bestFit="1" customWidth="1"/>
    <col min="61" max="16384" width="9.140625" style="1"/>
  </cols>
  <sheetData>
    <row r="1" spans="2:40" ht="15" customHeight="1">
      <c r="B1" s="97" t="s">
        <v>317</v>
      </c>
      <c r="AG1" s="435" t="s">
        <v>171</v>
      </c>
      <c r="AH1" s="435"/>
      <c r="AI1" s="435"/>
      <c r="AJ1" s="435"/>
      <c r="AK1" s="435"/>
      <c r="AL1" s="435"/>
      <c r="AM1" s="435"/>
      <c r="AN1" s="435"/>
    </row>
    <row r="4" spans="2:4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2:40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2:40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2:40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2:40" ht="17.25" customHeight="1">
      <c r="B8" s="4"/>
      <c r="C8" s="276"/>
      <c r="D8" s="276"/>
      <c r="E8" s="517" t="s">
        <v>17</v>
      </c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277"/>
      <c r="AM8" s="277"/>
      <c r="AN8" s="277"/>
    </row>
    <row r="9" spans="2:40" ht="18" customHeight="1">
      <c r="B9" s="4"/>
      <c r="C9" s="276"/>
      <c r="D9" s="276"/>
      <c r="E9" s="513" t="s">
        <v>18</v>
      </c>
      <c r="F9" s="513"/>
      <c r="G9" s="513"/>
      <c r="H9" s="513"/>
      <c r="I9" s="513"/>
      <c r="J9" s="513"/>
      <c r="K9" s="513"/>
      <c r="L9" s="513"/>
      <c r="M9" s="513"/>
      <c r="N9" s="513"/>
      <c r="O9" s="513"/>
      <c r="P9" s="513"/>
      <c r="Q9" s="513"/>
      <c r="R9" s="513"/>
      <c r="S9" s="513"/>
      <c r="T9" s="513"/>
      <c r="U9" s="513"/>
      <c r="V9" s="513"/>
      <c r="W9" s="513"/>
      <c r="X9" s="513"/>
      <c r="Y9" s="513"/>
      <c r="Z9" s="513"/>
      <c r="AA9" s="513"/>
      <c r="AB9" s="513"/>
      <c r="AC9" s="513"/>
      <c r="AD9" s="513"/>
      <c r="AE9" s="513"/>
      <c r="AF9" s="513"/>
      <c r="AG9" s="513"/>
      <c r="AH9" s="513"/>
      <c r="AI9" s="513"/>
      <c r="AJ9" s="513"/>
      <c r="AK9" s="513"/>
      <c r="AL9" s="278"/>
      <c r="AM9" s="278"/>
      <c r="AN9" s="278"/>
    </row>
    <row r="10" spans="2:40" ht="15" customHeight="1">
      <c r="B10" s="4"/>
      <c r="C10" s="4"/>
      <c r="D10" s="4"/>
      <c r="E10" s="518" t="s">
        <v>27</v>
      </c>
      <c r="F10" s="518"/>
      <c r="G10" s="518"/>
      <c r="H10" s="518"/>
      <c r="I10" s="518"/>
      <c r="J10" s="518"/>
      <c r="K10" s="518"/>
      <c r="L10" s="518"/>
      <c r="M10" s="518"/>
      <c r="N10" s="518"/>
      <c r="O10" s="518"/>
      <c r="P10" s="518"/>
      <c r="Q10" s="518"/>
      <c r="R10" s="518"/>
      <c r="S10" s="518"/>
      <c r="T10" s="518"/>
      <c r="U10" s="518"/>
      <c r="V10" s="518"/>
      <c r="W10" s="518"/>
      <c r="X10" s="518"/>
      <c r="Y10" s="518"/>
      <c r="Z10" s="518"/>
      <c r="AA10" s="518"/>
      <c r="AB10" s="518"/>
      <c r="AC10" s="518"/>
      <c r="AD10" s="518"/>
      <c r="AE10" s="518"/>
      <c r="AF10" s="518"/>
      <c r="AG10" s="518"/>
      <c r="AH10" s="518"/>
      <c r="AI10" s="518"/>
      <c r="AJ10" s="518"/>
      <c r="AK10" s="518"/>
      <c r="AL10" s="279"/>
      <c r="AM10" s="279"/>
      <c r="AN10" s="279"/>
    </row>
    <row r="11" spans="2:40" ht="15.75" thickBot="1">
      <c r="B11" s="22"/>
      <c r="C11" s="22"/>
      <c r="D11" s="22"/>
      <c r="E11" s="498" t="s">
        <v>19</v>
      </c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  <c r="V11" s="498"/>
      <c r="W11" s="498"/>
      <c r="X11" s="498"/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498"/>
      <c r="AJ11" s="498"/>
      <c r="AK11" s="498"/>
      <c r="AL11" s="23"/>
      <c r="AM11" s="23"/>
      <c r="AN11" s="23"/>
    </row>
    <row r="12" spans="2:40" ht="15" thickTop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2:40" ht="18">
      <c r="B13" s="519" t="s">
        <v>301</v>
      </c>
      <c r="C13" s="519"/>
      <c r="D13" s="519"/>
      <c r="E13" s="519"/>
      <c r="F13" s="519"/>
      <c r="G13" s="519"/>
      <c r="H13" s="519"/>
      <c r="I13" s="519"/>
      <c r="J13" s="519"/>
      <c r="K13" s="519"/>
      <c r="L13" s="519"/>
      <c r="M13" s="519"/>
      <c r="N13" s="519"/>
      <c r="O13" s="519"/>
      <c r="P13" s="519"/>
      <c r="Q13" s="519"/>
      <c r="R13" s="519"/>
      <c r="S13" s="519"/>
      <c r="T13" s="519"/>
      <c r="U13" s="519"/>
      <c r="V13" s="519"/>
      <c r="W13" s="519"/>
      <c r="X13" s="519"/>
      <c r="Y13" s="519"/>
      <c r="Z13" s="519"/>
      <c r="AA13" s="519"/>
      <c r="AB13" s="519"/>
      <c r="AC13" s="519"/>
      <c r="AD13" s="519"/>
      <c r="AE13" s="519"/>
      <c r="AF13" s="519"/>
      <c r="AG13" s="519"/>
      <c r="AH13" s="519"/>
      <c r="AI13" s="519"/>
      <c r="AJ13" s="519"/>
      <c r="AK13" s="519"/>
      <c r="AL13" s="519"/>
      <c r="AM13" s="519"/>
      <c r="AN13" s="519"/>
    </row>
    <row r="14" spans="2:40"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</row>
    <row r="15" spans="2:40" ht="15">
      <c r="B15" s="4"/>
      <c r="C15" s="4" t="s">
        <v>308</v>
      </c>
      <c r="D15" s="4"/>
      <c r="E15" s="4"/>
      <c r="F15" s="4"/>
      <c r="G15" s="4"/>
      <c r="H15" s="4" t="s">
        <v>49</v>
      </c>
      <c r="I15" s="4"/>
      <c r="J15" s="280" t="s">
        <v>304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2:40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60" ht="15">
      <c r="B17" s="4"/>
      <c r="C17" s="4" t="s">
        <v>309</v>
      </c>
      <c r="D17" s="4"/>
      <c r="E17" s="4"/>
      <c r="F17" s="4"/>
      <c r="G17" s="4"/>
      <c r="H17" s="4" t="s">
        <v>49</v>
      </c>
      <c r="I17" s="4"/>
      <c r="J17" s="281" t="s">
        <v>48</v>
      </c>
      <c r="K17" s="280" t="str">
        <f>engine!F11</f>
        <v>VENDERS, S.Sos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BH17" s="274"/>
    </row>
    <row r="18" spans="2:60">
      <c r="B18" s="4"/>
      <c r="C18" s="4"/>
      <c r="D18" s="4"/>
      <c r="E18" s="4"/>
      <c r="F18" s="4"/>
      <c r="G18" s="4"/>
      <c r="H18" s="4"/>
      <c r="I18" s="4"/>
      <c r="J18" s="4"/>
      <c r="K18" s="4" t="str">
        <f>"NIP : "&amp;engine!F13</f>
        <v>NIP : 19680530 2009 01 1 001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BH18" s="274"/>
    </row>
    <row r="19" spans="2:60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BH19" s="274"/>
    </row>
    <row r="20" spans="2:60" ht="15">
      <c r="B20" s="4"/>
      <c r="C20" s="4"/>
      <c r="D20" s="4"/>
      <c r="E20" s="4"/>
      <c r="F20" s="4"/>
      <c r="G20" s="4"/>
      <c r="H20" s="4"/>
      <c r="I20" s="4"/>
      <c r="J20" s="4" t="s">
        <v>103</v>
      </c>
      <c r="K20" s="280" t="str">
        <f>engine!G11</f>
        <v>VENDERS, S.Sos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BH20" s="274"/>
    </row>
    <row r="21" spans="2:60">
      <c r="B21" s="4"/>
      <c r="C21" s="4"/>
      <c r="D21" s="4"/>
      <c r="E21" s="4"/>
      <c r="F21" s="4"/>
      <c r="G21" s="4"/>
      <c r="H21" s="4"/>
      <c r="I21" s="4"/>
      <c r="J21" s="4"/>
      <c r="K21" s="4" t="str">
        <f>"NIP : "&amp;engine!G13</f>
        <v>NIP : 19680530 2009 01 1 001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BH21" s="274"/>
    </row>
    <row r="22" spans="2:60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BH22" s="274"/>
    </row>
    <row r="23" spans="2:60" ht="15">
      <c r="B23" s="4"/>
      <c r="C23" s="4"/>
      <c r="D23" s="4"/>
      <c r="E23" s="4"/>
      <c r="F23" s="4"/>
      <c r="G23" s="4"/>
      <c r="H23" s="4"/>
      <c r="I23" s="4"/>
      <c r="J23" s="4" t="s">
        <v>142</v>
      </c>
      <c r="K23" s="280" t="str">
        <f>engine!H11</f>
        <v>VENDERS, S.Sos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BH23" s="274"/>
    </row>
    <row r="24" spans="2:60">
      <c r="B24" s="4"/>
      <c r="C24" s="4"/>
      <c r="D24" s="4"/>
      <c r="E24" s="4"/>
      <c r="F24" s="4"/>
      <c r="G24" s="4"/>
      <c r="H24" s="4"/>
      <c r="I24" s="4"/>
      <c r="J24" s="4"/>
      <c r="K24" s="4" t="str">
        <f>"NIP : "&amp;engine!H13</f>
        <v>NIP : 19680530 2009 01 1 001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BH24" s="274"/>
    </row>
    <row r="25" spans="2:60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BH25" s="274"/>
    </row>
    <row r="26" spans="2:60" ht="15">
      <c r="B26" s="4"/>
      <c r="C26" s="4"/>
      <c r="D26" s="4"/>
      <c r="E26" s="4"/>
      <c r="F26" s="4"/>
      <c r="G26" s="4"/>
      <c r="H26" s="4"/>
      <c r="I26" s="4"/>
      <c r="J26" s="4" t="s">
        <v>145</v>
      </c>
      <c r="K26" s="280" t="str">
        <f>engine!I11</f>
        <v>VENDERS, S.Sos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BH26" s="274"/>
    </row>
    <row r="27" spans="2:60">
      <c r="B27" s="4"/>
      <c r="C27" s="4"/>
      <c r="D27" s="4"/>
      <c r="E27" s="4"/>
      <c r="F27" s="4"/>
      <c r="G27" s="4"/>
      <c r="H27" s="4"/>
      <c r="I27" s="4"/>
      <c r="J27" s="4"/>
      <c r="K27" s="4" t="str">
        <f>"NIP : "&amp;engine!I13</f>
        <v>NIP : 19680530 2009 01 1 001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BH27" s="274"/>
    </row>
    <row r="28" spans="2:60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BH28" s="274"/>
    </row>
    <row r="29" spans="2:60" ht="15">
      <c r="B29" s="4"/>
      <c r="C29" s="4"/>
      <c r="D29" s="4"/>
      <c r="E29" s="4"/>
      <c r="F29" s="4"/>
      <c r="G29" s="4"/>
      <c r="H29" s="4"/>
      <c r="I29" s="4"/>
      <c r="J29" s="4" t="s">
        <v>147</v>
      </c>
      <c r="K29" s="280" t="str">
        <f>engine!J11</f>
        <v>VENDERS, S.Sos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BH29" s="274"/>
    </row>
    <row r="30" spans="2:60">
      <c r="B30" s="4"/>
      <c r="C30" s="4"/>
      <c r="D30" s="4"/>
      <c r="E30" s="4"/>
      <c r="F30" s="4"/>
      <c r="G30" s="4"/>
      <c r="H30" s="4"/>
      <c r="I30" s="4"/>
      <c r="J30" s="4"/>
      <c r="K30" s="4" t="str">
        <f>"NIP : "&amp;engine!J13</f>
        <v>NIP : 19680530 2009 01 1 001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BH30" s="274"/>
    </row>
    <row r="31" spans="2:60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2:60">
      <c r="B32" s="4"/>
      <c r="C32" s="4" t="s">
        <v>21</v>
      </c>
      <c r="D32" s="4"/>
      <c r="E32" s="4"/>
      <c r="F32" s="4"/>
      <c r="G32" s="4"/>
      <c r="H32" s="4" t="s">
        <v>49</v>
      </c>
      <c r="I32" s="4"/>
      <c r="J32" s="466">
        <f>engine!$F$25</f>
        <v>40862</v>
      </c>
      <c r="K32" s="466"/>
      <c r="L32" s="466"/>
      <c r="M32" s="466"/>
      <c r="N32" s="466"/>
      <c r="O32" s="466"/>
      <c r="P32" s="466"/>
      <c r="Q32" s="466"/>
      <c r="R32" s="76" t="str">
        <f>engine!$F$26</f>
        <v>s.d</v>
      </c>
      <c r="T32" s="481">
        <f>engine!$F$27</f>
        <v>40863</v>
      </c>
      <c r="U32" s="481"/>
      <c r="V32" s="481"/>
      <c r="W32" s="481"/>
      <c r="X32" s="481"/>
      <c r="Y32" s="481"/>
      <c r="Z32" s="481"/>
      <c r="AA32" s="48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2:40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2:40">
      <c r="B34" s="4"/>
      <c r="C34" s="4" t="s">
        <v>302</v>
      </c>
      <c r="D34" s="4"/>
      <c r="E34" s="4"/>
      <c r="F34" s="4"/>
      <c r="G34" s="4"/>
      <c r="H34" s="4" t="s">
        <v>49</v>
      </c>
      <c r="I34" s="4"/>
      <c r="J34" s="4" t="s">
        <v>305</v>
      </c>
      <c r="K34" s="4"/>
      <c r="L34" s="4"/>
      <c r="M34" s="4"/>
      <c r="N34" s="4"/>
      <c r="O34" s="4"/>
      <c r="P34" s="4"/>
      <c r="Q34" s="4"/>
      <c r="R34" s="4" t="str">
        <f>engine!F7</f>
        <v>094/199/ST-KLK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40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2:40" ht="14.25" customHeight="1">
      <c r="B36" s="4"/>
      <c r="C36" s="4" t="s">
        <v>28</v>
      </c>
      <c r="D36" s="4"/>
      <c r="E36" s="4"/>
      <c r="F36" s="4"/>
      <c r="G36" s="4"/>
      <c r="H36" s="4" t="s">
        <v>49</v>
      </c>
      <c r="I36" s="4"/>
      <c r="J36" s="515" t="str">
        <f>engine!F29</f>
        <v xml:space="preserve">Dalam rangka Pendistribusian Informasi Kantor Latihan Kerja (KLK) Kab.Luwu Utara di Kec.Malangke, Malangke Barat, Baebunta dan Sabbang. </v>
      </c>
      <c r="K36" s="515"/>
      <c r="L36" s="515"/>
      <c r="M36" s="515"/>
      <c r="N36" s="515"/>
      <c r="O36" s="515"/>
      <c r="P36" s="515"/>
      <c r="Q36" s="515"/>
      <c r="R36" s="515"/>
      <c r="S36" s="515"/>
      <c r="T36" s="515"/>
      <c r="U36" s="515"/>
      <c r="V36" s="515"/>
      <c r="W36" s="515"/>
      <c r="X36" s="515"/>
      <c r="Y36" s="515"/>
      <c r="Z36" s="515"/>
      <c r="AA36" s="515"/>
      <c r="AB36" s="515"/>
      <c r="AC36" s="515"/>
      <c r="AD36" s="515"/>
      <c r="AE36" s="515"/>
      <c r="AF36" s="515"/>
      <c r="AG36" s="515"/>
      <c r="AH36" s="515"/>
      <c r="AI36" s="515"/>
      <c r="AJ36" s="515"/>
      <c r="AK36" s="515"/>
      <c r="AL36" s="515"/>
      <c r="AM36" s="282"/>
      <c r="AN36" s="4"/>
    </row>
    <row r="37" spans="2:40">
      <c r="B37" s="4"/>
      <c r="C37" s="4"/>
      <c r="D37" s="4"/>
      <c r="E37" s="4"/>
      <c r="F37" s="4"/>
      <c r="G37" s="4"/>
      <c r="H37" s="4"/>
      <c r="I37" s="4"/>
      <c r="J37" s="515"/>
      <c r="K37" s="515"/>
      <c r="L37" s="515"/>
      <c r="M37" s="515"/>
      <c r="N37" s="515"/>
      <c r="O37" s="515"/>
      <c r="P37" s="515"/>
      <c r="Q37" s="515"/>
      <c r="R37" s="515"/>
      <c r="S37" s="515"/>
      <c r="T37" s="515"/>
      <c r="U37" s="515"/>
      <c r="V37" s="515"/>
      <c r="W37" s="515"/>
      <c r="X37" s="515"/>
      <c r="Y37" s="515"/>
      <c r="Z37" s="515"/>
      <c r="AA37" s="515"/>
      <c r="AB37" s="515"/>
      <c r="AC37" s="515"/>
      <c r="AD37" s="515"/>
      <c r="AE37" s="515"/>
      <c r="AF37" s="515"/>
      <c r="AG37" s="515"/>
      <c r="AH37" s="515"/>
      <c r="AI37" s="515"/>
      <c r="AJ37" s="515"/>
      <c r="AK37" s="515"/>
      <c r="AL37" s="515"/>
      <c r="AM37" s="282"/>
      <c r="AN37" s="4"/>
    </row>
    <row r="38" spans="2:40">
      <c r="B38" s="4"/>
      <c r="C38" s="4"/>
      <c r="D38" s="4"/>
      <c r="E38" s="4"/>
      <c r="F38" s="4"/>
      <c r="G38" s="4"/>
      <c r="H38" s="4"/>
      <c r="I38" s="4"/>
      <c r="J38" s="515"/>
      <c r="K38" s="515"/>
      <c r="L38" s="515"/>
      <c r="M38" s="515"/>
      <c r="N38" s="515"/>
      <c r="O38" s="515"/>
      <c r="P38" s="515"/>
      <c r="Q38" s="515"/>
      <c r="R38" s="515"/>
      <c r="S38" s="515"/>
      <c r="T38" s="515"/>
      <c r="U38" s="515"/>
      <c r="V38" s="515"/>
      <c r="W38" s="515"/>
      <c r="X38" s="515"/>
      <c r="Y38" s="515"/>
      <c r="Z38" s="515"/>
      <c r="AA38" s="515"/>
      <c r="AB38" s="515"/>
      <c r="AC38" s="515"/>
      <c r="AD38" s="515"/>
      <c r="AE38" s="515"/>
      <c r="AF38" s="515"/>
      <c r="AG38" s="515"/>
      <c r="AH38" s="515"/>
      <c r="AI38" s="515"/>
      <c r="AJ38" s="515"/>
      <c r="AK38" s="515"/>
      <c r="AL38" s="515"/>
      <c r="AM38" s="282"/>
      <c r="AN38" s="4"/>
    </row>
    <row r="39" spans="2:40">
      <c r="B39" s="4"/>
      <c r="C39" s="4"/>
      <c r="D39" s="4"/>
      <c r="E39" s="4"/>
      <c r="F39" s="4"/>
      <c r="G39" s="4"/>
      <c r="H39" s="4"/>
      <c r="I39" s="4"/>
      <c r="J39" s="515"/>
      <c r="K39" s="515"/>
      <c r="L39" s="515"/>
      <c r="M39" s="515"/>
      <c r="N39" s="515"/>
      <c r="O39" s="515"/>
      <c r="P39" s="515"/>
      <c r="Q39" s="515"/>
      <c r="R39" s="515"/>
      <c r="S39" s="515"/>
      <c r="T39" s="515"/>
      <c r="U39" s="515"/>
      <c r="V39" s="515"/>
      <c r="W39" s="515"/>
      <c r="X39" s="515"/>
      <c r="Y39" s="515"/>
      <c r="Z39" s="515"/>
      <c r="AA39" s="515"/>
      <c r="AB39" s="515"/>
      <c r="AC39" s="515"/>
      <c r="AD39" s="515"/>
      <c r="AE39" s="515"/>
      <c r="AF39" s="515"/>
      <c r="AG39" s="515"/>
      <c r="AH39" s="515"/>
      <c r="AI39" s="515"/>
      <c r="AJ39" s="515"/>
      <c r="AK39" s="515"/>
      <c r="AL39" s="515"/>
      <c r="AM39" s="282"/>
      <c r="AN39" s="4"/>
    </row>
    <row r="40" spans="2:40">
      <c r="B40" s="4"/>
      <c r="C40" s="4"/>
      <c r="D40" s="4"/>
      <c r="E40" s="4"/>
      <c r="F40" s="4"/>
      <c r="G40" s="4"/>
      <c r="H40" s="4"/>
      <c r="I40" s="4"/>
      <c r="J40" s="4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2:40" ht="17.25" customHeight="1">
      <c r="B41" s="4"/>
      <c r="C41" s="4" t="s">
        <v>303</v>
      </c>
      <c r="D41" s="4"/>
      <c r="E41" s="4"/>
      <c r="F41" s="4"/>
      <c r="G41" s="4"/>
      <c r="H41" s="4" t="s">
        <v>49</v>
      </c>
      <c r="I41" s="4"/>
      <c r="J41" s="4" t="s">
        <v>310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2:40" ht="17.25" customHeight="1">
      <c r="B42" s="4"/>
      <c r="C42" s="4"/>
      <c r="D42" s="4"/>
      <c r="E42" s="4"/>
      <c r="F42" s="4"/>
      <c r="G42" s="4"/>
      <c r="H42" s="4"/>
      <c r="I42" s="4"/>
      <c r="J42" s="4" t="s">
        <v>310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2:40" ht="17.25" customHeight="1">
      <c r="B43" s="4"/>
      <c r="C43" s="4"/>
      <c r="D43" s="4"/>
      <c r="E43" s="4"/>
      <c r="F43" s="4"/>
      <c r="G43" s="4"/>
      <c r="H43" s="4"/>
      <c r="I43" s="4"/>
      <c r="J43" s="4" t="s">
        <v>310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2:40" ht="17.25" customHeight="1">
      <c r="B44" s="4"/>
      <c r="C44" s="4"/>
      <c r="D44" s="4"/>
      <c r="E44" s="4"/>
      <c r="F44" s="4"/>
      <c r="G44" s="4"/>
      <c r="H44" s="4"/>
      <c r="I44" s="4"/>
      <c r="J44" s="4" t="s">
        <v>310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2:40" ht="17.25" customHeight="1">
      <c r="B45" s="4"/>
      <c r="C45" s="4"/>
      <c r="D45" s="4"/>
      <c r="E45" s="4"/>
      <c r="F45" s="4"/>
      <c r="G45" s="4"/>
      <c r="H45" s="4"/>
      <c r="I45" s="4"/>
      <c r="J45" s="4" t="s">
        <v>310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2:40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2:40">
      <c r="B47" s="4"/>
      <c r="C47" s="4" t="s">
        <v>306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2:40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2:4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 t="s">
        <v>136</v>
      </c>
      <c r="AA49" s="4"/>
      <c r="AB49" s="4"/>
      <c r="AC49" s="4"/>
      <c r="AD49" s="4"/>
      <c r="AE49" s="516">
        <f>engine!F25</f>
        <v>40862</v>
      </c>
      <c r="AF49" s="516"/>
      <c r="AG49" s="516"/>
      <c r="AH49" s="516"/>
      <c r="AI49" s="516"/>
      <c r="AJ49" s="516"/>
      <c r="AK49" s="516"/>
      <c r="AL49" s="516"/>
      <c r="AM49" s="4"/>
      <c r="AN49" s="4"/>
    </row>
    <row r="50" spans="2:4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 t="s">
        <v>307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273"/>
      <c r="AF50" s="273"/>
      <c r="AG50" s="273"/>
      <c r="AH50" s="273"/>
      <c r="AI50" s="273"/>
      <c r="AJ50" s="273"/>
      <c r="AK50" s="273"/>
      <c r="AL50" s="271"/>
      <c r="AM50" s="271"/>
      <c r="AN50" s="4"/>
    </row>
    <row r="51" spans="2:40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2:40">
      <c r="B52" s="4"/>
      <c r="C52" s="4"/>
      <c r="D52" s="4"/>
      <c r="E52" s="4" t="s">
        <v>48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 t="s">
        <v>103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2:40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2:40" ht="15">
      <c r="B54" s="4"/>
      <c r="C54" s="4"/>
      <c r="D54" s="4"/>
      <c r="E54" s="4"/>
      <c r="F54" s="4"/>
      <c r="G54" s="58" t="str">
        <f>engine!F11</f>
        <v>VENDERS, S.Sos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58" t="str">
        <f>engine!G11</f>
        <v>VENDERS, S.Sos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2:40">
      <c r="B55" s="4"/>
      <c r="C55" s="4"/>
      <c r="D55" s="4"/>
      <c r="E55" s="4"/>
      <c r="F55" s="4"/>
      <c r="G55" s="4" t="str">
        <f>"NIP. : "&amp;engine!F13</f>
        <v>NIP. : 19680530 2009 01 1 001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 t="str">
        <f>"NIP. : "&amp;engine!G13</f>
        <v>NIP. : 19680530 2009 01 1 001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2:40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2:40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2:40">
      <c r="B58" s="4"/>
      <c r="C58" s="4"/>
      <c r="D58" s="4"/>
      <c r="E58" s="4" t="s">
        <v>142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 t="s">
        <v>145</v>
      </c>
      <c r="Y58" s="4"/>
      <c r="Z58" s="4"/>
      <c r="AA58" s="4"/>
      <c r="AB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2:40">
      <c r="B59" s="4"/>
      <c r="C59" s="4"/>
      <c r="E59" s="4"/>
      <c r="F59" s="4"/>
      <c r="G59" s="4"/>
      <c r="H59" s="4"/>
      <c r="I59" s="4"/>
      <c r="X59" s="4"/>
      <c r="Y59" s="4"/>
      <c r="Z59" s="4"/>
      <c r="AA59" s="4"/>
      <c r="AB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2:40" ht="15">
      <c r="B60" s="4"/>
      <c r="C60" s="4"/>
      <c r="E60" s="4"/>
      <c r="F60" s="4"/>
      <c r="G60" s="58" t="str">
        <f>engine!H11</f>
        <v>VENDERS, S.Sos</v>
      </c>
      <c r="H60" s="4"/>
      <c r="I60" s="4"/>
      <c r="X60" s="4"/>
      <c r="Y60" s="4"/>
      <c r="Z60" s="58" t="str">
        <f>engine!I11</f>
        <v>VENDERS, S.Sos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2:40">
      <c r="G61" s="1" t="str">
        <f>"NIP. : "&amp;engine!H13</f>
        <v>NIP. : 19680530 2009 01 1 001</v>
      </c>
      <c r="Z61" s="1" t="str">
        <f>"NIP. : "&amp;engine!I13</f>
        <v>NIP. : 19680530 2009 01 1 001</v>
      </c>
      <c r="AC61" s="4"/>
      <c r="AD61" s="4"/>
    </row>
    <row r="62" spans="2:40">
      <c r="AC62" s="4"/>
      <c r="AD62" s="4"/>
    </row>
    <row r="65" spans="24:27">
      <c r="X65" s="4" t="s">
        <v>147</v>
      </c>
      <c r="Y65" s="4"/>
      <c r="Z65" s="4"/>
      <c r="AA65" s="4"/>
    </row>
    <row r="66" spans="24:27">
      <c r="X66" s="4"/>
      <c r="Y66" s="4"/>
      <c r="Z66" s="4"/>
      <c r="AA66" s="4"/>
    </row>
    <row r="67" spans="24:27" ht="15">
      <c r="X67" s="4"/>
      <c r="Y67" s="4"/>
      <c r="Z67" s="58" t="str">
        <f>engine!J11</f>
        <v>VENDERS, S.Sos</v>
      </c>
      <c r="AA67" s="4"/>
    </row>
    <row r="68" spans="24:27">
      <c r="Z68" s="1" t="str">
        <f>"NIP. : "&amp;engine!J13</f>
        <v>NIP. : 19680530 2009 01 1 001</v>
      </c>
    </row>
  </sheetData>
  <sheetProtection password="CEE3" sheet="1" objects="1" scenarios="1"/>
  <mergeCells count="10">
    <mergeCell ref="J36:AL39"/>
    <mergeCell ref="AE49:AL49"/>
    <mergeCell ref="AG1:AN1"/>
    <mergeCell ref="E8:AK8"/>
    <mergeCell ref="E9:AK9"/>
    <mergeCell ref="E10:AK10"/>
    <mergeCell ref="E11:AK11"/>
    <mergeCell ref="B13:AN13"/>
    <mergeCell ref="J32:Q32"/>
    <mergeCell ref="T32:AA32"/>
  </mergeCells>
  <hyperlinks>
    <hyperlink ref="AG1" location="menu!A1" tooltip="Kembali ke Menu Utama" display="Kembali ke Menu"/>
  </hyperlinks>
  <pageMargins left="0.51181102362204722" right="0.51181102362204722" top="0.35433070866141736" bottom="1.3385826771653544" header="0.31496062992125984" footer="0.31496062992125984"/>
  <pageSetup paperSize="5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B3:C16"/>
  <sheetViews>
    <sheetView workbookViewId="0">
      <selection activeCell="B16" sqref="B16"/>
    </sheetView>
  </sheetViews>
  <sheetFormatPr defaultRowHeight="15"/>
  <cols>
    <col min="2" max="2" width="5.140625" customWidth="1"/>
  </cols>
  <sheetData>
    <row r="3" spans="2:3">
      <c r="B3" t="s">
        <v>234</v>
      </c>
    </row>
    <row r="5" spans="2:3">
      <c r="B5" t="s">
        <v>235</v>
      </c>
      <c r="C5" t="s">
        <v>236</v>
      </c>
    </row>
    <row r="6" spans="2:3">
      <c r="B6" t="s">
        <v>103</v>
      </c>
      <c r="C6" t="s">
        <v>390</v>
      </c>
    </row>
    <row r="7" spans="2:3">
      <c r="B7" t="s">
        <v>142</v>
      </c>
    </row>
    <row r="16" spans="2:3">
      <c r="B16" t="s">
        <v>237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39"/>
  <sheetViews>
    <sheetView view="pageBreakPreview" zoomScale="106" zoomScaleNormal="66" zoomScaleSheetLayoutView="106" workbookViewId="0">
      <selection activeCell="A8" sqref="A8"/>
    </sheetView>
  </sheetViews>
  <sheetFormatPr defaultRowHeight="15"/>
  <cols>
    <col min="1" max="1" width="2.42578125" customWidth="1"/>
    <col min="2" max="2" width="0.85546875" customWidth="1"/>
    <col min="3" max="3" width="2" customWidth="1"/>
    <col min="4" max="4" width="34" customWidth="1"/>
    <col min="5" max="5" width="1.7109375" customWidth="1"/>
    <col min="6" max="6" width="7.42578125" customWidth="1"/>
    <col min="7" max="7" width="1.28515625" customWidth="1"/>
    <col min="8" max="8" width="34.28515625" customWidth="1"/>
    <col min="9" max="9" width="3.7109375" customWidth="1"/>
    <col min="10" max="10" width="2.42578125" customWidth="1"/>
    <col min="11" max="11" width="13.7109375" customWidth="1"/>
    <col min="12" max="12" width="1.28515625" customWidth="1"/>
    <col min="13" max="13" width="10.7109375" customWidth="1"/>
    <col min="14" max="14" width="10.85546875" customWidth="1"/>
    <col min="15" max="15" width="0.7109375" customWidth="1"/>
    <col min="16" max="16" width="13.7109375" customWidth="1"/>
    <col min="17" max="17" width="1.28515625" customWidth="1"/>
    <col min="18" max="19" width="10.7109375" customWidth="1"/>
  </cols>
  <sheetData>
    <row r="1" spans="1:19" ht="15.75">
      <c r="A1" s="454" t="s">
        <v>17</v>
      </c>
      <c r="B1" s="455"/>
      <c r="C1" s="455"/>
      <c r="D1" s="455"/>
      <c r="E1" s="455"/>
      <c r="F1" s="455"/>
      <c r="G1" s="455"/>
      <c r="H1" s="456"/>
      <c r="I1" s="187"/>
      <c r="J1" s="386" t="s">
        <v>48</v>
      </c>
      <c r="K1" s="521" t="s">
        <v>92</v>
      </c>
      <c r="L1" s="521"/>
      <c r="M1" s="521"/>
      <c r="N1" s="521"/>
      <c r="O1" s="521"/>
      <c r="P1" s="521"/>
      <c r="Q1" s="521"/>
      <c r="R1" s="521"/>
      <c r="S1" s="521"/>
    </row>
    <row r="2" spans="1:19" ht="12.75" customHeight="1">
      <c r="A2" s="457" t="s">
        <v>18</v>
      </c>
      <c r="B2" s="458"/>
      <c r="C2" s="458"/>
      <c r="D2" s="458"/>
      <c r="E2" s="458"/>
      <c r="F2" s="458"/>
      <c r="G2" s="458"/>
      <c r="H2" s="459"/>
      <c r="I2" s="187"/>
      <c r="J2" s="361"/>
      <c r="K2" s="349" t="s">
        <v>93</v>
      </c>
      <c r="L2" s="349"/>
      <c r="M2" s="349"/>
      <c r="N2" s="350"/>
      <c r="O2" s="361"/>
      <c r="P2" s="349"/>
      <c r="Q2" s="349"/>
      <c r="R2" s="349"/>
      <c r="S2" s="350"/>
    </row>
    <row r="3" spans="1:19">
      <c r="A3" s="444" t="s">
        <v>94</v>
      </c>
      <c r="B3" s="445"/>
      <c r="C3" s="445"/>
      <c r="D3" s="445"/>
      <c r="E3" s="445"/>
      <c r="F3" s="445"/>
      <c r="G3" s="445"/>
      <c r="H3" s="446"/>
      <c r="I3" s="187"/>
      <c r="J3" s="362"/>
      <c r="K3" s="382" t="s">
        <v>95</v>
      </c>
      <c r="L3" s="382" t="s">
        <v>49</v>
      </c>
      <c r="M3" s="363" t="s">
        <v>2</v>
      </c>
      <c r="N3" s="364"/>
      <c r="O3" s="362"/>
      <c r="P3" s="382" t="s">
        <v>96</v>
      </c>
      <c r="Q3" s="382" t="s">
        <v>49</v>
      </c>
      <c r="R3" s="363" t="str">
        <f>M3</f>
        <v>Bone-Bone</v>
      </c>
      <c r="S3" s="383"/>
    </row>
    <row r="4" spans="1:19" ht="15.75" customHeight="1">
      <c r="A4" s="460" t="s">
        <v>19</v>
      </c>
      <c r="B4" s="461"/>
      <c r="C4" s="461"/>
      <c r="D4" s="461"/>
      <c r="E4" s="461"/>
      <c r="F4" s="461"/>
      <c r="G4" s="461"/>
      <c r="H4" s="462"/>
      <c r="I4" s="187"/>
      <c r="J4" s="362"/>
      <c r="K4" s="382" t="s">
        <v>97</v>
      </c>
      <c r="L4" s="382" t="s">
        <v>49</v>
      </c>
      <c r="M4" s="524">
        <f>F21</f>
        <v>40657</v>
      </c>
      <c r="N4" s="525"/>
      <c r="O4" s="362"/>
      <c r="P4" s="382" t="s">
        <v>98</v>
      </c>
      <c r="Q4" s="382" t="s">
        <v>49</v>
      </c>
      <c r="R4" s="526">
        <f>F22</f>
        <v>0</v>
      </c>
      <c r="S4" s="527"/>
    </row>
    <row r="5" spans="1:19">
      <c r="A5" s="193"/>
      <c r="B5" s="380"/>
      <c r="C5" s="380"/>
      <c r="D5" s="380"/>
      <c r="E5" s="379"/>
      <c r="F5" s="380"/>
      <c r="G5" s="380"/>
      <c r="H5" s="381"/>
      <c r="I5" s="187"/>
      <c r="J5" s="365"/>
      <c r="K5" s="366" t="s">
        <v>140</v>
      </c>
      <c r="L5" s="382"/>
      <c r="M5" s="382"/>
      <c r="N5" s="383"/>
      <c r="O5" s="362"/>
      <c r="P5" s="366" t="s">
        <v>141</v>
      </c>
      <c r="Q5" s="382"/>
      <c r="R5" s="382"/>
      <c r="S5" s="383"/>
    </row>
    <row r="6" spans="1:19">
      <c r="A6" s="463" t="s">
        <v>99</v>
      </c>
      <c r="B6" s="464"/>
      <c r="C6" s="464"/>
      <c r="D6" s="464"/>
      <c r="E6" s="464"/>
      <c r="F6" s="464"/>
      <c r="G6" s="464"/>
      <c r="H6" s="465"/>
      <c r="I6" s="187"/>
      <c r="J6" s="362"/>
      <c r="K6" s="382"/>
      <c r="L6" s="382"/>
      <c r="M6" s="382"/>
      <c r="N6" s="383"/>
      <c r="O6" s="362"/>
      <c r="P6" s="382"/>
      <c r="Q6" s="382"/>
      <c r="R6" s="382"/>
      <c r="S6" s="383"/>
    </row>
    <row r="7" spans="1:19">
      <c r="A7" s="444" t="s">
        <v>499</v>
      </c>
      <c r="B7" s="445"/>
      <c r="C7" s="445"/>
      <c r="D7" s="445"/>
      <c r="E7" s="445"/>
      <c r="F7" s="445"/>
      <c r="G7" s="445"/>
      <c r="H7" s="446"/>
      <c r="I7" s="187"/>
      <c r="J7" s="362"/>
      <c r="K7" s="367" t="s">
        <v>32</v>
      </c>
      <c r="L7" s="382"/>
      <c r="M7" s="382"/>
      <c r="N7" s="383"/>
      <c r="O7" s="362"/>
      <c r="P7" s="367" t="s">
        <v>32</v>
      </c>
      <c r="Q7" s="382"/>
      <c r="R7" s="382"/>
      <c r="S7" s="383"/>
    </row>
    <row r="8" spans="1:19">
      <c r="A8" s="204">
        <v>1</v>
      </c>
      <c r="B8" s="205"/>
      <c r="C8" s="384" t="s">
        <v>100</v>
      </c>
      <c r="D8" s="385"/>
      <c r="E8" s="208" t="s">
        <v>49</v>
      </c>
      <c r="F8" s="531" t="s">
        <v>101</v>
      </c>
      <c r="G8" s="531"/>
      <c r="H8" s="532"/>
      <c r="I8" s="187"/>
      <c r="J8" s="368"/>
      <c r="K8" s="369" t="str">
        <f>H39</f>
        <v>NIP. 19581230 198612 1 002</v>
      </c>
      <c r="L8" s="370"/>
      <c r="M8" s="370"/>
      <c r="N8" s="371"/>
      <c r="O8" s="372"/>
      <c r="P8" s="369" t="str">
        <f>H39</f>
        <v>NIP. 19581230 198612 1 002</v>
      </c>
      <c r="Q8" s="370"/>
      <c r="R8" s="370"/>
      <c r="S8" s="351"/>
    </row>
    <row r="9" spans="1:19">
      <c r="A9" s="212">
        <v>2</v>
      </c>
      <c r="B9" s="193"/>
      <c r="C9" s="382" t="s">
        <v>102</v>
      </c>
      <c r="D9" s="383"/>
      <c r="E9" s="379" t="s">
        <v>49</v>
      </c>
      <c r="F9" s="387" t="s">
        <v>496</v>
      </c>
      <c r="G9" s="349"/>
      <c r="H9" s="350"/>
      <c r="I9" s="187"/>
      <c r="J9" s="533" t="s">
        <v>103</v>
      </c>
      <c r="K9" s="520" t="s">
        <v>104</v>
      </c>
      <c r="L9" s="520"/>
      <c r="M9" s="520"/>
      <c r="N9" s="520"/>
      <c r="O9" s="520"/>
      <c r="P9" s="520"/>
      <c r="Q9" s="520"/>
      <c r="R9" s="520"/>
      <c r="S9" s="520"/>
    </row>
    <row r="10" spans="1:19">
      <c r="A10" s="212"/>
      <c r="B10" s="193"/>
      <c r="C10" s="382" t="s">
        <v>105</v>
      </c>
      <c r="D10" s="383" t="s">
        <v>106</v>
      </c>
      <c r="E10" s="379" t="s">
        <v>49</v>
      </c>
      <c r="F10" s="382" t="s">
        <v>287</v>
      </c>
      <c r="G10" s="382"/>
      <c r="H10" s="383"/>
      <c r="I10" s="187"/>
      <c r="J10" s="533"/>
      <c r="K10" s="521"/>
      <c r="L10" s="521"/>
      <c r="M10" s="521"/>
      <c r="N10" s="521"/>
      <c r="O10" s="521"/>
      <c r="P10" s="521"/>
      <c r="Q10" s="521"/>
      <c r="R10" s="521"/>
      <c r="S10" s="521"/>
    </row>
    <row r="11" spans="1:19">
      <c r="A11" s="212"/>
      <c r="B11" s="193"/>
      <c r="C11" s="382" t="s">
        <v>107</v>
      </c>
      <c r="D11" s="383" t="s">
        <v>1</v>
      </c>
      <c r="E11" s="379" t="s">
        <v>49</v>
      </c>
      <c r="F11" s="528" t="s">
        <v>346</v>
      </c>
      <c r="G11" s="529"/>
      <c r="H11" s="530"/>
      <c r="I11" s="187"/>
      <c r="J11" s="373">
        <v>1</v>
      </c>
      <c r="K11" s="349" t="s">
        <v>108</v>
      </c>
      <c r="L11" s="349"/>
      <c r="M11" s="349"/>
      <c r="N11" s="350"/>
      <c r="O11" s="361"/>
      <c r="P11" s="349"/>
      <c r="Q11" s="349"/>
      <c r="R11" s="349"/>
      <c r="S11" s="350"/>
    </row>
    <row r="12" spans="1:19">
      <c r="A12" s="212"/>
      <c r="B12" s="193"/>
      <c r="C12" s="382" t="s">
        <v>109</v>
      </c>
      <c r="D12" s="383" t="s">
        <v>14</v>
      </c>
      <c r="E12" s="379" t="s">
        <v>49</v>
      </c>
      <c r="F12" s="353" t="s">
        <v>368</v>
      </c>
      <c r="G12" s="382"/>
      <c r="H12" s="383"/>
      <c r="I12" s="187"/>
      <c r="J12" s="362"/>
      <c r="K12" s="382" t="s">
        <v>110</v>
      </c>
      <c r="L12" s="382" t="s">
        <v>49</v>
      </c>
      <c r="M12" s="382"/>
      <c r="N12" s="383"/>
      <c r="O12" s="362"/>
      <c r="P12" s="382" t="s">
        <v>96</v>
      </c>
      <c r="Q12" s="382" t="s">
        <v>49</v>
      </c>
      <c r="R12" s="522"/>
      <c r="S12" s="523"/>
    </row>
    <row r="13" spans="1:19">
      <c r="A13" s="212"/>
      <c r="B13" s="193"/>
      <c r="C13" s="382"/>
      <c r="D13" s="383"/>
      <c r="E13" s="379"/>
      <c r="F13" s="382"/>
      <c r="G13" s="382"/>
      <c r="H13" s="383"/>
      <c r="I13" s="187"/>
      <c r="J13" s="362"/>
      <c r="K13" s="382" t="s">
        <v>111</v>
      </c>
      <c r="L13" s="382" t="s">
        <v>49</v>
      </c>
      <c r="M13" s="524" t="str">
        <f>engine!E22</f>
        <v>:</v>
      </c>
      <c r="N13" s="525"/>
      <c r="O13" s="362"/>
      <c r="P13" s="382" t="s">
        <v>98</v>
      </c>
      <c r="Q13" s="382" t="s">
        <v>49</v>
      </c>
      <c r="R13" s="524" t="str">
        <f>engine!E24</f>
        <v>:</v>
      </c>
      <c r="S13" s="525"/>
    </row>
    <row r="14" spans="1:19">
      <c r="A14" s="216">
        <v>3</v>
      </c>
      <c r="B14" s="190"/>
      <c r="C14" s="349" t="s">
        <v>112</v>
      </c>
      <c r="D14" s="350"/>
      <c r="E14" s="217"/>
      <c r="F14" s="349"/>
      <c r="G14" s="349"/>
      <c r="H14" s="350"/>
      <c r="I14" s="187"/>
      <c r="J14" s="362"/>
      <c r="K14" s="366" t="s">
        <v>113</v>
      </c>
      <c r="L14" s="382"/>
      <c r="M14" s="382"/>
      <c r="N14" s="383"/>
      <c r="O14" s="362"/>
      <c r="P14" s="366" t="s">
        <v>113</v>
      </c>
      <c r="Q14" s="382"/>
      <c r="R14" s="382"/>
      <c r="S14" s="383"/>
    </row>
    <row r="15" spans="1:19">
      <c r="A15" s="212"/>
      <c r="B15" s="193"/>
      <c r="C15" s="382" t="s">
        <v>105</v>
      </c>
      <c r="D15" s="383" t="s">
        <v>3</v>
      </c>
      <c r="E15" s="379" t="s">
        <v>49</v>
      </c>
      <c r="F15" s="382" t="s">
        <v>2</v>
      </c>
      <c r="G15" s="382"/>
      <c r="H15" s="383"/>
      <c r="I15" s="187"/>
      <c r="J15" s="374"/>
      <c r="K15" s="382"/>
      <c r="L15" s="382"/>
      <c r="M15" s="382"/>
      <c r="N15" s="383" t="s">
        <v>126</v>
      </c>
      <c r="O15" s="362"/>
      <c r="P15" s="382"/>
      <c r="Q15" s="382"/>
      <c r="R15" s="382"/>
      <c r="S15" s="383"/>
    </row>
    <row r="16" spans="1:19">
      <c r="A16" s="212"/>
      <c r="B16" s="193"/>
      <c r="C16" s="382" t="s">
        <v>107</v>
      </c>
      <c r="D16" s="383" t="s">
        <v>4</v>
      </c>
      <c r="E16" s="379" t="s">
        <v>49</v>
      </c>
      <c r="F16" s="382" t="s">
        <v>497</v>
      </c>
      <c r="G16" s="382"/>
      <c r="H16" s="383"/>
      <c r="I16" s="187"/>
      <c r="J16" s="362"/>
      <c r="K16" s="382"/>
      <c r="L16" s="382"/>
      <c r="M16" s="382"/>
      <c r="N16" s="383"/>
      <c r="O16" s="362"/>
      <c r="P16" s="382"/>
      <c r="Q16" s="382"/>
      <c r="R16" s="382"/>
      <c r="S16" s="383"/>
    </row>
    <row r="17" spans="1:19">
      <c r="A17" s="212"/>
      <c r="B17" s="193"/>
      <c r="C17" s="382" t="s">
        <v>109</v>
      </c>
      <c r="D17" s="383" t="s">
        <v>114</v>
      </c>
      <c r="E17" s="379" t="s">
        <v>49</v>
      </c>
      <c r="F17" s="382" t="s">
        <v>489</v>
      </c>
      <c r="G17" s="382"/>
      <c r="H17" s="383"/>
      <c r="I17" s="187"/>
      <c r="J17" s="362"/>
      <c r="K17" s="375" t="s">
        <v>115</v>
      </c>
      <c r="L17" s="375"/>
      <c r="M17" s="375"/>
      <c r="N17" s="376"/>
      <c r="O17" s="362"/>
      <c r="P17" s="375" t="s">
        <v>116</v>
      </c>
      <c r="Q17" s="382"/>
      <c r="R17" s="382"/>
      <c r="S17" s="383"/>
    </row>
    <row r="18" spans="1:19">
      <c r="A18" s="212"/>
      <c r="B18" s="193"/>
      <c r="C18" s="382"/>
      <c r="D18" s="383"/>
      <c r="E18" s="379"/>
      <c r="F18" s="382"/>
      <c r="G18" s="382"/>
      <c r="H18" s="383"/>
      <c r="I18" s="187"/>
      <c r="J18" s="362"/>
      <c r="K18" s="375" t="s">
        <v>117</v>
      </c>
      <c r="L18" s="375"/>
      <c r="M18" s="375"/>
      <c r="N18" s="383"/>
      <c r="O18" s="362"/>
      <c r="P18" s="375" t="s">
        <v>117</v>
      </c>
      <c r="Q18" s="382"/>
      <c r="R18" s="382"/>
      <c r="S18" s="383"/>
    </row>
    <row r="19" spans="1:19">
      <c r="A19" s="216">
        <v>4</v>
      </c>
      <c r="B19" s="190"/>
      <c r="C19" s="349" t="s">
        <v>118</v>
      </c>
      <c r="D19" s="350"/>
      <c r="E19" s="217"/>
      <c r="F19" s="349"/>
      <c r="G19" s="349"/>
      <c r="H19" s="350"/>
      <c r="I19" s="187"/>
      <c r="J19" s="373">
        <v>2</v>
      </c>
      <c r="K19" s="349" t="s">
        <v>108</v>
      </c>
      <c r="L19" s="349"/>
      <c r="M19" s="349"/>
      <c r="N19" s="350"/>
      <c r="O19" s="361"/>
      <c r="P19" s="349"/>
      <c r="Q19" s="349"/>
      <c r="R19" s="377"/>
      <c r="S19" s="350"/>
    </row>
    <row r="20" spans="1:19">
      <c r="A20" s="212"/>
      <c r="B20" s="193"/>
      <c r="C20" s="382" t="s">
        <v>105</v>
      </c>
      <c r="D20" s="383" t="s">
        <v>7</v>
      </c>
      <c r="E20" s="379" t="s">
        <v>49</v>
      </c>
      <c r="F20" s="382" t="s">
        <v>490</v>
      </c>
      <c r="G20" s="382"/>
      <c r="H20" s="383"/>
      <c r="I20" s="187"/>
      <c r="J20" s="362"/>
      <c r="K20" s="382" t="s">
        <v>110</v>
      </c>
      <c r="L20" s="382" t="s">
        <v>49</v>
      </c>
      <c r="M20" s="382"/>
      <c r="N20" s="383"/>
      <c r="O20" s="362"/>
      <c r="P20" s="382" t="s">
        <v>96</v>
      </c>
      <c r="Q20" s="382" t="s">
        <v>49</v>
      </c>
      <c r="R20" s="382"/>
      <c r="S20" s="383"/>
    </row>
    <row r="21" spans="1:19">
      <c r="A21" s="212"/>
      <c r="B21" s="193"/>
      <c r="C21" s="382" t="s">
        <v>107</v>
      </c>
      <c r="D21" s="383" t="s">
        <v>8</v>
      </c>
      <c r="E21" s="379" t="s">
        <v>49</v>
      </c>
      <c r="F21" s="524">
        <v>40657</v>
      </c>
      <c r="G21" s="524"/>
      <c r="H21" s="525"/>
      <c r="I21" s="187"/>
      <c r="J21" s="362"/>
      <c r="K21" s="382" t="s">
        <v>111</v>
      </c>
      <c r="L21" s="382" t="s">
        <v>49</v>
      </c>
      <c r="M21" s="382"/>
      <c r="N21" s="383"/>
      <c r="O21" s="362"/>
      <c r="P21" s="382" t="s">
        <v>98</v>
      </c>
      <c r="Q21" s="382" t="s">
        <v>49</v>
      </c>
      <c r="R21" s="375"/>
      <c r="S21" s="383"/>
    </row>
    <row r="22" spans="1:19">
      <c r="A22" s="212"/>
      <c r="B22" s="193"/>
      <c r="C22" s="382" t="s">
        <v>109</v>
      </c>
      <c r="D22" s="383" t="s">
        <v>119</v>
      </c>
      <c r="E22" s="379" t="s">
        <v>49</v>
      </c>
      <c r="F22" s="534"/>
      <c r="G22" s="534"/>
      <c r="H22" s="535"/>
      <c r="I22" s="187"/>
      <c r="J22" s="374"/>
      <c r="K22" s="366" t="s">
        <v>113</v>
      </c>
      <c r="L22" s="382"/>
      <c r="M22" s="382"/>
      <c r="N22" s="383"/>
      <c r="O22" s="362"/>
      <c r="P22" s="366" t="s">
        <v>113</v>
      </c>
      <c r="Q22" s="382"/>
      <c r="R22" s="375"/>
      <c r="S22" s="383"/>
    </row>
    <row r="23" spans="1:19">
      <c r="A23" s="212"/>
      <c r="B23" s="193"/>
      <c r="C23" s="382"/>
      <c r="D23" s="351"/>
      <c r="E23" s="202"/>
      <c r="F23" s="355"/>
      <c r="G23" s="355"/>
      <c r="H23" s="351"/>
      <c r="I23" s="187"/>
      <c r="J23" s="362"/>
      <c r="K23" s="382"/>
      <c r="L23" s="382"/>
      <c r="M23" s="382"/>
      <c r="N23" s="383"/>
      <c r="O23" s="362"/>
      <c r="P23" s="382"/>
      <c r="Q23" s="382"/>
      <c r="R23" s="382"/>
      <c r="S23" s="383"/>
    </row>
    <row r="24" spans="1:19">
      <c r="A24" s="216">
        <v>5</v>
      </c>
      <c r="B24" s="190"/>
      <c r="C24" s="349" t="s">
        <v>120</v>
      </c>
      <c r="D24" s="349"/>
      <c r="E24" s="215"/>
      <c r="F24" s="536" t="s">
        <v>498</v>
      </c>
      <c r="G24" s="536"/>
      <c r="H24" s="537"/>
      <c r="I24" s="187"/>
      <c r="J24" s="362"/>
      <c r="K24" s="382"/>
      <c r="L24" s="382"/>
      <c r="M24" s="382"/>
      <c r="N24" s="383"/>
      <c r="O24" s="362"/>
      <c r="P24" s="382"/>
      <c r="Q24" s="382"/>
      <c r="R24" s="382"/>
      <c r="S24" s="383"/>
    </row>
    <row r="25" spans="1:19" ht="6" customHeight="1">
      <c r="A25" s="212"/>
      <c r="B25" s="193"/>
      <c r="C25" s="352"/>
      <c r="D25" s="353"/>
      <c r="E25" s="378"/>
      <c r="F25" s="538"/>
      <c r="G25" s="538"/>
      <c r="H25" s="539"/>
      <c r="I25" s="187"/>
      <c r="J25" s="374"/>
      <c r="K25" s="375" t="s">
        <v>115</v>
      </c>
      <c r="L25" s="375"/>
      <c r="M25" s="375"/>
      <c r="N25" s="376"/>
      <c r="O25" s="362"/>
      <c r="P25" s="375" t="s">
        <v>116</v>
      </c>
      <c r="Q25" s="382"/>
      <c r="R25" s="382"/>
      <c r="S25" s="383"/>
    </row>
    <row r="26" spans="1:19">
      <c r="A26" s="212"/>
      <c r="B26" s="193"/>
      <c r="C26" s="352"/>
      <c r="D26" s="353"/>
      <c r="E26" s="378"/>
      <c r="F26" s="538"/>
      <c r="G26" s="538"/>
      <c r="H26" s="539"/>
      <c r="I26" s="187"/>
      <c r="J26" s="374"/>
      <c r="K26" s="375" t="s">
        <v>117</v>
      </c>
      <c r="L26" s="375"/>
      <c r="M26" s="375"/>
      <c r="N26" s="383"/>
      <c r="O26" s="362"/>
      <c r="P26" s="375" t="s">
        <v>117</v>
      </c>
      <c r="Q26" s="375"/>
      <c r="R26" s="382"/>
      <c r="S26" s="383"/>
    </row>
    <row r="27" spans="1:19">
      <c r="A27" s="212"/>
      <c r="B27" s="193"/>
      <c r="C27" s="382"/>
      <c r="D27" s="353"/>
      <c r="E27" s="378"/>
      <c r="F27" s="538"/>
      <c r="G27" s="538"/>
      <c r="H27" s="539"/>
      <c r="I27" s="187"/>
      <c r="J27" s="373">
        <v>3</v>
      </c>
      <c r="K27" s="349" t="s">
        <v>108</v>
      </c>
      <c r="L27" s="349"/>
      <c r="M27" s="349"/>
      <c r="N27" s="350"/>
      <c r="O27" s="361"/>
      <c r="P27" s="349"/>
      <c r="Q27" s="349"/>
      <c r="R27" s="377"/>
      <c r="S27" s="350"/>
    </row>
    <row r="28" spans="1:19">
      <c r="A28" s="212"/>
      <c r="B28" s="193"/>
      <c r="C28" s="382"/>
      <c r="D28" s="382"/>
      <c r="E28" s="378"/>
      <c r="F28" s="538"/>
      <c r="G28" s="538"/>
      <c r="H28" s="539"/>
      <c r="I28" s="187"/>
      <c r="J28" s="362"/>
      <c r="K28" s="382" t="s">
        <v>110</v>
      </c>
      <c r="L28" s="382" t="s">
        <v>49</v>
      </c>
      <c r="M28" s="382"/>
      <c r="N28" s="383"/>
      <c r="O28" s="362"/>
      <c r="P28" s="382" t="s">
        <v>96</v>
      </c>
      <c r="Q28" s="382" t="s">
        <v>49</v>
      </c>
      <c r="R28" s="382"/>
      <c r="S28" s="383"/>
    </row>
    <row r="29" spans="1:19">
      <c r="A29" s="212"/>
      <c r="B29" s="193"/>
      <c r="C29" s="382"/>
      <c r="D29" s="382"/>
      <c r="E29" s="378"/>
      <c r="F29" s="538"/>
      <c r="G29" s="538"/>
      <c r="H29" s="539"/>
      <c r="I29" s="187"/>
      <c r="J29" s="362"/>
      <c r="K29" s="382" t="s">
        <v>111</v>
      </c>
      <c r="L29" s="382" t="s">
        <v>49</v>
      </c>
      <c r="M29" s="382"/>
      <c r="N29" s="383"/>
      <c r="O29" s="362"/>
      <c r="P29" s="382" t="s">
        <v>98</v>
      </c>
      <c r="Q29" s="382" t="s">
        <v>49</v>
      </c>
      <c r="R29" s="375"/>
      <c r="S29" s="383"/>
    </row>
    <row r="30" spans="1:19">
      <c r="A30" s="216">
        <v>6</v>
      </c>
      <c r="B30" s="190"/>
      <c r="C30" s="349" t="s">
        <v>121</v>
      </c>
      <c r="D30" s="350"/>
      <c r="E30" s="217"/>
      <c r="F30" s="349"/>
      <c r="G30" s="349"/>
      <c r="H30" s="350"/>
      <c r="I30" s="187"/>
      <c r="J30" s="362"/>
      <c r="K30" s="382"/>
      <c r="L30" s="382"/>
      <c r="M30" s="382"/>
      <c r="N30" s="383"/>
      <c r="O30" s="362"/>
      <c r="P30" s="382"/>
      <c r="Q30" s="382"/>
      <c r="R30" s="382"/>
      <c r="S30" s="383"/>
    </row>
    <row r="31" spans="1:19">
      <c r="A31" s="212"/>
      <c r="B31" s="193"/>
      <c r="C31" s="382" t="s">
        <v>105</v>
      </c>
      <c r="D31" s="383" t="s">
        <v>122</v>
      </c>
      <c r="E31" s="379" t="s">
        <v>49</v>
      </c>
      <c r="F31" s="356"/>
      <c r="G31" s="382"/>
      <c r="H31" s="383"/>
      <c r="I31" s="187"/>
      <c r="J31" s="362"/>
      <c r="K31" s="382"/>
      <c r="L31" s="382"/>
      <c r="M31" s="382"/>
      <c r="N31" s="383"/>
      <c r="O31" s="362"/>
      <c r="P31" s="382"/>
      <c r="Q31" s="382"/>
      <c r="R31" s="382"/>
      <c r="S31" s="383"/>
    </row>
    <row r="32" spans="1:19">
      <c r="A32" s="212"/>
      <c r="B32" s="193"/>
      <c r="C32" s="382" t="s">
        <v>107</v>
      </c>
      <c r="D32" s="383" t="s">
        <v>124</v>
      </c>
      <c r="E32" s="202" t="s">
        <v>49</v>
      </c>
      <c r="F32" s="355"/>
      <c r="G32" s="355"/>
      <c r="H32" s="351"/>
      <c r="I32" s="187"/>
      <c r="J32" s="374"/>
      <c r="K32" s="375" t="s">
        <v>115</v>
      </c>
      <c r="L32" s="375"/>
      <c r="M32" s="375"/>
      <c r="N32" s="376"/>
      <c r="O32" s="362"/>
      <c r="P32" s="375" t="s">
        <v>116</v>
      </c>
      <c r="Q32" s="382"/>
      <c r="R32" s="382"/>
      <c r="S32" s="383"/>
    </row>
    <row r="33" spans="1:19">
      <c r="A33" s="204">
        <v>7</v>
      </c>
      <c r="B33" s="205"/>
      <c r="C33" s="384" t="s">
        <v>11</v>
      </c>
      <c r="D33" s="385"/>
      <c r="E33" s="379" t="s">
        <v>49</v>
      </c>
      <c r="F33" s="382"/>
      <c r="G33" s="382"/>
      <c r="H33" s="383"/>
      <c r="I33" s="187"/>
      <c r="J33" s="374"/>
      <c r="K33" s="375" t="s">
        <v>117</v>
      </c>
      <c r="L33" s="375"/>
      <c r="M33" s="375"/>
      <c r="N33" s="383"/>
      <c r="O33" s="362"/>
      <c r="P33" s="375" t="s">
        <v>117</v>
      </c>
      <c r="Q33" s="375"/>
      <c r="R33" s="382"/>
      <c r="S33" s="383"/>
    </row>
    <row r="34" spans="1:19">
      <c r="A34" s="216"/>
      <c r="B34" s="191"/>
      <c r="C34" s="349"/>
      <c r="D34" s="350"/>
      <c r="E34" s="217"/>
      <c r="F34" s="349"/>
      <c r="G34" s="349"/>
      <c r="H34" s="357" t="s">
        <v>486</v>
      </c>
      <c r="I34" s="187"/>
      <c r="J34" s="373">
        <v>4</v>
      </c>
      <c r="K34" s="349" t="s">
        <v>108</v>
      </c>
      <c r="L34" s="349"/>
      <c r="M34" s="349"/>
      <c r="N34" s="350"/>
      <c r="O34" s="361"/>
      <c r="P34" s="349"/>
      <c r="Q34" s="349"/>
      <c r="R34" s="377"/>
      <c r="S34" s="350"/>
    </row>
    <row r="35" spans="1:19">
      <c r="A35" s="212"/>
      <c r="B35" s="380"/>
      <c r="C35" s="382"/>
      <c r="D35" s="383"/>
      <c r="E35" s="379"/>
      <c r="F35" s="225"/>
      <c r="G35" s="380"/>
      <c r="H35" s="358" t="s">
        <v>125</v>
      </c>
      <c r="I35" s="187"/>
      <c r="J35" s="362"/>
      <c r="K35" s="382" t="s">
        <v>110</v>
      </c>
      <c r="L35" s="382" t="s">
        <v>49</v>
      </c>
      <c r="M35" s="382"/>
      <c r="N35" s="383"/>
      <c r="O35" s="362"/>
      <c r="P35" s="382" t="s">
        <v>96</v>
      </c>
      <c r="Q35" s="382" t="s">
        <v>49</v>
      </c>
      <c r="R35" s="382"/>
      <c r="S35" s="383"/>
    </row>
    <row r="36" spans="1:19">
      <c r="A36" s="212"/>
      <c r="B36" s="380"/>
      <c r="C36" s="382"/>
      <c r="D36" s="383"/>
      <c r="E36" s="379"/>
      <c r="F36" s="223"/>
      <c r="G36" s="380"/>
      <c r="H36" s="226"/>
      <c r="I36" s="187"/>
      <c r="J36" s="362"/>
      <c r="K36" s="382" t="s">
        <v>111</v>
      </c>
      <c r="L36" s="382" t="s">
        <v>49</v>
      </c>
      <c r="M36" s="382"/>
      <c r="N36" s="383"/>
      <c r="O36" s="362"/>
      <c r="P36" s="382" t="s">
        <v>98</v>
      </c>
      <c r="Q36" s="382" t="s">
        <v>49</v>
      </c>
      <c r="R36" s="375"/>
      <c r="S36" s="383"/>
    </row>
    <row r="37" spans="1:19">
      <c r="A37" s="212"/>
      <c r="B37" s="380"/>
      <c r="C37" s="382"/>
      <c r="D37" s="383"/>
      <c r="E37" s="379"/>
      <c r="F37" s="380"/>
      <c r="G37" s="380"/>
      <c r="H37" s="381"/>
      <c r="I37" s="187"/>
      <c r="J37" s="374"/>
      <c r="K37" s="366" t="s">
        <v>113</v>
      </c>
      <c r="L37" s="382"/>
      <c r="M37" s="382"/>
      <c r="N37" s="383"/>
      <c r="O37" s="362"/>
      <c r="P37" s="366" t="s">
        <v>113</v>
      </c>
      <c r="Q37" s="382"/>
      <c r="R37" s="375"/>
      <c r="S37" s="383"/>
    </row>
    <row r="38" spans="1:19">
      <c r="A38" s="212"/>
      <c r="B38" s="380"/>
      <c r="C38" s="380"/>
      <c r="D38" s="381"/>
      <c r="E38" s="379"/>
      <c r="F38" s="380"/>
      <c r="G38" s="380"/>
      <c r="H38" s="359" t="s">
        <v>32</v>
      </c>
      <c r="I38" s="228"/>
      <c r="J38" s="374"/>
      <c r="K38" s="375" t="s">
        <v>115</v>
      </c>
      <c r="L38" s="375"/>
      <c r="M38" s="375"/>
      <c r="N38" s="376"/>
      <c r="O38" s="362"/>
      <c r="P38" s="375" t="s">
        <v>116</v>
      </c>
      <c r="Q38" s="382"/>
      <c r="R38" s="382"/>
      <c r="S38" s="383"/>
    </row>
    <row r="39" spans="1:19">
      <c r="A39" s="229"/>
      <c r="B39" s="201"/>
      <c r="C39" s="201"/>
      <c r="D39" s="203"/>
      <c r="E39" s="202"/>
      <c r="F39" s="230"/>
      <c r="G39" s="201"/>
      <c r="H39" s="351" t="s">
        <v>487</v>
      </c>
      <c r="I39" s="228"/>
      <c r="J39" s="368"/>
      <c r="K39" s="370" t="s">
        <v>117</v>
      </c>
      <c r="L39" s="370"/>
      <c r="M39" s="370"/>
      <c r="N39" s="351"/>
      <c r="O39" s="372"/>
      <c r="P39" s="370" t="s">
        <v>117</v>
      </c>
      <c r="Q39" s="370"/>
      <c r="R39" s="355"/>
      <c r="S39" s="351"/>
    </row>
  </sheetData>
  <mergeCells count="19">
    <mergeCell ref="M13:N13"/>
    <mergeCell ref="R13:S13"/>
    <mergeCell ref="F21:H21"/>
    <mergeCell ref="F22:H22"/>
    <mergeCell ref="F24:H29"/>
    <mergeCell ref="K9:S10"/>
    <mergeCell ref="R12:S12"/>
    <mergeCell ref="A1:H1"/>
    <mergeCell ref="K1:S1"/>
    <mergeCell ref="A2:H2"/>
    <mergeCell ref="A3:H3"/>
    <mergeCell ref="A4:H4"/>
    <mergeCell ref="M4:N4"/>
    <mergeCell ref="R4:S4"/>
    <mergeCell ref="F11:H11"/>
    <mergeCell ref="A6:H6"/>
    <mergeCell ref="A7:H7"/>
    <mergeCell ref="F8:H8"/>
    <mergeCell ref="J9:J10"/>
  </mergeCells>
  <pageMargins left="0.51181102362204722" right="0.11811023622047245" top="3.937007874015748E-2" bottom="0.35433070866141736" header="0.31496062992125984" footer="0.31496062992125984"/>
  <pageSetup paperSize="5" scale="105" orientation="landscape" horizontalDpi="120" verticalDpi="72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view="pageBreakPreview" topLeftCell="A25" zoomScale="106" zoomScaleNormal="66" zoomScaleSheetLayoutView="106" workbookViewId="0">
      <selection activeCell="F9" sqref="F9"/>
    </sheetView>
  </sheetViews>
  <sheetFormatPr defaultRowHeight="15"/>
  <cols>
    <col min="1" max="1" width="2.42578125" customWidth="1"/>
    <col min="2" max="2" width="0.85546875" customWidth="1"/>
    <col min="3" max="3" width="2" customWidth="1"/>
    <col min="4" max="4" width="34" customWidth="1"/>
    <col min="5" max="5" width="1.7109375" customWidth="1"/>
    <col min="6" max="6" width="7.42578125" customWidth="1"/>
    <col min="7" max="7" width="1.28515625" customWidth="1"/>
    <col min="8" max="8" width="34.28515625" customWidth="1"/>
    <col min="9" max="9" width="3.7109375" customWidth="1"/>
    <col min="10" max="10" width="2.42578125" customWidth="1"/>
    <col min="11" max="11" width="13.7109375" customWidth="1"/>
    <col min="12" max="12" width="1.28515625" customWidth="1"/>
    <col min="13" max="13" width="10.7109375" customWidth="1"/>
    <col min="14" max="14" width="10.85546875" customWidth="1"/>
    <col min="15" max="15" width="0.7109375" customWidth="1"/>
    <col min="16" max="16" width="13.7109375" customWidth="1"/>
    <col min="17" max="17" width="1.28515625" customWidth="1"/>
    <col min="18" max="19" width="10.7109375" customWidth="1"/>
  </cols>
  <sheetData>
    <row r="1" spans="1:19" ht="15.75">
      <c r="A1" s="454" t="s">
        <v>17</v>
      </c>
      <c r="B1" s="455"/>
      <c r="C1" s="455"/>
      <c r="D1" s="455"/>
      <c r="E1" s="455"/>
      <c r="F1" s="455"/>
      <c r="G1" s="455"/>
      <c r="H1" s="456"/>
      <c r="I1" s="187"/>
      <c r="J1" s="360" t="s">
        <v>48</v>
      </c>
      <c r="K1" s="521" t="s">
        <v>92</v>
      </c>
      <c r="L1" s="521"/>
      <c r="M1" s="521"/>
      <c r="N1" s="521"/>
      <c r="O1" s="521"/>
      <c r="P1" s="521"/>
      <c r="Q1" s="521"/>
      <c r="R1" s="521"/>
      <c r="S1" s="521"/>
    </row>
    <row r="2" spans="1:19" ht="12.75" customHeight="1">
      <c r="A2" s="457" t="s">
        <v>18</v>
      </c>
      <c r="B2" s="458"/>
      <c r="C2" s="458"/>
      <c r="D2" s="458"/>
      <c r="E2" s="458"/>
      <c r="F2" s="458"/>
      <c r="G2" s="458"/>
      <c r="H2" s="459"/>
      <c r="I2" s="187"/>
      <c r="J2" s="361"/>
      <c r="K2" s="349" t="s">
        <v>93</v>
      </c>
      <c r="L2" s="349"/>
      <c r="M2" s="349"/>
      <c r="N2" s="350"/>
      <c r="O2" s="361"/>
      <c r="P2" s="349"/>
      <c r="Q2" s="349"/>
      <c r="R2" s="349"/>
      <c r="S2" s="350"/>
    </row>
    <row r="3" spans="1:19">
      <c r="A3" s="444" t="s">
        <v>94</v>
      </c>
      <c r="B3" s="445"/>
      <c r="C3" s="445"/>
      <c r="D3" s="445"/>
      <c r="E3" s="445"/>
      <c r="F3" s="445"/>
      <c r="G3" s="445"/>
      <c r="H3" s="446"/>
      <c r="I3" s="187"/>
      <c r="J3" s="362"/>
      <c r="K3" s="347" t="s">
        <v>95</v>
      </c>
      <c r="L3" s="347" t="s">
        <v>49</v>
      </c>
      <c r="M3" s="363" t="s">
        <v>2</v>
      </c>
      <c r="N3" s="364"/>
      <c r="O3" s="362"/>
      <c r="P3" s="347" t="s">
        <v>96</v>
      </c>
      <c r="Q3" s="347" t="s">
        <v>49</v>
      </c>
      <c r="R3" s="363" t="str">
        <f>M3</f>
        <v>Bone-Bone</v>
      </c>
      <c r="S3" s="348"/>
    </row>
    <row r="4" spans="1:19" ht="15.75" customHeight="1">
      <c r="A4" s="460" t="s">
        <v>19</v>
      </c>
      <c r="B4" s="461"/>
      <c r="C4" s="461"/>
      <c r="D4" s="461"/>
      <c r="E4" s="461"/>
      <c r="F4" s="461"/>
      <c r="G4" s="461"/>
      <c r="H4" s="462"/>
      <c r="I4" s="187"/>
      <c r="J4" s="362"/>
      <c r="K4" s="347" t="s">
        <v>97</v>
      </c>
      <c r="L4" s="347" t="s">
        <v>49</v>
      </c>
      <c r="M4" s="524">
        <f>F21</f>
        <v>40658</v>
      </c>
      <c r="N4" s="525"/>
      <c r="O4" s="362"/>
      <c r="P4" s="347" t="s">
        <v>98</v>
      </c>
      <c r="Q4" s="347" t="s">
        <v>49</v>
      </c>
      <c r="R4" s="534">
        <f>F22</f>
        <v>40883</v>
      </c>
      <c r="S4" s="535"/>
    </row>
    <row r="5" spans="1:19">
      <c r="A5" s="193"/>
      <c r="B5" s="343"/>
      <c r="C5" s="343"/>
      <c r="D5" s="343"/>
      <c r="E5" s="342"/>
      <c r="F5" s="343"/>
      <c r="G5" s="343"/>
      <c r="H5" s="344"/>
      <c r="I5" s="187"/>
      <c r="J5" s="365"/>
      <c r="K5" s="366" t="s">
        <v>140</v>
      </c>
      <c r="L5" s="347"/>
      <c r="M5" s="347"/>
      <c r="N5" s="348"/>
      <c r="O5" s="362"/>
      <c r="P5" s="366" t="s">
        <v>141</v>
      </c>
      <c r="Q5" s="347"/>
      <c r="R5" s="347"/>
      <c r="S5" s="348"/>
    </row>
    <row r="6" spans="1:19">
      <c r="A6" s="463" t="s">
        <v>99</v>
      </c>
      <c r="B6" s="464"/>
      <c r="C6" s="464"/>
      <c r="D6" s="464"/>
      <c r="E6" s="464"/>
      <c r="F6" s="464"/>
      <c r="G6" s="464"/>
      <c r="H6" s="465"/>
      <c r="I6" s="187"/>
      <c r="J6" s="362"/>
      <c r="K6" s="347"/>
      <c r="L6" s="347"/>
      <c r="M6" s="347"/>
      <c r="N6" s="348"/>
      <c r="O6" s="362"/>
      <c r="P6" s="347"/>
      <c r="Q6" s="347"/>
      <c r="R6" s="347"/>
      <c r="S6" s="348"/>
    </row>
    <row r="7" spans="1:19">
      <c r="A7" s="444" t="s">
        <v>492</v>
      </c>
      <c r="B7" s="445"/>
      <c r="C7" s="445"/>
      <c r="D7" s="445"/>
      <c r="E7" s="445"/>
      <c r="F7" s="445"/>
      <c r="G7" s="445"/>
      <c r="H7" s="446"/>
      <c r="I7" s="187"/>
      <c r="J7" s="362"/>
      <c r="K7" s="367" t="s">
        <v>32</v>
      </c>
      <c r="L7" s="347"/>
      <c r="M7" s="347"/>
      <c r="N7" s="348"/>
      <c r="O7" s="362"/>
      <c r="P7" s="367" t="s">
        <v>32</v>
      </c>
      <c r="Q7" s="347"/>
      <c r="R7" s="347"/>
      <c r="S7" s="348"/>
    </row>
    <row r="8" spans="1:19">
      <c r="A8" s="204">
        <v>1</v>
      </c>
      <c r="B8" s="205"/>
      <c r="C8" s="345" t="s">
        <v>100</v>
      </c>
      <c r="D8" s="346"/>
      <c r="E8" s="208" t="s">
        <v>49</v>
      </c>
      <c r="F8" s="531" t="s">
        <v>101</v>
      </c>
      <c r="G8" s="531"/>
      <c r="H8" s="532"/>
      <c r="I8" s="187"/>
      <c r="J8" s="368"/>
      <c r="K8" s="369" t="str">
        <f>H39</f>
        <v>NIP. 19581230 198612 1 002</v>
      </c>
      <c r="L8" s="370"/>
      <c r="M8" s="370"/>
      <c r="N8" s="371"/>
      <c r="O8" s="372"/>
      <c r="P8" s="369" t="str">
        <f>H39</f>
        <v>NIP. 19581230 198612 1 002</v>
      </c>
      <c r="Q8" s="370"/>
      <c r="R8" s="370"/>
      <c r="S8" s="351"/>
    </row>
    <row r="9" spans="1:19">
      <c r="A9" s="212">
        <v>2</v>
      </c>
      <c r="B9" s="193"/>
      <c r="C9" s="347" t="s">
        <v>102</v>
      </c>
      <c r="D9" s="348"/>
      <c r="E9" s="342" t="s">
        <v>49</v>
      </c>
      <c r="F9" s="354" t="s">
        <v>352</v>
      </c>
      <c r="G9" s="349"/>
      <c r="H9" s="350"/>
      <c r="I9" s="187"/>
      <c r="J9" s="533" t="s">
        <v>103</v>
      </c>
      <c r="K9" s="520" t="s">
        <v>104</v>
      </c>
      <c r="L9" s="520"/>
      <c r="M9" s="520"/>
      <c r="N9" s="520"/>
      <c r="O9" s="520"/>
      <c r="P9" s="520"/>
      <c r="Q9" s="520"/>
      <c r="R9" s="520"/>
      <c r="S9" s="520"/>
    </row>
    <row r="10" spans="1:19">
      <c r="A10" s="212"/>
      <c r="B10" s="193"/>
      <c r="C10" s="347" t="s">
        <v>105</v>
      </c>
      <c r="D10" s="348" t="s">
        <v>106</v>
      </c>
      <c r="E10" s="342" t="s">
        <v>49</v>
      </c>
      <c r="F10" s="347" t="s">
        <v>488</v>
      </c>
      <c r="G10" s="347"/>
      <c r="H10" s="348"/>
      <c r="I10" s="187"/>
      <c r="J10" s="533"/>
      <c r="K10" s="521"/>
      <c r="L10" s="521"/>
      <c r="M10" s="521"/>
      <c r="N10" s="521"/>
      <c r="O10" s="521"/>
      <c r="P10" s="521"/>
      <c r="Q10" s="521"/>
      <c r="R10" s="521"/>
      <c r="S10" s="521"/>
    </row>
    <row r="11" spans="1:19">
      <c r="A11" s="212"/>
      <c r="B11" s="193"/>
      <c r="C11" s="347" t="s">
        <v>107</v>
      </c>
      <c r="D11" s="348" t="s">
        <v>1</v>
      </c>
      <c r="E11" s="342" t="s">
        <v>49</v>
      </c>
      <c r="F11" s="353" t="s">
        <v>194</v>
      </c>
      <c r="G11" s="347"/>
      <c r="H11" s="348"/>
      <c r="I11" s="187"/>
      <c r="J11" s="373">
        <v>1</v>
      </c>
      <c r="K11" s="349" t="s">
        <v>108</v>
      </c>
      <c r="L11" s="349"/>
      <c r="M11" s="349"/>
      <c r="N11" s="350"/>
      <c r="O11" s="361"/>
      <c r="P11" s="349"/>
      <c r="Q11" s="349"/>
      <c r="R11" s="349"/>
      <c r="S11" s="350"/>
    </row>
    <row r="12" spans="1:19">
      <c r="A12" s="212"/>
      <c r="B12" s="193"/>
      <c r="C12" s="347" t="s">
        <v>109</v>
      </c>
      <c r="D12" s="348" t="s">
        <v>14</v>
      </c>
      <c r="E12" s="342" t="s">
        <v>49</v>
      </c>
      <c r="F12" s="353" t="s">
        <v>485</v>
      </c>
      <c r="G12" s="347"/>
      <c r="H12" s="348"/>
      <c r="I12" s="187"/>
      <c r="J12" s="362"/>
      <c r="K12" s="347" t="s">
        <v>110</v>
      </c>
      <c r="L12" s="347" t="s">
        <v>49</v>
      </c>
      <c r="M12" s="347"/>
      <c r="N12" s="348"/>
      <c r="O12" s="362"/>
      <c r="P12" s="347" t="s">
        <v>96</v>
      </c>
      <c r="Q12" s="347" t="s">
        <v>49</v>
      </c>
      <c r="R12" s="522"/>
      <c r="S12" s="523"/>
    </row>
    <row r="13" spans="1:19">
      <c r="A13" s="212"/>
      <c r="B13" s="193"/>
      <c r="C13" s="347"/>
      <c r="D13" s="348"/>
      <c r="E13" s="342"/>
      <c r="F13" s="347"/>
      <c r="G13" s="347"/>
      <c r="H13" s="348"/>
      <c r="I13" s="187"/>
      <c r="J13" s="362"/>
      <c r="K13" s="347" t="s">
        <v>111</v>
      </c>
      <c r="L13" s="347" t="s">
        <v>49</v>
      </c>
      <c r="M13" s="524" t="str">
        <f>engine!E22</f>
        <v>:</v>
      </c>
      <c r="N13" s="525"/>
      <c r="O13" s="362"/>
      <c r="P13" s="347" t="s">
        <v>98</v>
      </c>
      <c r="Q13" s="347" t="s">
        <v>49</v>
      </c>
      <c r="R13" s="524" t="str">
        <f>engine!E24</f>
        <v>:</v>
      </c>
      <c r="S13" s="525"/>
    </row>
    <row r="14" spans="1:19">
      <c r="A14" s="216">
        <v>3</v>
      </c>
      <c r="B14" s="190"/>
      <c r="C14" s="349" t="s">
        <v>112</v>
      </c>
      <c r="D14" s="350"/>
      <c r="E14" s="217"/>
      <c r="F14" s="349"/>
      <c r="G14" s="349"/>
      <c r="H14" s="350"/>
      <c r="I14" s="187"/>
      <c r="J14" s="362"/>
      <c r="K14" s="366" t="s">
        <v>113</v>
      </c>
      <c r="L14" s="347"/>
      <c r="M14" s="347"/>
      <c r="N14" s="348"/>
      <c r="O14" s="362"/>
      <c r="P14" s="366" t="s">
        <v>113</v>
      </c>
      <c r="Q14" s="347"/>
      <c r="R14" s="347"/>
      <c r="S14" s="348"/>
    </row>
    <row r="15" spans="1:19">
      <c r="A15" s="212"/>
      <c r="B15" s="193"/>
      <c r="C15" s="347" t="s">
        <v>105</v>
      </c>
      <c r="D15" s="348" t="s">
        <v>3</v>
      </c>
      <c r="E15" s="342" t="s">
        <v>49</v>
      </c>
      <c r="F15" s="347" t="s">
        <v>2</v>
      </c>
      <c r="G15" s="347"/>
      <c r="H15" s="348"/>
      <c r="I15" s="187"/>
      <c r="J15" s="374"/>
      <c r="K15" s="347"/>
      <c r="L15" s="347"/>
      <c r="M15" s="347"/>
      <c r="N15" s="348" t="s">
        <v>126</v>
      </c>
      <c r="O15" s="362"/>
      <c r="P15" s="347"/>
      <c r="Q15" s="347"/>
      <c r="R15" s="347"/>
      <c r="S15" s="348"/>
    </row>
    <row r="16" spans="1:19">
      <c r="A16" s="212"/>
      <c r="B16" s="193"/>
      <c r="C16" s="347" t="s">
        <v>107</v>
      </c>
      <c r="D16" s="348" t="s">
        <v>4</v>
      </c>
      <c r="E16" s="342" t="s">
        <v>49</v>
      </c>
      <c r="F16" s="347" t="s">
        <v>481</v>
      </c>
      <c r="G16" s="347"/>
      <c r="H16" s="348"/>
      <c r="I16" s="187"/>
      <c r="J16" s="362"/>
      <c r="K16" s="347"/>
      <c r="L16" s="347"/>
      <c r="M16" s="347"/>
      <c r="N16" s="348"/>
      <c r="O16" s="362"/>
      <c r="P16" s="347"/>
      <c r="Q16" s="347"/>
      <c r="R16" s="347"/>
      <c r="S16" s="348"/>
    </row>
    <row r="17" spans="1:19">
      <c r="A17" s="212"/>
      <c r="B17" s="193"/>
      <c r="C17" s="347" t="s">
        <v>109</v>
      </c>
      <c r="D17" s="348" t="s">
        <v>114</v>
      </c>
      <c r="E17" s="342" t="s">
        <v>49</v>
      </c>
      <c r="F17" s="347" t="s">
        <v>489</v>
      </c>
      <c r="G17" s="347"/>
      <c r="H17" s="348"/>
      <c r="I17" s="187"/>
      <c r="J17" s="362"/>
      <c r="K17" s="375" t="s">
        <v>115</v>
      </c>
      <c r="L17" s="375"/>
      <c r="M17" s="375"/>
      <c r="N17" s="376"/>
      <c r="O17" s="362"/>
      <c r="P17" s="375" t="s">
        <v>116</v>
      </c>
      <c r="Q17" s="347"/>
      <c r="R17" s="347"/>
      <c r="S17" s="348"/>
    </row>
    <row r="18" spans="1:19">
      <c r="A18" s="212"/>
      <c r="B18" s="193"/>
      <c r="C18" s="347"/>
      <c r="D18" s="348"/>
      <c r="E18" s="342"/>
      <c r="F18" s="347"/>
      <c r="G18" s="347"/>
      <c r="H18" s="348"/>
      <c r="I18" s="187"/>
      <c r="J18" s="362"/>
      <c r="K18" s="375" t="s">
        <v>117</v>
      </c>
      <c r="L18" s="375"/>
      <c r="M18" s="375"/>
      <c r="N18" s="348"/>
      <c r="O18" s="362"/>
      <c r="P18" s="375" t="s">
        <v>117</v>
      </c>
      <c r="Q18" s="347"/>
      <c r="R18" s="347"/>
      <c r="S18" s="348"/>
    </row>
    <row r="19" spans="1:19">
      <c r="A19" s="216">
        <v>4</v>
      </c>
      <c r="B19" s="190"/>
      <c r="C19" s="349" t="s">
        <v>118</v>
      </c>
      <c r="D19" s="350"/>
      <c r="E19" s="217"/>
      <c r="F19" s="349"/>
      <c r="G19" s="349"/>
      <c r="H19" s="350"/>
      <c r="I19" s="187"/>
      <c r="J19" s="373">
        <v>2</v>
      </c>
      <c r="K19" s="349" t="s">
        <v>108</v>
      </c>
      <c r="L19" s="349"/>
      <c r="M19" s="349"/>
      <c r="N19" s="350"/>
      <c r="O19" s="361"/>
      <c r="P19" s="349"/>
      <c r="Q19" s="349"/>
      <c r="R19" s="377"/>
      <c r="S19" s="350"/>
    </row>
    <row r="20" spans="1:19">
      <c r="A20" s="212"/>
      <c r="B20" s="193"/>
      <c r="C20" s="347" t="s">
        <v>105</v>
      </c>
      <c r="D20" s="348" t="s">
        <v>7</v>
      </c>
      <c r="E20" s="342" t="s">
        <v>49</v>
      </c>
      <c r="F20" s="347" t="s">
        <v>490</v>
      </c>
      <c r="G20" s="347"/>
      <c r="H20" s="348"/>
      <c r="I20" s="187"/>
      <c r="J20" s="362"/>
      <c r="K20" s="347" t="s">
        <v>110</v>
      </c>
      <c r="L20" s="347" t="s">
        <v>49</v>
      </c>
      <c r="M20" s="347"/>
      <c r="N20" s="348"/>
      <c r="O20" s="362"/>
      <c r="P20" s="347" t="s">
        <v>96</v>
      </c>
      <c r="Q20" s="347" t="s">
        <v>49</v>
      </c>
      <c r="R20" s="347"/>
      <c r="S20" s="348"/>
    </row>
    <row r="21" spans="1:19">
      <c r="A21" s="212"/>
      <c r="B21" s="193"/>
      <c r="C21" s="347" t="s">
        <v>107</v>
      </c>
      <c r="D21" s="348" t="s">
        <v>8</v>
      </c>
      <c r="E21" s="342" t="s">
        <v>49</v>
      </c>
      <c r="F21" s="524">
        <v>40658</v>
      </c>
      <c r="G21" s="524"/>
      <c r="H21" s="525"/>
      <c r="I21" s="187"/>
      <c r="J21" s="362"/>
      <c r="K21" s="347" t="s">
        <v>111</v>
      </c>
      <c r="L21" s="347" t="s">
        <v>49</v>
      </c>
      <c r="M21" s="347"/>
      <c r="N21" s="348"/>
      <c r="O21" s="362"/>
      <c r="P21" s="347" t="s">
        <v>98</v>
      </c>
      <c r="Q21" s="347" t="s">
        <v>49</v>
      </c>
      <c r="R21" s="375"/>
      <c r="S21" s="348"/>
    </row>
    <row r="22" spans="1:19">
      <c r="A22" s="212"/>
      <c r="B22" s="193"/>
      <c r="C22" s="347" t="s">
        <v>109</v>
      </c>
      <c r="D22" s="348" t="s">
        <v>119</v>
      </c>
      <c r="E22" s="342" t="s">
        <v>49</v>
      </c>
      <c r="F22" s="534">
        <v>40883</v>
      </c>
      <c r="G22" s="534"/>
      <c r="H22" s="535"/>
      <c r="I22" s="187"/>
      <c r="J22" s="374"/>
      <c r="K22" s="366" t="s">
        <v>113</v>
      </c>
      <c r="L22" s="347"/>
      <c r="M22" s="347"/>
      <c r="N22" s="348"/>
      <c r="O22" s="362"/>
      <c r="P22" s="366" t="s">
        <v>113</v>
      </c>
      <c r="Q22" s="347"/>
      <c r="R22" s="375"/>
      <c r="S22" s="348"/>
    </row>
    <row r="23" spans="1:19">
      <c r="A23" s="212"/>
      <c r="B23" s="193"/>
      <c r="C23" s="347"/>
      <c r="D23" s="351"/>
      <c r="E23" s="202"/>
      <c r="F23" s="355"/>
      <c r="G23" s="355"/>
      <c r="H23" s="351"/>
      <c r="I23" s="187"/>
      <c r="J23" s="362"/>
      <c r="K23" s="347"/>
      <c r="L23" s="347"/>
      <c r="M23" s="347"/>
      <c r="N23" s="348"/>
      <c r="O23" s="362"/>
      <c r="P23" s="347"/>
      <c r="Q23" s="347"/>
      <c r="R23" s="347"/>
      <c r="S23" s="348"/>
    </row>
    <row r="24" spans="1:19">
      <c r="A24" s="216">
        <v>5</v>
      </c>
      <c r="B24" s="190"/>
      <c r="C24" s="349" t="s">
        <v>120</v>
      </c>
      <c r="D24" s="349"/>
      <c r="E24" s="215"/>
      <c r="F24" s="536" t="s">
        <v>491</v>
      </c>
      <c r="G24" s="536"/>
      <c r="H24" s="537"/>
      <c r="I24" s="187"/>
      <c r="J24" s="362"/>
      <c r="K24" s="347"/>
      <c r="L24" s="347"/>
      <c r="M24" s="347"/>
      <c r="N24" s="348"/>
      <c r="O24" s="362"/>
      <c r="P24" s="347"/>
      <c r="Q24" s="347"/>
      <c r="R24" s="347"/>
      <c r="S24" s="348"/>
    </row>
    <row r="25" spans="1:19" ht="6" customHeight="1">
      <c r="A25" s="212"/>
      <c r="B25" s="193"/>
      <c r="C25" s="352"/>
      <c r="D25" s="353"/>
      <c r="E25" s="341"/>
      <c r="F25" s="538"/>
      <c r="G25" s="538"/>
      <c r="H25" s="539"/>
      <c r="I25" s="187"/>
      <c r="J25" s="374"/>
      <c r="K25" s="375" t="s">
        <v>115</v>
      </c>
      <c r="L25" s="375"/>
      <c r="M25" s="375"/>
      <c r="N25" s="376"/>
      <c r="O25" s="362"/>
      <c r="P25" s="375" t="s">
        <v>116</v>
      </c>
      <c r="Q25" s="347"/>
      <c r="R25" s="347"/>
      <c r="S25" s="348"/>
    </row>
    <row r="26" spans="1:19">
      <c r="A26" s="212"/>
      <c r="B26" s="193"/>
      <c r="C26" s="352"/>
      <c r="D26" s="353"/>
      <c r="E26" s="341"/>
      <c r="F26" s="538"/>
      <c r="G26" s="538"/>
      <c r="H26" s="539"/>
      <c r="I26" s="187"/>
      <c r="J26" s="374"/>
      <c r="K26" s="375" t="s">
        <v>117</v>
      </c>
      <c r="L26" s="375"/>
      <c r="M26" s="375"/>
      <c r="N26" s="348"/>
      <c r="O26" s="362"/>
      <c r="P26" s="375" t="s">
        <v>117</v>
      </c>
      <c r="Q26" s="375"/>
      <c r="R26" s="347"/>
      <c r="S26" s="348"/>
    </row>
    <row r="27" spans="1:19">
      <c r="A27" s="212"/>
      <c r="B27" s="193"/>
      <c r="C27" s="347"/>
      <c r="D27" s="353"/>
      <c r="E27" s="341"/>
      <c r="F27" s="538"/>
      <c r="G27" s="538"/>
      <c r="H27" s="539"/>
      <c r="I27" s="187"/>
      <c r="J27" s="373">
        <v>3</v>
      </c>
      <c r="K27" s="349" t="s">
        <v>108</v>
      </c>
      <c r="L27" s="349"/>
      <c r="M27" s="349"/>
      <c r="N27" s="350"/>
      <c r="O27" s="361"/>
      <c r="P27" s="349"/>
      <c r="Q27" s="349"/>
      <c r="R27" s="377"/>
      <c r="S27" s="350"/>
    </row>
    <row r="28" spans="1:19">
      <c r="A28" s="212"/>
      <c r="B28" s="193"/>
      <c r="C28" s="347"/>
      <c r="D28" s="347"/>
      <c r="E28" s="341"/>
      <c r="F28" s="538"/>
      <c r="G28" s="538"/>
      <c r="H28" s="539"/>
      <c r="I28" s="187"/>
      <c r="J28" s="362"/>
      <c r="K28" s="347" t="s">
        <v>110</v>
      </c>
      <c r="L28" s="347" t="s">
        <v>49</v>
      </c>
      <c r="M28" s="347"/>
      <c r="N28" s="348"/>
      <c r="O28" s="362"/>
      <c r="P28" s="347" t="s">
        <v>96</v>
      </c>
      <c r="Q28" s="347" t="s">
        <v>49</v>
      </c>
      <c r="R28" s="347"/>
      <c r="S28" s="348"/>
    </row>
    <row r="29" spans="1:19">
      <c r="A29" s="212"/>
      <c r="B29" s="193"/>
      <c r="C29" s="347"/>
      <c r="D29" s="347"/>
      <c r="E29" s="341"/>
      <c r="F29" s="538"/>
      <c r="G29" s="538"/>
      <c r="H29" s="539"/>
      <c r="I29" s="187"/>
      <c r="J29" s="362"/>
      <c r="K29" s="347" t="s">
        <v>111</v>
      </c>
      <c r="L29" s="347" t="s">
        <v>49</v>
      </c>
      <c r="M29" s="347"/>
      <c r="N29" s="348"/>
      <c r="O29" s="362"/>
      <c r="P29" s="347" t="s">
        <v>98</v>
      </c>
      <c r="Q29" s="347" t="s">
        <v>49</v>
      </c>
      <c r="R29" s="375"/>
      <c r="S29" s="348"/>
    </row>
    <row r="30" spans="1:19">
      <c r="A30" s="216">
        <v>6</v>
      </c>
      <c r="B30" s="190"/>
      <c r="C30" s="349" t="s">
        <v>121</v>
      </c>
      <c r="D30" s="350"/>
      <c r="E30" s="217"/>
      <c r="F30" s="349"/>
      <c r="G30" s="349"/>
      <c r="H30" s="350"/>
      <c r="I30" s="187"/>
      <c r="J30" s="362"/>
      <c r="K30" s="347"/>
      <c r="L30" s="347"/>
      <c r="M30" s="347"/>
      <c r="N30" s="348"/>
      <c r="O30" s="362"/>
      <c r="P30" s="347"/>
      <c r="Q30" s="347"/>
      <c r="R30" s="347"/>
      <c r="S30" s="348"/>
    </row>
    <row r="31" spans="1:19">
      <c r="A31" s="212"/>
      <c r="B31" s="193"/>
      <c r="C31" s="347" t="s">
        <v>105</v>
      </c>
      <c r="D31" s="348" t="s">
        <v>122</v>
      </c>
      <c r="E31" s="342" t="s">
        <v>49</v>
      </c>
      <c r="F31" s="356"/>
      <c r="G31" s="347"/>
      <c r="H31" s="348"/>
      <c r="I31" s="187"/>
      <c r="J31" s="362"/>
      <c r="K31" s="347"/>
      <c r="L31" s="347"/>
      <c r="M31" s="347"/>
      <c r="N31" s="348"/>
      <c r="O31" s="362"/>
      <c r="P31" s="347"/>
      <c r="Q31" s="347"/>
      <c r="R31" s="347"/>
      <c r="S31" s="348"/>
    </row>
    <row r="32" spans="1:19">
      <c r="A32" s="212"/>
      <c r="B32" s="193"/>
      <c r="C32" s="347" t="s">
        <v>107</v>
      </c>
      <c r="D32" s="348" t="s">
        <v>124</v>
      </c>
      <c r="E32" s="202" t="s">
        <v>49</v>
      </c>
      <c r="F32" s="355"/>
      <c r="G32" s="355"/>
      <c r="H32" s="351"/>
      <c r="I32" s="187"/>
      <c r="J32" s="374"/>
      <c r="K32" s="375" t="s">
        <v>115</v>
      </c>
      <c r="L32" s="375"/>
      <c r="M32" s="375"/>
      <c r="N32" s="376"/>
      <c r="O32" s="362"/>
      <c r="P32" s="375" t="s">
        <v>116</v>
      </c>
      <c r="Q32" s="347"/>
      <c r="R32" s="347"/>
      <c r="S32" s="348"/>
    </row>
    <row r="33" spans="1:19">
      <c r="A33" s="204">
        <v>7</v>
      </c>
      <c r="B33" s="205"/>
      <c r="C33" s="345" t="s">
        <v>11</v>
      </c>
      <c r="D33" s="346"/>
      <c r="E33" s="342" t="s">
        <v>49</v>
      </c>
      <c r="F33" s="347"/>
      <c r="G33" s="347"/>
      <c r="H33" s="348"/>
      <c r="I33" s="187"/>
      <c r="J33" s="374"/>
      <c r="K33" s="375" t="s">
        <v>117</v>
      </c>
      <c r="L33" s="375"/>
      <c r="M33" s="375"/>
      <c r="N33" s="348"/>
      <c r="O33" s="362"/>
      <c r="P33" s="375" t="s">
        <v>117</v>
      </c>
      <c r="Q33" s="375"/>
      <c r="R33" s="347"/>
      <c r="S33" s="348"/>
    </row>
    <row r="34" spans="1:19">
      <c r="A34" s="216"/>
      <c r="B34" s="191"/>
      <c r="C34" s="349"/>
      <c r="D34" s="350"/>
      <c r="E34" s="217"/>
      <c r="F34" s="349"/>
      <c r="G34" s="349"/>
      <c r="H34" s="357" t="s">
        <v>486</v>
      </c>
      <c r="I34" s="187"/>
      <c r="J34" s="373">
        <v>4</v>
      </c>
      <c r="K34" s="349" t="s">
        <v>108</v>
      </c>
      <c r="L34" s="349"/>
      <c r="M34" s="349"/>
      <c r="N34" s="350"/>
      <c r="O34" s="361"/>
      <c r="P34" s="349"/>
      <c r="Q34" s="349"/>
      <c r="R34" s="377"/>
      <c r="S34" s="350"/>
    </row>
    <row r="35" spans="1:19">
      <c r="A35" s="212"/>
      <c r="B35" s="343"/>
      <c r="C35" s="347"/>
      <c r="D35" s="348"/>
      <c r="E35" s="342"/>
      <c r="F35" s="225"/>
      <c r="G35" s="343"/>
      <c r="H35" s="358" t="s">
        <v>125</v>
      </c>
      <c r="I35" s="187"/>
      <c r="J35" s="362"/>
      <c r="K35" s="347" t="s">
        <v>110</v>
      </c>
      <c r="L35" s="347" t="s">
        <v>49</v>
      </c>
      <c r="M35" s="347"/>
      <c r="N35" s="348"/>
      <c r="O35" s="362"/>
      <c r="P35" s="347" t="s">
        <v>96</v>
      </c>
      <c r="Q35" s="347" t="s">
        <v>49</v>
      </c>
      <c r="R35" s="347"/>
      <c r="S35" s="348"/>
    </row>
    <row r="36" spans="1:19">
      <c r="A36" s="212"/>
      <c r="B36" s="343"/>
      <c r="C36" s="347"/>
      <c r="D36" s="348"/>
      <c r="E36" s="342"/>
      <c r="F36" s="223"/>
      <c r="G36" s="343"/>
      <c r="H36" s="226"/>
      <c r="I36" s="187"/>
      <c r="J36" s="362"/>
      <c r="K36" s="347" t="s">
        <v>111</v>
      </c>
      <c r="L36" s="347" t="s">
        <v>49</v>
      </c>
      <c r="M36" s="347"/>
      <c r="N36" s="348"/>
      <c r="O36" s="362"/>
      <c r="P36" s="347" t="s">
        <v>98</v>
      </c>
      <c r="Q36" s="347" t="s">
        <v>49</v>
      </c>
      <c r="R36" s="375"/>
      <c r="S36" s="348"/>
    </row>
    <row r="37" spans="1:19">
      <c r="A37" s="212"/>
      <c r="B37" s="343"/>
      <c r="C37" s="347"/>
      <c r="D37" s="348"/>
      <c r="E37" s="342"/>
      <c r="F37" s="343"/>
      <c r="G37" s="343"/>
      <c r="H37" s="344"/>
      <c r="I37" s="187"/>
      <c r="J37" s="374"/>
      <c r="K37" s="366" t="s">
        <v>113</v>
      </c>
      <c r="L37" s="347"/>
      <c r="M37" s="347"/>
      <c r="N37" s="348"/>
      <c r="O37" s="362"/>
      <c r="P37" s="366" t="s">
        <v>113</v>
      </c>
      <c r="Q37" s="347"/>
      <c r="R37" s="375"/>
      <c r="S37" s="348"/>
    </row>
    <row r="38" spans="1:19">
      <c r="A38" s="212"/>
      <c r="B38" s="343"/>
      <c r="C38" s="343"/>
      <c r="D38" s="344"/>
      <c r="E38" s="342"/>
      <c r="F38" s="343"/>
      <c r="G38" s="343"/>
      <c r="H38" s="359" t="s">
        <v>32</v>
      </c>
      <c r="I38" s="228"/>
      <c r="J38" s="374"/>
      <c r="K38" s="375" t="s">
        <v>115</v>
      </c>
      <c r="L38" s="375"/>
      <c r="M38" s="375"/>
      <c r="N38" s="376"/>
      <c r="O38" s="362"/>
      <c r="P38" s="375" t="s">
        <v>116</v>
      </c>
      <c r="Q38" s="347"/>
      <c r="R38" s="347"/>
      <c r="S38" s="348"/>
    </row>
    <row r="39" spans="1:19">
      <c r="A39" s="229"/>
      <c r="B39" s="201"/>
      <c r="C39" s="201"/>
      <c r="D39" s="203"/>
      <c r="E39" s="202"/>
      <c r="F39" s="230"/>
      <c r="G39" s="201"/>
      <c r="H39" s="351" t="s">
        <v>487</v>
      </c>
      <c r="I39" s="228"/>
      <c r="J39" s="368"/>
      <c r="K39" s="370" t="s">
        <v>117</v>
      </c>
      <c r="L39" s="370"/>
      <c r="M39" s="370"/>
      <c r="N39" s="351"/>
      <c r="O39" s="372"/>
      <c r="P39" s="370" t="s">
        <v>117</v>
      </c>
      <c r="Q39" s="370"/>
      <c r="R39" s="355"/>
      <c r="S39" s="351"/>
    </row>
  </sheetData>
  <mergeCells count="18">
    <mergeCell ref="R12:S12"/>
    <mergeCell ref="A1:H1"/>
    <mergeCell ref="K1:S1"/>
    <mergeCell ref="A2:H2"/>
    <mergeCell ref="A3:H3"/>
    <mergeCell ref="A4:H4"/>
    <mergeCell ref="M4:N4"/>
    <mergeCell ref="R4:S4"/>
    <mergeCell ref="A6:H6"/>
    <mergeCell ref="A7:H7"/>
    <mergeCell ref="F8:H8"/>
    <mergeCell ref="J9:J10"/>
    <mergeCell ref="K9:S10"/>
    <mergeCell ref="M13:N13"/>
    <mergeCell ref="R13:S13"/>
    <mergeCell ref="F21:H21"/>
    <mergeCell ref="F22:H22"/>
    <mergeCell ref="F24:H29"/>
  </mergeCells>
  <pageMargins left="0.51181102362204722" right="0.11811023622047245" top="3.937007874015748E-2" bottom="0.35433070866141736" header="0.31496062992125984" footer="0.31496062992125984"/>
  <pageSetup paperSize="5" scale="105" orientation="landscape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6"/>
  <sheetViews>
    <sheetView showGridLines="0" showRowColHeaders="0" zoomScaleSheetLayoutView="100" workbookViewId="0">
      <pane xSplit="13" ySplit="26" topLeftCell="N27" activePane="bottomRight" state="frozen"/>
      <selection pane="topRight" activeCell="N1" sqref="N1"/>
      <selection pane="bottomLeft" activeCell="A27" sqref="A27"/>
      <selection pane="bottomRight" activeCell="D11" sqref="D11"/>
    </sheetView>
  </sheetViews>
  <sheetFormatPr defaultRowHeight="14.25"/>
  <cols>
    <col min="1" max="1" width="2.42578125" style="1" customWidth="1"/>
    <col min="2" max="2" width="23.28515625" style="1" customWidth="1"/>
    <col min="3" max="3" width="4" style="1" customWidth="1"/>
    <col min="4" max="4" width="28.28515625" style="1" customWidth="1"/>
    <col min="5" max="5" width="1.140625" style="1" customWidth="1"/>
    <col min="6" max="6" width="2" style="1" customWidth="1"/>
    <col min="7" max="7" width="9.140625" style="1"/>
    <col min="8" max="13" width="4.140625" style="1" customWidth="1"/>
    <col min="14" max="16384" width="9.140625" style="1"/>
  </cols>
  <sheetData>
    <row r="1" spans="1:13" ht="27.75" customHeight="1">
      <c r="A1" s="114"/>
      <c r="B1" s="315" t="s">
        <v>160</v>
      </c>
      <c r="C1" s="115"/>
      <c r="D1" s="116"/>
      <c r="E1" s="116"/>
      <c r="F1" s="116"/>
      <c r="G1" s="117"/>
      <c r="H1" s="116"/>
      <c r="I1" s="116"/>
      <c r="J1" s="117" t="s">
        <v>164</v>
      </c>
      <c r="K1" s="116"/>
      <c r="L1" s="116"/>
      <c r="M1" s="118"/>
    </row>
    <row r="2" spans="1:13" ht="15" thickBot="1">
      <c r="A2" s="151"/>
      <c r="B2" s="152"/>
      <c r="C2" s="152"/>
      <c r="D2" s="153"/>
      <c r="E2" s="153"/>
      <c r="F2" s="153"/>
      <c r="G2" s="154"/>
      <c r="H2" s="153"/>
      <c r="I2" s="153"/>
      <c r="J2" s="153"/>
      <c r="K2" s="153"/>
      <c r="L2" s="153"/>
      <c r="M2" s="155"/>
    </row>
    <row r="3" spans="1:13" ht="15">
      <c r="A3" s="401" t="s">
        <v>168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3"/>
    </row>
    <row r="4" spans="1:13" ht="15">
      <c r="A4" s="119"/>
      <c r="B4" s="120"/>
      <c r="C4" s="120"/>
      <c r="D4" s="116"/>
      <c r="E4" s="117"/>
      <c r="F4" s="116"/>
      <c r="G4" s="116"/>
      <c r="H4" s="116"/>
      <c r="I4" s="116"/>
      <c r="J4" s="116"/>
      <c r="K4" s="116"/>
      <c r="L4" s="116"/>
      <c r="M4" s="118"/>
    </row>
    <row r="5" spans="1:13" ht="15">
      <c r="A5" s="121"/>
      <c r="B5" s="122"/>
      <c r="C5" s="123"/>
      <c r="D5" s="124"/>
      <c r="E5" s="125"/>
      <c r="F5" s="126"/>
      <c r="G5" s="126"/>
      <c r="H5" s="126"/>
      <c r="I5" s="126"/>
      <c r="J5" s="126"/>
      <c r="K5" s="126"/>
      <c r="L5" s="126"/>
      <c r="M5" s="127"/>
    </row>
    <row r="6" spans="1:13" s="108" customFormat="1" ht="12.75">
      <c r="A6" s="128" t="s">
        <v>148</v>
      </c>
      <c r="B6" s="129"/>
      <c r="C6" s="130"/>
      <c r="D6" s="130"/>
      <c r="E6" s="131"/>
      <c r="F6" s="113"/>
      <c r="G6" s="113"/>
      <c r="H6" s="113"/>
      <c r="I6" s="113"/>
      <c r="J6" s="113"/>
      <c r="K6" s="113"/>
      <c r="L6" s="113"/>
      <c r="M6" s="132"/>
    </row>
    <row r="7" spans="1:13" s="108" customFormat="1">
      <c r="A7" s="133"/>
      <c r="B7" s="338" t="s">
        <v>163</v>
      </c>
      <c r="C7" s="130"/>
      <c r="D7" s="130"/>
      <c r="E7" s="131"/>
      <c r="F7" s="113"/>
      <c r="G7" s="113"/>
      <c r="H7" s="113"/>
      <c r="I7" s="113"/>
      <c r="J7" s="113"/>
      <c r="K7" s="113"/>
      <c r="L7" s="113"/>
      <c r="M7" s="132"/>
    </row>
    <row r="8" spans="1:13" s="108" customFormat="1">
      <c r="A8" s="135"/>
      <c r="B8" s="249" t="s">
        <v>318</v>
      </c>
      <c r="C8" s="136"/>
      <c r="D8" s="130"/>
      <c r="E8" s="131"/>
      <c r="F8" s="113"/>
      <c r="G8" s="113"/>
      <c r="H8" s="113"/>
      <c r="I8" s="113"/>
      <c r="J8" s="113"/>
      <c r="K8" s="113"/>
      <c r="L8" s="113"/>
      <c r="M8" s="132"/>
    </row>
    <row r="9" spans="1:13" s="108" customFormat="1" ht="12.75">
      <c r="A9" s="133"/>
      <c r="B9" s="137"/>
      <c r="C9" s="130"/>
      <c r="D9" s="130"/>
      <c r="E9" s="131"/>
      <c r="F9" s="113"/>
      <c r="G9" s="113"/>
      <c r="H9" s="113"/>
      <c r="I9" s="113"/>
      <c r="J9" s="113"/>
      <c r="K9" s="113"/>
      <c r="L9" s="113"/>
      <c r="M9" s="132"/>
    </row>
    <row r="10" spans="1:13" s="108" customFormat="1" ht="12.75">
      <c r="A10" s="128" t="s">
        <v>149</v>
      </c>
      <c r="B10" s="129"/>
      <c r="C10" s="136"/>
      <c r="D10" s="130"/>
      <c r="E10" s="131"/>
      <c r="F10" s="113"/>
      <c r="G10" s="113"/>
      <c r="H10" s="113"/>
      <c r="I10" s="113"/>
      <c r="J10" s="113"/>
      <c r="K10" s="113"/>
      <c r="L10" s="113"/>
      <c r="M10" s="132"/>
    </row>
    <row r="11" spans="1:13" s="108" customFormat="1">
      <c r="A11" s="149" t="s">
        <v>166</v>
      </c>
      <c r="B11" s="317" t="s">
        <v>150</v>
      </c>
      <c r="C11" s="130"/>
      <c r="D11" s="178" t="s">
        <v>152</v>
      </c>
      <c r="E11" s="131"/>
      <c r="F11" s="113"/>
      <c r="G11" s="113"/>
      <c r="H11" s="180" t="s">
        <v>183</v>
      </c>
      <c r="I11" s="181"/>
      <c r="J11" s="181"/>
      <c r="K11" s="182"/>
      <c r="L11" s="113"/>
      <c r="M11" s="132"/>
    </row>
    <row r="12" spans="1:13" s="108" customFormat="1" ht="14.25" customHeight="1">
      <c r="A12" s="133"/>
      <c r="B12" s="137"/>
      <c r="C12" s="130"/>
      <c r="D12" s="178" t="s">
        <v>153</v>
      </c>
      <c r="E12" s="131"/>
      <c r="F12" s="113"/>
      <c r="G12" s="113"/>
      <c r="H12" s="413">
        <f>menu!H12</f>
        <v>383</v>
      </c>
      <c r="I12" s="414"/>
      <c r="J12" s="414"/>
      <c r="K12" s="415"/>
      <c r="L12" s="113"/>
      <c r="M12" s="132"/>
    </row>
    <row r="13" spans="1:13" s="108" customFormat="1" ht="14.25" customHeight="1">
      <c r="A13" s="133"/>
      <c r="B13" s="134"/>
      <c r="C13" s="130"/>
      <c r="D13" s="178" t="s">
        <v>154</v>
      </c>
      <c r="E13" s="131"/>
      <c r="F13" s="113"/>
      <c r="G13" s="113"/>
      <c r="H13" s="416"/>
      <c r="I13" s="417"/>
      <c r="J13" s="417"/>
      <c r="K13" s="418"/>
      <c r="L13" s="113"/>
      <c r="M13" s="132"/>
    </row>
    <row r="14" spans="1:13" s="108" customFormat="1" ht="14.25" customHeight="1">
      <c r="A14" s="133"/>
      <c r="B14" s="134"/>
      <c r="C14" s="130"/>
      <c r="D14" s="178" t="s">
        <v>155</v>
      </c>
      <c r="E14" s="131"/>
      <c r="F14" s="113"/>
      <c r="G14" s="113"/>
      <c r="H14" s="416"/>
      <c r="I14" s="417"/>
      <c r="J14" s="417"/>
      <c r="K14" s="418"/>
      <c r="L14" s="113"/>
      <c r="M14" s="132"/>
    </row>
    <row r="15" spans="1:13" s="108" customFormat="1" ht="15" customHeight="1" thickBot="1">
      <c r="A15" s="133"/>
      <c r="B15" s="137"/>
      <c r="C15" s="130"/>
      <c r="D15" s="178" t="s">
        <v>156</v>
      </c>
      <c r="E15" s="131"/>
      <c r="F15" s="113"/>
      <c r="G15" s="113"/>
      <c r="H15" s="419"/>
      <c r="I15" s="420"/>
      <c r="J15" s="420"/>
      <c r="K15" s="421"/>
      <c r="L15" s="113"/>
      <c r="M15" s="132"/>
    </row>
    <row r="16" spans="1:13" s="108" customFormat="1">
      <c r="A16" s="133"/>
      <c r="B16" s="148" t="s">
        <v>158</v>
      </c>
      <c r="C16" s="130"/>
      <c r="D16" s="130"/>
      <c r="E16" s="131"/>
      <c r="F16" s="113"/>
      <c r="G16" s="113"/>
      <c r="H16" s="113"/>
      <c r="I16" s="113"/>
      <c r="J16" s="113"/>
      <c r="K16" s="113"/>
      <c r="L16" s="113"/>
      <c r="M16" s="132"/>
    </row>
    <row r="17" spans="1:13" s="108" customFormat="1" ht="12.75" customHeight="1">
      <c r="A17" s="133"/>
      <c r="B17" s="249" t="s">
        <v>151</v>
      </c>
      <c r="C17" s="130"/>
      <c r="D17" s="130"/>
      <c r="E17" s="131"/>
      <c r="F17" s="113"/>
      <c r="G17" s="113"/>
      <c r="H17" s="113"/>
      <c r="I17" s="113"/>
      <c r="J17" s="113"/>
      <c r="K17" s="113"/>
      <c r="L17" s="113"/>
      <c r="M17" s="132"/>
    </row>
    <row r="18" spans="1:13" s="108" customFormat="1" ht="12.75" customHeight="1">
      <c r="A18" s="133"/>
      <c r="B18" s="148" t="s">
        <v>157</v>
      </c>
      <c r="C18" s="130"/>
      <c r="D18" s="130"/>
      <c r="E18" s="131"/>
      <c r="F18" s="113"/>
      <c r="G18" s="113"/>
      <c r="H18" s="113"/>
      <c r="I18" s="113"/>
      <c r="J18" s="113"/>
      <c r="K18" s="113"/>
      <c r="L18" s="113"/>
      <c r="M18" s="132"/>
    </row>
    <row r="19" spans="1:13" s="108" customFormat="1">
      <c r="A19" s="133"/>
      <c r="B19" s="249" t="s">
        <v>311</v>
      </c>
      <c r="C19" s="130"/>
      <c r="D19" s="130"/>
      <c r="E19" s="131"/>
      <c r="F19" s="113"/>
      <c r="G19" s="113"/>
      <c r="H19" s="113"/>
      <c r="I19" s="113"/>
      <c r="J19" s="113"/>
      <c r="K19" s="113"/>
      <c r="L19" s="113"/>
      <c r="M19" s="132"/>
    </row>
    <row r="20" spans="1:13" s="108" customFormat="1" ht="12.75">
      <c r="A20" s="133"/>
      <c r="B20" s="137"/>
      <c r="C20" s="130"/>
      <c r="D20" s="130"/>
      <c r="E20" s="131"/>
      <c r="F20" s="113"/>
      <c r="G20" s="113"/>
      <c r="H20" s="113"/>
      <c r="I20" s="113"/>
      <c r="J20" s="113"/>
      <c r="K20" s="113"/>
      <c r="L20" s="113"/>
      <c r="M20" s="132"/>
    </row>
    <row r="21" spans="1:13" s="108" customFormat="1" ht="14.25" customHeight="1">
      <c r="A21" s="128" t="s">
        <v>162</v>
      </c>
      <c r="B21" s="138"/>
      <c r="C21" s="130"/>
      <c r="D21" s="130"/>
      <c r="E21" s="131"/>
      <c r="F21" s="113"/>
      <c r="G21" s="156"/>
      <c r="H21" s="113"/>
      <c r="I21" s="113"/>
      <c r="J21" s="113"/>
      <c r="K21" s="113"/>
      <c r="L21" s="113"/>
      <c r="M21" s="132"/>
    </row>
    <row r="22" spans="1:13" s="108" customFormat="1" ht="12.75">
      <c r="A22" s="133"/>
      <c r="B22" s="137" t="s">
        <v>159</v>
      </c>
      <c r="C22" s="130"/>
      <c r="D22" s="130"/>
      <c r="E22" s="131"/>
      <c r="F22" s="113"/>
      <c r="G22" s="113"/>
      <c r="H22" s="113"/>
      <c r="I22" s="113"/>
      <c r="J22" s="113"/>
      <c r="K22" s="113"/>
      <c r="L22" s="113"/>
      <c r="M22" s="132"/>
    </row>
    <row r="23" spans="1:13" s="108" customFormat="1" ht="12.75">
      <c r="A23" s="133"/>
      <c r="B23" s="137" t="s">
        <v>161</v>
      </c>
      <c r="C23" s="130"/>
      <c r="D23" s="130"/>
      <c r="E23" s="131"/>
      <c r="F23" s="113"/>
      <c r="G23" s="113"/>
      <c r="H23" s="113"/>
      <c r="I23" s="113"/>
      <c r="J23" s="113"/>
      <c r="K23" s="113"/>
      <c r="L23" s="113"/>
      <c r="M23" s="132"/>
    </row>
    <row r="24" spans="1:13" s="108" customFormat="1" ht="12.75">
      <c r="A24" s="133"/>
      <c r="B24" s="137"/>
      <c r="C24" s="130"/>
      <c r="D24" s="130"/>
      <c r="E24" s="131"/>
      <c r="F24" s="113"/>
      <c r="G24" s="113"/>
      <c r="H24" s="113"/>
      <c r="I24" s="113"/>
      <c r="J24" s="113"/>
      <c r="K24" s="113"/>
      <c r="L24" s="113"/>
      <c r="M24" s="132"/>
    </row>
    <row r="25" spans="1:13">
      <c r="A25" s="139"/>
      <c r="B25" s="134"/>
      <c r="C25" s="124"/>
      <c r="D25" s="124"/>
      <c r="E25" s="140"/>
      <c r="F25" s="141"/>
      <c r="G25" s="141"/>
      <c r="H25" s="141"/>
      <c r="I25" s="141"/>
      <c r="J25" s="141"/>
      <c r="K25" s="141"/>
      <c r="L25" s="141"/>
      <c r="M25" s="142"/>
    </row>
    <row r="26" spans="1:13" ht="15" thickBot="1">
      <c r="A26" s="143"/>
      <c r="B26" s="144"/>
      <c r="C26" s="145"/>
      <c r="D26" s="145"/>
      <c r="E26" s="146"/>
      <c r="F26" s="146"/>
      <c r="G26" s="146"/>
      <c r="H26" s="146"/>
      <c r="I26" s="146"/>
      <c r="J26" s="146"/>
      <c r="K26" s="146"/>
      <c r="L26" s="146"/>
      <c r="M26" s="147"/>
    </row>
  </sheetData>
  <sheetProtection password="CEE3" sheet="1" objects="1" scenarios="1"/>
  <mergeCells count="2">
    <mergeCell ref="A3:M3"/>
    <mergeCell ref="H12:K15"/>
  </mergeCells>
  <hyperlinks>
    <hyperlink ref="B11" location="menu!A1" tooltip="kembali ke menu utama" display="Surat Tugas"/>
    <hyperlink ref="D11" location="lapS.tugas1!A1" tooltip="Surat Tugas 1 Pegawai" display="1 Pegawai"/>
    <hyperlink ref="D12" location="lapS.tugas2!A1" tooltip="Surat Tugas 2 Pegawai" display="2 Pegawai"/>
    <hyperlink ref="D13" location="lapS.tugas3!A1" tooltip="Surat Tugas 3 Pegawai" display="3 Pegawai"/>
    <hyperlink ref="D14" location="lapS.tugas4!A1" tooltip="Surat Tugas 4 Pegawai" display="4 Pegawai"/>
    <hyperlink ref="D15" location="lapS.tugas5!A1" tooltip="Surat Tugas 5 Pegawai" display="5 Pegawai"/>
    <hyperlink ref="B18" location="lap.kuitansi!A1" tooltip="Laporan Kuitansi" display="Kuitansi"/>
    <hyperlink ref="B16" location="lapformulir!A1" tooltip="Laporan Formulir SPPD" display="Form SPPD"/>
    <hyperlink ref="H12:K15" location="menu!H12" tooltip="Mulai dari nomor" display="menu!H12"/>
    <hyperlink ref="B8" location="menu!A1" tooltip="Input Data Kantor, Pejabat, Kode Rekening Kegiatan" display="Paremeter"/>
    <hyperlink ref="B19" location="'menu LPD'!A1" tooltip="Laporan Perjalanan Dinas" display="Lap. Perjalanan Dinas"/>
    <hyperlink ref="B17" location="'menu TT'!A1" tooltip="Laporan Tanda Terima " display="Tanda Terima"/>
    <hyperlink ref="B7" location="'data input'!B137" tooltip="input data pegawai" display="'data input'!B137"/>
  </hyperlinks>
  <printOptions headings="1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300" r:id="rId1"/>
  <picture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6"/>
  <sheetViews>
    <sheetView showGridLines="0" showRowColHeaders="0" zoomScaleSheetLayoutView="100" workbookViewId="0">
      <pane xSplit="13" ySplit="26" topLeftCell="N45" activePane="bottomRight" state="frozen"/>
      <selection pane="topRight" activeCell="N1" sqref="N1"/>
      <selection pane="bottomLeft" activeCell="A27" sqref="A27"/>
      <selection pane="bottomRight" activeCell="D13" sqref="D13"/>
    </sheetView>
  </sheetViews>
  <sheetFormatPr defaultRowHeight="14.25"/>
  <cols>
    <col min="1" max="1" width="2.42578125" style="1" customWidth="1"/>
    <col min="2" max="2" width="23.28515625" style="1" customWidth="1"/>
    <col min="3" max="3" width="4" style="1" customWidth="1"/>
    <col min="4" max="4" width="28.28515625" style="1" customWidth="1"/>
    <col min="5" max="5" width="1.140625" style="1" customWidth="1"/>
    <col min="6" max="6" width="2" style="1" customWidth="1"/>
    <col min="7" max="7" width="9.140625" style="1"/>
    <col min="8" max="13" width="4.140625" style="1" customWidth="1"/>
    <col min="14" max="16384" width="9.140625" style="1"/>
  </cols>
  <sheetData>
    <row r="1" spans="1:13" ht="27.75" customHeight="1">
      <c r="A1" s="114"/>
      <c r="B1" s="315" t="s">
        <v>160</v>
      </c>
      <c r="C1" s="115"/>
      <c r="D1" s="116"/>
      <c r="E1" s="116"/>
      <c r="F1" s="116"/>
      <c r="G1" s="117"/>
      <c r="H1" s="116"/>
      <c r="I1" s="116"/>
      <c r="J1" s="117" t="s">
        <v>164</v>
      </c>
      <c r="K1" s="116"/>
      <c r="L1" s="116"/>
      <c r="M1" s="118"/>
    </row>
    <row r="2" spans="1:13" ht="15" thickBot="1">
      <c r="A2" s="151"/>
      <c r="B2" s="152"/>
      <c r="C2" s="152"/>
      <c r="D2" s="153"/>
      <c r="E2" s="153"/>
      <c r="F2" s="153"/>
      <c r="G2" s="154"/>
      <c r="H2" s="153"/>
      <c r="I2" s="153"/>
      <c r="J2" s="153"/>
      <c r="K2" s="153"/>
      <c r="L2" s="153"/>
      <c r="M2" s="155"/>
    </row>
    <row r="3" spans="1:13" ht="15">
      <c r="A3" s="422" t="s">
        <v>169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4"/>
    </row>
    <row r="4" spans="1:13" ht="15">
      <c r="A4" s="119"/>
      <c r="B4" s="120"/>
      <c r="C4" s="120"/>
      <c r="D4" s="116"/>
      <c r="E4" s="117"/>
      <c r="F4" s="116"/>
      <c r="G4" s="116"/>
      <c r="H4" s="116"/>
      <c r="I4" s="116"/>
      <c r="J4" s="116"/>
      <c r="K4" s="116"/>
      <c r="L4" s="116"/>
      <c r="M4" s="118"/>
    </row>
    <row r="5" spans="1:13" ht="15">
      <c r="A5" s="121"/>
      <c r="B5" s="122"/>
      <c r="C5" s="123"/>
      <c r="D5" s="124"/>
      <c r="E5" s="125"/>
      <c r="F5" s="126"/>
      <c r="G5" s="126"/>
      <c r="H5" s="126"/>
      <c r="I5" s="126"/>
      <c r="J5" s="126"/>
      <c r="K5" s="126"/>
      <c r="L5" s="126"/>
      <c r="M5" s="127"/>
    </row>
    <row r="6" spans="1:13" s="108" customFormat="1" ht="12.75">
      <c r="A6" s="128" t="s">
        <v>148</v>
      </c>
      <c r="B6" s="129"/>
      <c r="C6" s="130"/>
      <c r="D6" s="130"/>
      <c r="E6" s="131"/>
      <c r="F6" s="113"/>
      <c r="G6" s="113"/>
      <c r="H6" s="113"/>
      <c r="I6" s="113"/>
      <c r="J6" s="113"/>
      <c r="K6" s="113"/>
      <c r="L6" s="113"/>
      <c r="M6" s="132"/>
    </row>
    <row r="7" spans="1:13" s="108" customFormat="1">
      <c r="A7" s="133"/>
      <c r="B7" s="338" t="s">
        <v>163</v>
      </c>
      <c r="C7" s="130"/>
      <c r="D7" s="130"/>
      <c r="E7" s="131"/>
      <c r="F7" s="113"/>
      <c r="G7" s="113"/>
      <c r="H7" s="113"/>
      <c r="I7" s="113"/>
      <c r="J7" s="113"/>
      <c r="K7" s="113"/>
      <c r="L7" s="113"/>
      <c r="M7" s="132"/>
    </row>
    <row r="8" spans="1:13" s="108" customFormat="1">
      <c r="A8" s="135"/>
      <c r="B8" s="249" t="s">
        <v>318</v>
      </c>
      <c r="C8" s="136"/>
      <c r="D8" s="130"/>
      <c r="E8" s="131"/>
      <c r="F8" s="113"/>
      <c r="G8" s="113"/>
      <c r="H8" s="113"/>
      <c r="I8" s="113"/>
      <c r="J8" s="113"/>
      <c r="K8" s="113"/>
      <c r="L8" s="113"/>
      <c r="M8" s="132"/>
    </row>
    <row r="9" spans="1:13" s="108" customFormat="1" ht="12.75">
      <c r="A9" s="133"/>
      <c r="B9" s="137"/>
      <c r="C9" s="130"/>
      <c r="D9" s="130"/>
      <c r="E9" s="131"/>
      <c r="F9" s="113"/>
      <c r="G9" s="113"/>
      <c r="H9" s="113"/>
      <c r="I9" s="113"/>
      <c r="J9" s="113"/>
      <c r="K9" s="113"/>
      <c r="L9" s="113"/>
      <c r="M9" s="132"/>
    </row>
    <row r="10" spans="1:13" s="108" customFormat="1" ht="12.75">
      <c r="A10" s="128" t="s">
        <v>149</v>
      </c>
      <c r="B10" s="129"/>
      <c r="C10" s="136"/>
      <c r="D10" s="130"/>
      <c r="E10" s="131"/>
      <c r="F10" s="113"/>
      <c r="G10" s="113"/>
      <c r="H10" s="113"/>
      <c r="I10" s="113"/>
      <c r="J10" s="113"/>
      <c r="K10" s="113"/>
      <c r="L10" s="113"/>
      <c r="M10" s="132"/>
    </row>
    <row r="11" spans="1:13" s="108" customFormat="1">
      <c r="A11" s="149"/>
      <c r="B11" s="253" t="s">
        <v>150</v>
      </c>
      <c r="C11" s="130"/>
      <c r="D11" s="107"/>
      <c r="E11" s="131"/>
      <c r="F11" s="113"/>
      <c r="G11" s="113"/>
      <c r="H11" s="180" t="s">
        <v>183</v>
      </c>
      <c r="I11" s="181"/>
      <c r="J11" s="181"/>
      <c r="K11" s="182"/>
      <c r="L11" s="113"/>
      <c r="M11" s="132"/>
    </row>
    <row r="12" spans="1:13" s="108" customFormat="1" ht="14.25" customHeight="1">
      <c r="A12" s="133"/>
      <c r="B12" s="148" t="s">
        <v>158</v>
      </c>
      <c r="C12" s="130"/>
      <c r="D12" s="107"/>
      <c r="E12" s="131"/>
      <c r="F12" s="113"/>
      <c r="G12" s="113"/>
      <c r="H12" s="413">
        <f>menu!H12</f>
        <v>383</v>
      </c>
      <c r="I12" s="414"/>
      <c r="J12" s="414"/>
      <c r="K12" s="415"/>
      <c r="L12" s="113"/>
      <c r="M12" s="132"/>
    </row>
    <row r="13" spans="1:13" s="108" customFormat="1" ht="14.25" customHeight="1">
      <c r="A13" s="149" t="s">
        <v>166</v>
      </c>
      <c r="B13" s="317" t="s">
        <v>151</v>
      </c>
      <c r="C13" s="130"/>
      <c r="D13" s="178" t="s">
        <v>152</v>
      </c>
      <c r="E13" s="131"/>
      <c r="F13" s="113"/>
      <c r="G13" s="113"/>
      <c r="H13" s="416"/>
      <c r="I13" s="417"/>
      <c r="J13" s="417"/>
      <c r="K13" s="418"/>
      <c r="L13" s="113"/>
      <c r="M13" s="132"/>
    </row>
    <row r="14" spans="1:13" s="108" customFormat="1" ht="14.25" customHeight="1">
      <c r="A14" s="133"/>
      <c r="B14" s="148"/>
      <c r="C14" s="130"/>
      <c r="D14" s="178" t="s">
        <v>153</v>
      </c>
      <c r="E14" s="131"/>
      <c r="F14" s="113"/>
      <c r="G14" s="113"/>
      <c r="H14" s="416"/>
      <c r="I14" s="417"/>
      <c r="J14" s="417"/>
      <c r="K14" s="418"/>
      <c r="L14" s="113"/>
      <c r="M14" s="132"/>
    </row>
    <row r="15" spans="1:13" s="108" customFormat="1" ht="15" customHeight="1" thickBot="1">
      <c r="A15" s="133"/>
      <c r="B15" s="137"/>
      <c r="C15" s="130"/>
      <c r="D15" s="178" t="s">
        <v>154</v>
      </c>
      <c r="E15" s="131"/>
      <c r="F15" s="113"/>
      <c r="G15" s="113"/>
      <c r="H15" s="419"/>
      <c r="I15" s="420"/>
      <c r="J15" s="420"/>
      <c r="K15" s="421"/>
      <c r="L15" s="113"/>
      <c r="M15" s="132"/>
    </row>
    <row r="16" spans="1:13" s="108" customFormat="1">
      <c r="A16" s="133"/>
      <c r="B16" s="148"/>
      <c r="C16" s="130"/>
      <c r="D16" s="178" t="s">
        <v>155</v>
      </c>
      <c r="E16" s="131"/>
      <c r="F16" s="113"/>
      <c r="G16" s="113"/>
      <c r="H16" s="113"/>
      <c r="I16" s="113"/>
      <c r="J16" s="113"/>
      <c r="K16" s="113"/>
      <c r="L16" s="113"/>
      <c r="M16" s="132"/>
    </row>
    <row r="17" spans="1:13" s="108" customFormat="1" ht="12.75" customHeight="1">
      <c r="A17" s="133"/>
      <c r="B17" s="134"/>
      <c r="C17" s="130"/>
      <c r="D17" s="178" t="s">
        <v>156</v>
      </c>
      <c r="E17" s="131"/>
      <c r="F17" s="113"/>
      <c r="G17" s="113"/>
      <c r="H17" s="113"/>
      <c r="I17" s="113"/>
      <c r="J17" s="113"/>
      <c r="K17" s="113"/>
      <c r="L17" s="113"/>
      <c r="M17" s="132"/>
    </row>
    <row r="18" spans="1:13" s="108" customFormat="1" ht="12.75" customHeight="1">
      <c r="A18" s="133"/>
      <c r="B18" s="148" t="s">
        <v>157</v>
      </c>
      <c r="C18" s="130"/>
      <c r="D18" s="130"/>
      <c r="E18" s="131"/>
      <c r="F18" s="113"/>
      <c r="G18" s="113"/>
      <c r="H18" s="113"/>
      <c r="I18" s="113"/>
      <c r="J18" s="113"/>
      <c r="K18" s="113"/>
      <c r="L18" s="113"/>
      <c r="M18" s="132"/>
    </row>
    <row r="19" spans="1:13" s="108" customFormat="1">
      <c r="A19" s="133"/>
      <c r="B19" s="249" t="s">
        <v>311</v>
      </c>
      <c r="C19" s="130"/>
      <c r="D19" s="130"/>
      <c r="E19" s="131"/>
      <c r="F19" s="113"/>
      <c r="G19" s="113"/>
      <c r="H19" s="113"/>
      <c r="I19" s="113"/>
      <c r="J19" s="113"/>
      <c r="K19" s="113"/>
      <c r="L19" s="113"/>
      <c r="M19" s="132"/>
    </row>
    <row r="20" spans="1:13" s="108" customFormat="1" ht="12.75">
      <c r="A20" s="133"/>
      <c r="B20" s="137"/>
      <c r="C20" s="130"/>
      <c r="D20" s="130"/>
      <c r="E20" s="131"/>
      <c r="F20" s="113"/>
      <c r="G20" s="113"/>
      <c r="H20" s="113"/>
      <c r="I20" s="113"/>
      <c r="J20" s="113"/>
      <c r="K20" s="113"/>
      <c r="L20" s="113"/>
      <c r="M20" s="132"/>
    </row>
    <row r="21" spans="1:13" s="108" customFormat="1" ht="14.25" customHeight="1">
      <c r="A21" s="128" t="s">
        <v>162</v>
      </c>
      <c r="B21" s="138"/>
      <c r="C21" s="130"/>
      <c r="D21" s="130"/>
      <c r="E21" s="131"/>
      <c r="F21" s="113"/>
      <c r="G21" s="113"/>
      <c r="H21" s="113"/>
      <c r="I21" s="113"/>
      <c r="J21" s="113"/>
      <c r="K21" s="113"/>
      <c r="L21" s="113"/>
      <c r="M21" s="132"/>
    </row>
    <row r="22" spans="1:13" s="108" customFormat="1" ht="12.75">
      <c r="A22" s="133"/>
      <c r="B22" s="137" t="s">
        <v>159</v>
      </c>
      <c r="C22" s="130"/>
      <c r="D22" s="130"/>
      <c r="E22" s="131"/>
      <c r="F22" s="113"/>
      <c r="G22" s="113"/>
      <c r="H22" s="113"/>
      <c r="I22" s="113"/>
      <c r="J22" s="113"/>
      <c r="K22" s="113"/>
      <c r="L22" s="113"/>
      <c r="M22" s="132"/>
    </row>
    <row r="23" spans="1:13" s="108" customFormat="1" ht="12.75">
      <c r="A23" s="133"/>
      <c r="B23" s="137" t="s">
        <v>161</v>
      </c>
      <c r="C23" s="130"/>
      <c r="D23" s="130"/>
      <c r="E23" s="131"/>
      <c r="F23" s="113"/>
      <c r="G23" s="113"/>
      <c r="H23" s="113"/>
      <c r="I23" s="113"/>
      <c r="J23" s="113"/>
      <c r="K23" s="113"/>
      <c r="L23" s="113"/>
      <c r="M23" s="132"/>
    </row>
    <row r="24" spans="1:13" s="108" customFormat="1" ht="12.75">
      <c r="A24" s="133"/>
      <c r="B24" s="137"/>
      <c r="C24" s="130"/>
      <c r="D24" s="130"/>
      <c r="E24" s="131"/>
      <c r="F24" s="113"/>
      <c r="G24" s="113"/>
      <c r="H24" s="113"/>
      <c r="I24" s="113"/>
      <c r="J24" s="113"/>
      <c r="K24" s="113"/>
      <c r="L24" s="113"/>
      <c r="M24" s="132"/>
    </row>
    <row r="25" spans="1:13">
      <c r="A25" s="139"/>
      <c r="B25" s="134"/>
      <c r="C25" s="124"/>
      <c r="D25" s="124"/>
      <c r="E25" s="140"/>
      <c r="F25" s="141"/>
      <c r="G25" s="141"/>
      <c r="H25" s="141"/>
      <c r="I25" s="141"/>
      <c r="J25" s="141"/>
      <c r="K25" s="141"/>
      <c r="L25" s="141"/>
      <c r="M25" s="142"/>
    </row>
    <row r="26" spans="1:13" ht="15" thickBot="1">
      <c r="A26" s="143"/>
      <c r="B26" s="144"/>
      <c r="C26" s="145"/>
      <c r="D26" s="145"/>
      <c r="E26" s="146"/>
      <c r="F26" s="146"/>
      <c r="G26" s="146"/>
      <c r="H26" s="146"/>
      <c r="I26" s="146"/>
      <c r="J26" s="146"/>
      <c r="K26" s="146"/>
      <c r="L26" s="146"/>
      <c r="M26" s="147"/>
    </row>
  </sheetData>
  <sheetProtection password="CEE3" sheet="1" objects="1" scenarios="1"/>
  <mergeCells count="2">
    <mergeCell ref="A3:M3"/>
    <mergeCell ref="H12:K15"/>
  </mergeCells>
  <hyperlinks>
    <hyperlink ref="B13" location="menu!A1" tooltip="kembali ke menu utama" display="Surat Tugas"/>
    <hyperlink ref="D13" location="lapt.terima1!A1" tooltip="Laporan Tanda Terima 1 Pegawai" display="1 Pegawai"/>
    <hyperlink ref="D14" location="lapt.terima2!A1" tooltip="Laporan Tanda Terima 2 Pegawai" display="2 Pegawai"/>
    <hyperlink ref="D15" location="lapt.terima3!A1" tooltip="Laporan Tanda Terima 3 Pegawai" display="3 Pegawai"/>
    <hyperlink ref="D16" location="lapt.terima4!A1" tooltip="Laporan Tanda Terima 4 Pegawai" display="4 Pegawai"/>
    <hyperlink ref="D17" location="lapt.terima5!A1" tooltip="Laporan Tanda Terima 5 Pegawai" display="5 Pegawai"/>
    <hyperlink ref="B18" location="lap.kuitansi!A1" tooltip="Laporan Kuitansi" display="Kuitansi"/>
    <hyperlink ref="B12" location="lapformulir!A1" tooltip="Laporan Formulir SPPD" display="Form SPPD"/>
    <hyperlink ref="H12:K15" location="menu!H12" tooltip="Mulai dari nomor" display="menu!H12"/>
    <hyperlink ref="B8" location="menu!A1" tooltip="Input Data Kantor, Pejabat, Kode Rekening Kegiatan" display="Paremeter"/>
    <hyperlink ref="B19" location="'menu LPD'!A1" tooltip="Laporan Perjalanan Dinas" display="Lap. Perjalanan Dinas"/>
    <hyperlink ref="B11" location="'menu ST'!A1" tooltip="Laporan Surat Tugas" display="Surat Tugas"/>
    <hyperlink ref="B7" location="'data input'!B137" tooltip="input data pegawai" display="'data input'!B137"/>
  </hyperlinks>
  <printOptions headings="1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300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6"/>
  <sheetViews>
    <sheetView showGridLines="0" showRowColHeaders="0" zoomScaleSheetLayoutView="100" workbookViewId="0">
      <pane xSplit="13" ySplit="26" topLeftCell="N27" activePane="bottomRight" state="frozen"/>
      <selection pane="topRight" activeCell="N1" sqref="N1"/>
      <selection pane="bottomLeft" activeCell="A27" sqref="A27"/>
      <selection pane="bottomRight" activeCell="D19" sqref="D19"/>
    </sheetView>
  </sheetViews>
  <sheetFormatPr defaultRowHeight="14.25"/>
  <cols>
    <col min="1" max="1" width="2.42578125" style="1" customWidth="1"/>
    <col min="2" max="2" width="23.28515625" style="1" customWidth="1"/>
    <col min="3" max="3" width="4" style="1" customWidth="1"/>
    <col min="4" max="4" width="28.28515625" style="1" customWidth="1"/>
    <col min="5" max="5" width="1.140625" style="1" customWidth="1"/>
    <col min="6" max="6" width="2" style="1" customWidth="1"/>
    <col min="7" max="7" width="9.140625" style="1"/>
    <col min="8" max="13" width="4.140625" style="1" customWidth="1"/>
    <col min="14" max="16384" width="9.140625" style="1"/>
  </cols>
  <sheetData>
    <row r="1" spans="1:13" ht="27.75" customHeight="1">
      <c r="A1" s="114"/>
      <c r="B1" s="315" t="s">
        <v>160</v>
      </c>
      <c r="C1" s="115"/>
      <c r="D1" s="116"/>
      <c r="E1" s="116"/>
      <c r="F1" s="116"/>
      <c r="G1" s="117"/>
      <c r="H1" s="116"/>
      <c r="I1" s="116"/>
      <c r="J1" s="117" t="s">
        <v>164</v>
      </c>
      <c r="K1" s="116"/>
      <c r="L1" s="116"/>
      <c r="M1" s="118"/>
    </row>
    <row r="2" spans="1:13" ht="15" thickBot="1">
      <c r="A2" s="151"/>
      <c r="B2" s="152"/>
      <c r="C2" s="152"/>
      <c r="D2" s="153"/>
      <c r="E2" s="153"/>
      <c r="F2" s="153"/>
      <c r="G2" s="154"/>
      <c r="H2" s="153"/>
      <c r="I2" s="153"/>
      <c r="J2" s="153"/>
      <c r="K2" s="153"/>
      <c r="L2" s="153"/>
      <c r="M2" s="155"/>
    </row>
    <row r="3" spans="1:13" ht="15">
      <c r="A3" s="422" t="s">
        <v>312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4"/>
    </row>
    <row r="4" spans="1:13" ht="15">
      <c r="A4" s="119"/>
      <c r="B4" s="120"/>
      <c r="C4" s="120"/>
      <c r="D4" s="116"/>
      <c r="E4" s="117"/>
      <c r="F4" s="116"/>
      <c r="G4" s="116"/>
      <c r="H4" s="116"/>
      <c r="I4" s="116"/>
      <c r="J4" s="116"/>
      <c r="K4" s="116"/>
      <c r="L4" s="116"/>
      <c r="M4" s="118"/>
    </row>
    <row r="5" spans="1:13" ht="15">
      <c r="A5" s="121"/>
      <c r="B5" s="122"/>
      <c r="C5" s="123"/>
      <c r="D5" s="124"/>
      <c r="E5" s="125"/>
      <c r="F5" s="126"/>
      <c r="G5" s="126"/>
      <c r="H5" s="126"/>
      <c r="I5" s="126"/>
      <c r="J5" s="126"/>
      <c r="K5" s="126"/>
      <c r="L5" s="126"/>
      <c r="M5" s="127"/>
    </row>
    <row r="6" spans="1:13" s="108" customFormat="1" ht="12.75">
      <c r="A6" s="128" t="s">
        <v>148</v>
      </c>
      <c r="B6" s="129"/>
      <c r="C6" s="130"/>
      <c r="D6" s="130"/>
      <c r="E6" s="131"/>
      <c r="F6" s="113"/>
      <c r="G6" s="113"/>
      <c r="H6" s="113"/>
      <c r="I6" s="113"/>
      <c r="J6" s="113"/>
      <c r="K6" s="113"/>
      <c r="L6" s="113"/>
      <c r="M6" s="132"/>
    </row>
    <row r="7" spans="1:13" s="108" customFormat="1">
      <c r="A7" s="133"/>
      <c r="B7" s="338" t="s">
        <v>163</v>
      </c>
      <c r="C7" s="130"/>
      <c r="D7" s="130"/>
      <c r="E7" s="131"/>
      <c r="F7" s="113"/>
      <c r="G7" s="113"/>
      <c r="H7" s="113"/>
      <c r="I7" s="113"/>
      <c r="J7" s="113"/>
      <c r="K7" s="113"/>
      <c r="L7" s="113"/>
      <c r="M7" s="132"/>
    </row>
    <row r="8" spans="1:13" s="108" customFormat="1">
      <c r="A8" s="135"/>
      <c r="B8" s="249" t="s">
        <v>318</v>
      </c>
      <c r="C8" s="136"/>
      <c r="D8" s="130"/>
      <c r="E8" s="131"/>
      <c r="F8" s="113"/>
      <c r="G8" s="113"/>
      <c r="H8" s="113"/>
      <c r="I8" s="113"/>
      <c r="J8" s="113"/>
      <c r="K8" s="113"/>
      <c r="L8" s="113"/>
      <c r="M8" s="132"/>
    </row>
    <row r="9" spans="1:13" s="108" customFormat="1" ht="12.75">
      <c r="A9" s="133"/>
      <c r="B9" s="137"/>
      <c r="C9" s="130"/>
      <c r="D9" s="130"/>
      <c r="E9" s="131"/>
      <c r="F9" s="113"/>
      <c r="G9" s="113"/>
      <c r="H9" s="113"/>
      <c r="I9" s="113"/>
      <c r="J9" s="113"/>
      <c r="K9" s="113"/>
      <c r="L9" s="113"/>
      <c r="M9" s="132"/>
    </row>
    <row r="10" spans="1:13" s="108" customFormat="1" ht="12.75">
      <c r="A10" s="128" t="s">
        <v>149</v>
      </c>
      <c r="B10" s="129"/>
      <c r="C10" s="136"/>
      <c r="D10" s="130"/>
      <c r="E10" s="131"/>
      <c r="F10" s="113"/>
      <c r="G10" s="113"/>
      <c r="H10" s="113"/>
      <c r="I10" s="113"/>
      <c r="J10" s="113"/>
      <c r="K10" s="113"/>
      <c r="L10" s="113"/>
      <c r="M10" s="132"/>
    </row>
    <row r="11" spans="1:13" s="108" customFormat="1">
      <c r="A11" s="149"/>
      <c r="B11" s="253" t="s">
        <v>150</v>
      </c>
      <c r="C11" s="130"/>
      <c r="D11" s="107"/>
      <c r="E11" s="131"/>
      <c r="F11" s="113"/>
      <c r="G11" s="113"/>
      <c r="H11" s="180" t="s">
        <v>183</v>
      </c>
      <c r="I11" s="181"/>
      <c r="J11" s="181"/>
      <c r="K11" s="182"/>
      <c r="L11" s="113"/>
      <c r="M11" s="132"/>
    </row>
    <row r="12" spans="1:13" s="108" customFormat="1" ht="14.25" customHeight="1">
      <c r="A12" s="133"/>
      <c r="B12" s="148" t="s">
        <v>158</v>
      </c>
      <c r="C12" s="130"/>
      <c r="D12" s="107"/>
      <c r="E12" s="131"/>
      <c r="F12" s="113"/>
      <c r="G12" s="113"/>
      <c r="H12" s="413">
        <f>menu!H12</f>
        <v>383</v>
      </c>
      <c r="I12" s="414"/>
      <c r="J12" s="414"/>
      <c r="K12" s="415"/>
      <c r="L12" s="113"/>
      <c r="M12" s="132"/>
    </row>
    <row r="13" spans="1:13" s="108" customFormat="1" ht="14.25" customHeight="1">
      <c r="A13" s="149"/>
      <c r="B13" s="249" t="s">
        <v>151</v>
      </c>
      <c r="C13" s="130"/>
      <c r="D13" s="178"/>
      <c r="E13" s="131"/>
      <c r="F13" s="113"/>
      <c r="G13" s="113"/>
      <c r="H13" s="416"/>
      <c r="I13" s="417"/>
      <c r="J13" s="417"/>
      <c r="K13" s="418"/>
      <c r="L13" s="113"/>
      <c r="M13" s="132"/>
    </row>
    <row r="14" spans="1:13" s="108" customFormat="1" ht="14.25" customHeight="1">
      <c r="A14" s="133"/>
      <c r="B14" s="148" t="s">
        <v>157</v>
      </c>
      <c r="C14" s="130"/>
      <c r="D14" s="178"/>
      <c r="E14" s="131"/>
      <c r="F14" s="113"/>
      <c r="G14" s="113"/>
      <c r="H14" s="416"/>
      <c r="I14" s="417"/>
      <c r="J14" s="417"/>
      <c r="K14" s="418"/>
      <c r="L14" s="113"/>
      <c r="M14" s="132"/>
    </row>
    <row r="15" spans="1:13" s="108" customFormat="1" ht="15" customHeight="1" thickBot="1">
      <c r="A15" s="149" t="s">
        <v>166</v>
      </c>
      <c r="B15" s="317" t="s">
        <v>311</v>
      </c>
      <c r="C15" s="130"/>
      <c r="D15" s="285" t="s">
        <v>152</v>
      </c>
      <c r="E15" s="131"/>
      <c r="F15" s="113"/>
      <c r="G15" s="113"/>
      <c r="H15" s="419"/>
      <c r="I15" s="420"/>
      <c r="J15" s="420"/>
      <c r="K15" s="421"/>
      <c r="L15" s="113"/>
      <c r="M15" s="132"/>
    </row>
    <row r="16" spans="1:13" s="108" customFormat="1">
      <c r="A16" s="133"/>
      <c r="B16" s="148"/>
      <c r="C16" s="130"/>
      <c r="D16" s="285" t="s">
        <v>153</v>
      </c>
      <c r="E16" s="131"/>
      <c r="F16" s="113"/>
      <c r="G16" s="113"/>
      <c r="H16" s="113"/>
      <c r="I16" s="113"/>
      <c r="J16" s="113"/>
      <c r="K16" s="113"/>
      <c r="L16" s="113"/>
      <c r="M16" s="132"/>
    </row>
    <row r="17" spans="1:13" s="108" customFormat="1" ht="12.75" customHeight="1">
      <c r="A17" s="133"/>
      <c r="B17" s="134"/>
      <c r="C17" s="130"/>
      <c r="D17" s="285" t="s">
        <v>154</v>
      </c>
      <c r="E17" s="131"/>
      <c r="F17" s="113"/>
      <c r="G17" s="113"/>
      <c r="H17" s="113"/>
      <c r="I17" s="113"/>
      <c r="J17" s="113"/>
      <c r="K17" s="113"/>
      <c r="L17" s="113"/>
      <c r="M17" s="132"/>
    </row>
    <row r="18" spans="1:13" s="108" customFormat="1" ht="12.75" customHeight="1">
      <c r="A18" s="133"/>
      <c r="B18" s="148"/>
      <c r="C18" s="130"/>
      <c r="D18" s="285" t="s">
        <v>155</v>
      </c>
      <c r="E18" s="131"/>
      <c r="F18" s="113"/>
      <c r="G18" s="113"/>
      <c r="H18" s="113"/>
      <c r="I18" s="113"/>
      <c r="J18" s="113"/>
      <c r="K18" s="113"/>
      <c r="L18" s="113"/>
      <c r="M18" s="132"/>
    </row>
    <row r="19" spans="1:13" s="108" customFormat="1">
      <c r="A19" s="133"/>
      <c r="B19" s="256"/>
      <c r="C19" s="130"/>
      <c r="D19" s="285" t="s">
        <v>156</v>
      </c>
      <c r="E19" s="131"/>
      <c r="F19" s="113"/>
      <c r="G19" s="113"/>
      <c r="H19" s="113"/>
      <c r="I19" s="113"/>
      <c r="J19" s="113"/>
      <c r="K19" s="113"/>
      <c r="L19" s="113"/>
      <c r="M19" s="132"/>
    </row>
    <row r="20" spans="1:13" s="108" customFormat="1" ht="12.75">
      <c r="A20" s="133"/>
      <c r="B20" s="137"/>
      <c r="C20" s="130"/>
      <c r="D20" s="130"/>
      <c r="E20" s="131"/>
      <c r="F20" s="113"/>
      <c r="G20" s="113"/>
      <c r="H20" s="113"/>
      <c r="I20" s="113"/>
      <c r="J20" s="113"/>
      <c r="K20" s="113"/>
      <c r="L20" s="113"/>
      <c r="M20" s="132"/>
    </row>
    <row r="21" spans="1:13" s="108" customFormat="1" ht="14.25" customHeight="1">
      <c r="A21" s="128" t="s">
        <v>162</v>
      </c>
      <c r="B21" s="138"/>
      <c r="C21" s="130"/>
      <c r="D21" s="130"/>
      <c r="E21" s="131"/>
      <c r="F21" s="113"/>
      <c r="G21" s="113"/>
      <c r="H21" s="113"/>
      <c r="I21" s="113"/>
      <c r="J21" s="113"/>
      <c r="K21" s="113"/>
      <c r="L21" s="113"/>
      <c r="M21" s="132"/>
    </row>
    <row r="22" spans="1:13" s="108" customFormat="1" ht="12.75">
      <c r="A22" s="133"/>
      <c r="B22" s="137" t="s">
        <v>159</v>
      </c>
      <c r="C22" s="130"/>
      <c r="D22" s="130"/>
      <c r="E22" s="131"/>
      <c r="F22" s="113"/>
      <c r="G22" s="113"/>
      <c r="H22" s="113"/>
      <c r="I22" s="113"/>
      <c r="J22" s="113"/>
      <c r="K22" s="113"/>
      <c r="L22" s="113"/>
      <c r="M22" s="132"/>
    </row>
    <row r="23" spans="1:13" s="108" customFormat="1" ht="12.75">
      <c r="A23" s="133"/>
      <c r="B23" s="137" t="s">
        <v>161</v>
      </c>
      <c r="C23" s="130"/>
      <c r="D23" s="130"/>
      <c r="E23" s="131"/>
      <c r="F23" s="113"/>
      <c r="G23" s="113"/>
      <c r="H23" s="113"/>
      <c r="I23" s="113"/>
      <c r="J23" s="113"/>
      <c r="K23" s="113"/>
      <c r="L23" s="113"/>
      <c r="M23" s="132"/>
    </row>
    <row r="24" spans="1:13" s="108" customFormat="1" ht="12.75">
      <c r="A24" s="133"/>
      <c r="B24" s="137"/>
      <c r="C24" s="130"/>
      <c r="D24" s="130"/>
      <c r="E24" s="131"/>
      <c r="F24" s="113"/>
      <c r="G24" s="113"/>
      <c r="H24" s="113"/>
      <c r="I24" s="113"/>
      <c r="J24" s="113"/>
      <c r="K24" s="113"/>
      <c r="L24" s="113"/>
      <c r="M24" s="132"/>
    </row>
    <row r="25" spans="1:13">
      <c r="A25" s="139"/>
      <c r="B25" s="134"/>
      <c r="C25" s="124"/>
      <c r="D25" s="124"/>
      <c r="E25" s="140"/>
      <c r="F25" s="141"/>
      <c r="G25" s="141"/>
      <c r="H25" s="141"/>
      <c r="I25" s="141"/>
      <c r="J25" s="141"/>
      <c r="K25" s="141"/>
      <c r="L25" s="141"/>
      <c r="M25" s="142"/>
    </row>
    <row r="26" spans="1:13" ht="15" thickBot="1">
      <c r="A26" s="143"/>
      <c r="B26" s="144"/>
      <c r="C26" s="145"/>
      <c r="D26" s="145"/>
      <c r="E26" s="146"/>
      <c r="F26" s="146"/>
      <c r="G26" s="146"/>
      <c r="H26" s="146"/>
      <c r="I26" s="146"/>
      <c r="J26" s="146"/>
      <c r="K26" s="146"/>
      <c r="L26" s="146"/>
      <c r="M26" s="147"/>
    </row>
  </sheetData>
  <sheetProtection password="CEE3" sheet="1" objects="1" scenarios="1"/>
  <mergeCells count="2">
    <mergeCell ref="A3:M3"/>
    <mergeCell ref="H12:K15"/>
  </mergeCells>
  <hyperlinks>
    <hyperlink ref="B12" location="lapformulir!A1" tooltip="Laporan Formulir SPPD" display="Form SPPD"/>
    <hyperlink ref="H12:K15" location="menu!H12" tooltip="Mulai dari nomor" display="menu!H12"/>
    <hyperlink ref="B14" location="lap.kuitansi!A1" tooltip="Laporan Kuitansi" display="Kuitansi"/>
    <hyperlink ref="D15" location="'LPD1'!A1" tooltip="Lap. Perjalanan Dinas - 1 Pegawai" display="1 Pegawai"/>
    <hyperlink ref="D16" location="'LPD2'!A1" tooltip="Lap. Perjalanan Dinas - 2 Pegawai" display="2 Pegawai"/>
    <hyperlink ref="D17" location="'LPD3'!A1" tooltip="Lap. Perjalanan Dinas - 3 Pegawai" display="3 Pegawai"/>
    <hyperlink ref="D18" location="'LPD4'!A10" tooltip="Lap. Perjalanan Dinas - 4 Pegawai" display="4 Pegawai"/>
    <hyperlink ref="B15" location="menu!A1" tooltip="kembali ke menu utama" display="Surat Tugas"/>
    <hyperlink ref="D19" location="'LPD5'!A10" tooltip="Lap. Perjalanan Dinas - 5 Pegawai" display="5 Pegawai"/>
    <hyperlink ref="B8" location="menu!A1" tooltip="Input Data Kantor, Pejabat, Kode Rekening Kegiatan" display="Paremeter"/>
    <hyperlink ref="B11" location="'menu ST'!A1" tooltip="Laporan Surat Tugas" display="Surat Tugas"/>
    <hyperlink ref="B13" location="'menu TT'!A1" tooltip="Laporan Tanda Terima " display="Tanda Terima"/>
    <hyperlink ref="B7" location="'data input'!B137" tooltip="input data pegawai" display="'data input'!B137"/>
  </hyperlinks>
  <printOptions headings="1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300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29"/>
  <sheetViews>
    <sheetView tabSelected="1" workbookViewId="0">
      <pane xSplit="1" ySplit="5" topLeftCell="E351" activePane="bottomRight" state="frozen"/>
      <selection pane="topRight" activeCell="B1" sqref="B1"/>
      <selection pane="bottomLeft" activeCell="A6" sqref="A6"/>
      <selection pane="bottomRight" activeCell="F395" sqref="F395"/>
    </sheetView>
  </sheetViews>
  <sheetFormatPr defaultRowHeight="14.25"/>
  <cols>
    <col min="1" max="1" width="4.85546875" style="239" customWidth="1"/>
    <col min="2" max="2" width="17.85546875" style="1" customWidth="1"/>
    <col min="3" max="3" width="12.42578125" style="1" customWidth="1"/>
    <col min="4" max="4" width="31.140625" style="1" customWidth="1"/>
    <col min="5" max="6" width="12.28515625" style="1" customWidth="1"/>
    <col min="7" max="7" width="11" style="1" customWidth="1"/>
    <col min="8" max="8" width="6.7109375" style="336" customWidth="1"/>
    <col min="9" max="9" width="9.85546875" style="1" customWidth="1"/>
    <col min="10" max="10" width="12.85546875" style="1" customWidth="1"/>
    <col min="11" max="11" width="6.7109375" style="1" customWidth="1"/>
    <col min="12" max="12" width="12.85546875" style="1" customWidth="1"/>
    <col min="13" max="13" width="30.5703125" style="1" customWidth="1"/>
    <col min="14" max="14" width="12.5703125" style="1" customWidth="1"/>
    <col min="15" max="15" width="16.140625" style="262" customWidth="1"/>
    <col min="16" max="16384" width="9.140625" style="1"/>
  </cols>
  <sheetData>
    <row r="1" spans="1:18" ht="15.75">
      <c r="A1" s="240" t="s">
        <v>170</v>
      </c>
      <c r="B1" s="158"/>
      <c r="C1" s="158"/>
      <c r="D1" s="158"/>
      <c r="E1" s="158"/>
      <c r="F1" s="430" t="s">
        <v>171</v>
      </c>
      <c r="G1" s="430"/>
      <c r="H1" s="337"/>
      <c r="I1" s="158"/>
      <c r="J1" s="158"/>
      <c r="K1" s="158"/>
      <c r="L1" s="158"/>
      <c r="M1" s="158"/>
      <c r="N1" s="158"/>
      <c r="O1" s="176" t="s">
        <v>171</v>
      </c>
    </row>
    <row r="2" spans="1:18" ht="15">
      <c r="D2" s="314"/>
    </row>
    <row r="3" spans="1:18" s="7" customFormat="1" ht="15" customHeight="1">
      <c r="A3" s="431" t="s">
        <v>0</v>
      </c>
      <c r="B3" s="429" t="s">
        <v>15</v>
      </c>
      <c r="C3" s="431" t="s">
        <v>133</v>
      </c>
      <c r="D3" s="431" t="s">
        <v>383</v>
      </c>
      <c r="E3" s="429" t="s">
        <v>384</v>
      </c>
      <c r="F3" s="429"/>
      <c r="G3" s="429"/>
      <c r="H3" s="426" t="s">
        <v>6</v>
      </c>
      <c r="I3" s="428"/>
      <c r="J3" s="428"/>
      <c r="K3" s="428"/>
      <c r="L3" s="427"/>
      <c r="M3" s="433" t="s">
        <v>10</v>
      </c>
      <c r="N3" s="431" t="s">
        <v>11</v>
      </c>
      <c r="O3" s="425" t="s">
        <v>16</v>
      </c>
    </row>
    <row r="4" spans="1:18" s="7" customFormat="1" ht="35.25" customHeight="1">
      <c r="A4" s="432"/>
      <c r="B4" s="429"/>
      <c r="C4" s="432"/>
      <c r="D4" s="432"/>
      <c r="E4" s="109" t="s">
        <v>3</v>
      </c>
      <c r="F4" s="109" t="s">
        <v>4</v>
      </c>
      <c r="G4" s="9" t="s">
        <v>5</v>
      </c>
      <c r="H4" s="426" t="s">
        <v>7</v>
      </c>
      <c r="I4" s="427"/>
      <c r="J4" s="110" t="s">
        <v>8</v>
      </c>
      <c r="K4" s="110" t="s">
        <v>197</v>
      </c>
      <c r="L4" s="110" t="s">
        <v>9</v>
      </c>
      <c r="M4" s="434"/>
      <c r="N4" s="432"/>
      <c r="O4" s="425"/>
    </row>
    <row r="5" spans="1:18" s="7" customFormat="1" ht="15">
      <c r="A5" s="238">
        <v>1</v>
      </c>
      <c r="B5" s="8">
        <v>2</v>
      </c>
      <c r="C5" s="79">
        <v>3</v>
      </c>
      <c r="D5" s="79">
        <v>4</v>
      </c>
      <c r="E5" s="313">
        <v>5</v>
      </c>
      <c r="F5" s="313">
        <v>6</v>
      </c>
      <c r="G5" s="313">
        <v>7</v>
      </c>
      <c r="H5" s="335">
        <v>8</v>
      </c>
      <c r="I5" s="313">
        <v>9</v>
      </c>
      <c r="J5" s="313">
        <v>10</v>
      </c>
      <c r="K5" s="313">
        <v>11</v>
      </c>
      <c r="L5" s="313">
        <v>12</v>
      </c>
      <c r="M5" s="313">
        <v>13</v>
      </c>
      <c r="N5" s="313">
        <v>14</v>
      </c>
      <c r="O5" s="313">
        <v>15</v>
      </c>
      <c r="P5" s="313">
        <v>17</v>
      </c>
      <c r="Q5" s="264" t="s">
        <v>269</v>
      </c>
      <c r="R5" s="313">
        <v>19</v>
      </c>
    </row>
    <row r="6" spans="1:18" s="157" customFormat="1" ht="28.5">
      <c r="A6" s="159">
        <v>1</v>
      </c>
      <c r="B6" s="160" t="s">
        <v>193</v>
      </c>
      <c r="C6" s="161">
        <v>40547</v>
      </c>
      <c r="D6" s="160" t="s">
        <v>352</v>
      </c>
      <c r="E6" s="160" t="s">
        <v>2</v>
      </c>
      <c r="F6" s="160" t="s">
        <v>195</v>
      </c>
      <c r="G6" s="160" t="s">
        <v>196</v>
      </c>
      <c r="H6" s="159">
        <v>1</v>
      </c>
      <c r="I6" s="160" t="s">
        <v>26</v>
      </c>
      <c r="J6" s="161">
        <v>40547</v>
      </c>
      <c r="K6" s="231" t="s">
        <v>65</v>
      </c>
      <c r="L6" s="232" t="s">
        <v>65</v>
      </c>
      <c r="M6" s="162" t="s">
        <v>198</v>
      </c>
      <c r="N6" s="160"/>
      <c r="O6" s="163">
        <v>100000</v>
      </c>
    </row>
    <row r="7" spans="1:18" s="157" customFormat="1" ht="28.5">
      <c r="A7" s="164">
        <v>2</v>
      </c>
      <c r="B7" s="165" t="s">
        <v>193</v>
      </c>
      <c r="C7" s="166">
        <v>40547</v>
      </c>
      <c r="D7" s="165" t="s">
        <v>199</v>
      </c>
      <c r="E7" s="165" t="s">
        <v>2</v>
      </c>
      <c r="F7" s="165" t="s">
        <v>195</v>
      </c>
      <c r="G7" s="165" t="s">
        <v>196</v>
      </c>
      <c r="H7" s="164">
        <v>1</v>
      </c>
      <c r="I7" s="165" t="s">
        <v>26</v>
      </c>
      <c r="J7" s="166">
        <v>40547</v>
      </c>
      <c r="K7" s="265" t="s">
        <v>65</v>
      </c>
      <c r="L7" s="235" t="s">
        <v>65</v>
      </c>
      <c r="M7" s="236" t="s">
        <v>198</v>
      </c>
      <c r="N7" s="165"/>
      <c r="O7" s="167">
        <v>100000</v>
      </c>
    </row>
    <row r="8" spans="1:18" s="157" customFormat="1" ht="28.5">
      <c r="A8" s="164">
        <v>3</v>
      </c>
      <c r="B8" s="165" t="s">
        <v>206</v>
      </c>
      <c r="C8" s="166">
        <v>40547</v>
      </c>
      <c r="D8" s="165" t="s">
        <v>353</v>
      </c>
      <c r="E8" s="165" t="s">
        <v>2</v>
      </c>
      <c r="F8" s="165" t="s">
        <v>195</v>
      </c>
      <c r="G8" s="165" t="s">
        <v>196</v>
      </c>
      <c r="H8" s="164">
        <v>1</v>
      </c>
      <c r="I8" s="165" t="s">
        <v>26</v>
      </c>
      <c r="J8" s="166">
        <v>40547</v>
      </c>
      <c r="K8" s="265" t="s">
        <v>65</v>
      </c>
      <c r="L8" s="235" t="s">
        <v>65</v>
      </c>
      <c r="M8" s="236" t="s">
        <v>205</v>
      </c>
      <c r="N8" s="165"/>
      <c r="O8" s="167">
        <v>100000</v>
      </c>
    </row>
    <row r="9" spans="1:18" s="157" customFormat="1" ht="42.75">
      <c r="A9" s="164">
        <v>4</v>
      </c>
      <c r="B9" s="165" t="s">
        <v>202</v>
      </c>
      <c r="C9" s="166">
        <v>40547</v>
      </c>
      <c r="D9" s="165" t="s">
        <v>323</v>
      </c>
      <c r="E9" s="165" t="s">
        <v>2</v>
      </c>
      <c r="F9" s="165" t="s">
        <v>195</v>
      </c>
      <c r="G9" s="165" t="s">
        <v>196</v>
      </c>
      <c r="H9" s="164">
        <v>1</v>
      </c>
      <c r="I9" s="165" t="s">
        <v>26</v>
      </c>
      <c r="J9" s="166">
        <v>40547</v>
      </c>
      <c r="K9" s="265" t="s">
        <v>65</v>
      </c>
      <c r="L9" s="235" t="s">
        <v>65</v>
      </c>
      <c r="M9" s="236" t="s">
        <v>204</v>
      </c>
      <c r="N9" s="165"/>
      <c r="O9" s="167">
        <v>150000</v>
      </c>
    </row>
    <row r="10" spans="1:18" s="157" customFormat="1" ht="28.5">
      <c r="A10" s="164">
        <v>5</v>
      </c>
      <c r="B10" s="165" t="s">
        <v>207</v>
      </c>
      <c r="C10" s="166">
        <v>40547</v>
      </c>
      <c r="D10" s="165" t="s">
        <v>32</v>
      </c>
      <c r="E10" s="165" t="s">
        <v>2</v>
      </c>
      <c r="F10" s="165" t="s">
        <v>195</v>
      </c>
      <c r="G10" s="165" t="s">
        <v>196</v>
      </c>
      <c r="H10" s="164">
        <v>1</v>
      </c>
      <c r="I10" s="165" t="s">
        <v>26</v>
      </c>
      <c r="J10" s="166">
        <v>40547</v>
      </c>
      <c r="K10" s="265" t="s">
        <v>65</v>
      </c>
      <c r="L10" s="235" t="s">
        <v>65</v>
      </c>
      <c r="M10" s="236" t="s">
        <v>208</v>
      </c>
      <c r="N10" s="165"/>
      <c r="O10" s="167">
        <v>175000</v>
      </c>
    </row>
    <row r="11" spans="1:18" s="157" customFormat="1" ht="28.5">
      <c r="A11" s="164">
        <v>6</v>
      </c>
      <c r="B11" s="165" t="s">
        <v>209</v>
      </c>
      <c r="C11" s="166">
        <v>40547</v>
      </c>
      <c r="D11" s="165" t="s">
        <v>355</v>
      </c>
      <c r="E11" s="165" t="s">
        <v>2</v>
      </c>
      <c r="F11" s="165" t="s">
        <v>195</v>
      </c>
      <c r="G11" s="165" t="s">
        <v>196</v>
      </c>
      <c r="H11" s="164">
        <v>1</v>
      </c>
      <c r="I11" s="165" t="s">
        <v>26</v>
      </c>
      <c r="J11" s="166">
        <v>40547</v>
      </c>
      <c r="K11" s="265" t="s">
        <v>65</v>
      </c>
      <c r="L11" s="235" t="s">
        <v>65</v>
      </c>
      <c r="M11" s="236" t="s">
        <v>212</v>
      </c>
      <c r="N11" s="165"/>
      <c r="O11" s="167">
        <v>100000</v>
      </c>
    </row>
    <row r="12" spans="1:18" s="157" customFormat="1" ht="28.5">
      <c r="A12" s="164">
        <v>7</v>
      </c>
      <c r="B12" s="165" t="s">
        <v>209</v>
      </c>
      <c r="C12" s="166">
        <v>40547</v>
      </c>
      <c r="D12" s="165" t="s">
        <v>356</v>
      </c>
      <c r="E12" s="165" t="s">
        <v>2</v>
      </c>
      <c r="F12" s="165" t="s">
        <v>195</v>
      </c>
      <c r="G12" s="165" t="s">
        <v>196</v>
      </c>
      <c r="H12" s="164">
        <v>1</v>
      </c>
      <c r="I12" s="165" t="s">
        <v>26</v>
      </c>
      <c r="J12" s="166">
        <v>40547</v>
      </c>
      <c r="K12" s="265" t="s">
        <v>65</v>
      </c>
      <c r="L12" s="165"/>
      <c r="M12" s="236" t="s">
        <v>212</v>
      </c>
      <c r="N12" s="165"/>
      <c r="O12" s="167">
        <v>100000</v>
      </c>
    </row>
    <row r="13" spans="1:18" s="157" customFormat="1" ht="28.5">
      <c r="A13" s="164">
        <v>8</v>
      </c>
      <c r="B13" s="165" t="s">
        <v>211</v>
      </c>
      <c r="C13" s="166">
        <v>40548</v>
      </c>
      <c r="D13" s="165" t="s">
        <v>32</v>
      </c>
      <c r="E13" s="165" t="s">
        <v>2</v>
      </c>
      <c r="F13" s="165" t="s">
        <v>195</v>
      </c>
      <c r="G13" s="165" t="s">
        <v>196</v>
      </c>
      <c r="H13" s="164">
        <v>1</v>
      </c>
      <c r="I13" s="165" t="s">
        <v>26</v>
      </c>
      <c r="J13" s="166">
        <v>40548</v>
      </c>
      <c r="K13" s="265" t="s">
        <v>65</v>
      </c>
      <c r="L13" s="235" t="s">
        <v>65</v>
      </c>
      <c r="M13" s="233" t="s">
        <v>213</v>
      </c>
      <c r="N13" s="165"/>
      <c r="O13" s="167">
        <v>175000</v>
      </c>
    </row>
    <row r="14" spans="1:18" s="157" customFormat="1">
      <c r="A14" s="164">
        <v>9</v>
      </c>
      <c r="B14" s="165" t="s">
        <v>214</v>
      </c>
      <c r="C14" s="166">
        <v>40548</v>
      </c>
      <c r="D14" s="165" t="s">
        <v>355</v>
      </c>
      <c r="E14" s="165" t="s">
        <v>2</v>
      </c>
      <c r="F14" s="165" t="s">
        <v>195</v>
      </c>
      <c r="G14" s="165" t="s">
        <v>196</v>
      </c>
      <c r="H14" s="164">
        <v>1</v>
      </c>
      <c r="I14" s="165" t="s">
        <v>26</v>
      </c>
      <c r="J14" s="166">
        <v>40548</v>
      </c>
      <c r="K14" s="265" t="s">
        <v>65</v>
      </c>
      <c r="L14" s="165"/>
      <c r="M14" s="165" t="s">
        <v>215</v>
      </c>
      <c r="N14" s="165"/>
      <c r="O14" s="167">
        <v>100000</v>
      </c>
      <c r="P14" s="260"/>
    </row>
    <row r="15" spans="1:18" s="157" customFormat="1">
      <c r="A15" s="164">
        <v>10</v>
      </c>
      <c r="B15" s="165" t="s">
        <v>214</v>
      </c>
      <c r="C15" s="166">
        <v>40548</v>
      </c>
      <c r="D15" s="165" t="s">
        <v>356</v>
      </c>
      <c r="E15" s="165" t="s">
        <v>2</v>
      </c>
      <c r="F15" s="165" t="s">
        <v>195</v>
      </c>
      <c r="G15" s="165" t="s">
        <v>196</v>
      </c>
      <c r="H15" s="164">
        <v>1</v>
      </c>
      <c r="I15" s="165" t="s">
        <v>26</v>
      </c>
      <c r="J15" s="166">
        <v>40548</v>
      </c>
      <c r="K15" s="265" t="s">
        <v>65</v>
      </c>
      <c r="L15" s="165"/>
      <c r="M15" s="165" t="s">
        <v>215</v>
      </c>
      <c r="N15" s="165"/>
      <c r="O15" s="167">
        <v>100000</v>
      </c>
    </row>
    <row r="16" spans="1:18" s="157" customFormat="1" ht="42.75">
      <c r="A16" s="164">
        <v>11</v>
      </c>
      <c r="B16" s="165" t="s">
        <v>216</v>
      </c>
      <c r="C16" s="166">
        <v>40549</v>
      </c>
      <c r="D16" s="165" t="s">
        <v>32</v>
      </c>
      <c r="E16" s="165" t="s">
        <v>2</v>
      </c>
      <c r="F16" s="165" t="s">
        <v>195</v>
      </c>
      <c r="G16" s="165" t="s">
        <v>196</v>
      </c>
      <c r="H16" s="164">
        <v>1</v>
      </c>
      <c r="I16" s="165" t="s">
        <v>26</v>
      </c>
      <c r="J16" s="166">
        <v>40549</v>
      </c>
      <c r="K16" s="265" t="s">
        <v>65</v>
      </c>
      <c r="L16" s="237" t="s">
        <v>65</v>
      </c>
      <c r="M16" s="233" t="s">
        <v>217</v>
      </c>
      <c r="N16" s="165"/>
      <c r="O16" s="167">
        <v>175000</v>
      </c>
    </row>
    <row r="17" spans="1:15" s="157" customFormat="1" ht="42.75">
      <c r="A17" s="164">
        <v>12</v>
      </c>
      <c r="B17" s="165" t="s">
        <v>216</v>
      </c>
      <c r="C17" s="166">
        <v>40549</v>
      </c>
      <c r="D17" s="165" t="s">
        <v>323</v>
      </c>
      <c r="E17" s="165" t="s">
        <v>2</v>
      </c>
      <c r="F17" s="165" t="s">
        <v>195</v>
      </c>
      <c r="G17" s="165" t="s">
        <v>196</v>
      </c>
      <c r="H17" s="164">
        <v>1</v>
      </c>
      <c r="I17" s="165" t="s">
        <v>26</v>
      </c>
      <c r="J17" s="166">
        <v>40549</v>
      </c>
      <c r="K17" s="265" t="s">
        <v>65</v>
      </c>
      <c r="L17" s="165"/>
      <c r="M17" s="233" t="s">
        <v>217</v>
      </c>
      <c r="N17" s="165"/>
      <c r="O17" s="167">
        <v>150000</v>
      </c>
    </row>
    <row r="18" spans="1:15" s="157" customFormat="1" ht="42.75">
      <c r="A18" s="164">
        <v>13</v>
      </c>
      <c r="B18" s="165" t="s">
        <v>216</v>
      </c>
      <c r="C18" s="166">
        <v>40549</v>
      </c>
      <c r="D18" s="165" t="s">
        <v>355</v>
      </c>
      <c r="E18" s="165" t="s">
        <v>2</v>
      </c>
      <c r="F18" s="165" t="s">
        <v>195</v>
      </c>
      <c r="G18" s="165" t="s">
        <v>196</v>
      </c>
      <c r="H18" s="164">
        <v>1</v>
      </c>
      <c r="I18" s="165" t="s">
        <v>26</v>
      </c>
      <c r="J18" s="166">
        <v>40549</v>
      </c>
      <c r="K18" s="265" t="s">
        <v>65</v>
      </c>
      <c r="L18" s="237" t="s">
        <v>65</v>
      </c>
      <c r="M18" s="233" t="s">
        <v>217</v>
      </c>
      <c r="N18" s="165"/>
      <c r="O18" s="167">
        <v>100000</v>
      </c>
    </row>
    <row r="19" spans="1:15" s="157" customFormat="1">
      <c r="A19" s="164">
        <v>14</v>
      </c>
      <c r="B19" s="165" t="s">
        <v>216</v>
      </c>
      <c r="C19" s="166">
        <v>40549</v>
      </c>
      <c r="D19" s="165" t="s">
        <v>356</v>
      </c>
      <c r="E19" s="165" t="s">
        <v>2</v>
      </c>
      <c r="F19" s="165" t="s">
        <v>195</v>
      </c>
      <c r="G19" s="165" t="s">
        <v>196</v>
      </c>
      <c r="H19" s="164">
        <v>1</v>
      </c>
      <c r="I19" s="165" t="s">
        <v>26</v>
      </c>
      <c r="J19" s="166">
        <v>40549</v>
      </c>
      <c r="K19" s="265" t="s">
        <v>65</v>
      </c>
      <c r="L19" s="165"/>
      <c r="M19" s="233"/>
      <c r="N19" s="165"/>
      <c r="O19" s="167">
        <v>100000</v>
      </c>
    </row>
    <row r="20" spans="1:15" s="157" customFormat="1">
      <c r="A20" s="164">
        <v>15</v>
      </c>
      <c r="B20" s="165" t="s">
        <v>218</v>
      </c>
      <c r="C20" s="166">
        <v>40549</v>
      </c>
      <c r="D20" s="165" t="s">
        <v>330</v>
      </c>
      <c r="E20" s="165" t="s">
        <v>2</v>
      </c>
      <c r="F20" s="165" t="s">
        <v>195</v>
      </c>
      <c r="G20" s="165" t="s">
        <v>196</v>
      </c>
      <c r="H20" s="164">
        <v>1</v>
      </c>
      <c r="I20" s="165" t="s">
        <v>26</v>
      </c>
      <c r="J20" s="166">
        <v>40549</v>
      </c>
      <c r="K20" s="265" t="s">
        <v>65</v>
      </c>
      <c r="L20" s="237" t="s">
        <v>65</v>
      </c>
      <c r="M20" s="233" t="s">
        <v>219</v>
      </c>
      <c r="N20" s="165"/>
      <c r="O20" s="167">
        <v>175000</v>
      </c>
    </row>
    <row r="21" spans="1:15" s="157" customFormat="1">
      <c r="A21" s="164">
        <v>16</v>
      </c>
      <c r="B21" s="165" t="s">
        <v>220</v>
      </c>
      <c r="C21" s="166">
        <v>40549</v>
      </c>
      <c r="D21" s="165" t="s">
        <v>352</v>
      </c>
      <c r="E21" s="165" t="s">
        <v>2</v>
      </c>
      <c r="F21" s="165" t="s">
        <v>195</v>
      </c>
      <c r="G21" s="165" t="s">
        <v>196</v>
      </c>
      <c r="H21" s="164">
        <v>1</v>
      </c>
      <c r="I21" s="165" t="s">
        <v>26</v>
      </c>
      <c r="J21" s="166">
        <v>40549</v>
      </c>
      <c r="K21" s="265" t="s">
        <v>65</v>
      </c>
      <c r="L21" s="237" t="s">
        <v>65</v>
      </c>
      <c r="M21" s="233" t="s">
        <v>221</v>
      </c>
      <c r="N21" s="165"/>
      <c r="O21" s="167">
        <v>100000</v>
      </c>
    </row>
    <row r="22" spans="1:15" s="157" customFormat="1" ht="42.75">
      <c r="A22" s="164">
        <v>17</v>
      </c>
      <c r="B22" s="165" t="s">
        <v>222</v>
      </c>
      <c r="C22" s="166">
        <v>40553</v>
      </c>
      <c r="D22" s="165" t="s">
        <v>32</v>
      </c>
      <c r="E22" s="165" t="s">
        <v>2</v>
      </c>
      <c r="F22" s="165" t="s">
        <v>195</v>
      </c>
      <c r="G22" s="165" t="s">
        <v>196</v>
      </c>
      <c r="H22" s="164">
        <v>1</v>
      </c>
      <c r="I22" s="165" t="s">
        <v>26</v>
      </c>
      <c r="J22" s="166">
        <v>40553</v>
      </c>
      <c r="K22" s="265" t="s">
        <v>65</v>
      </c>
      <c r="L22" s="265" t="s">
        <v>65</v>
      </c>
      <c r="M22" s="233" t="s">
        <v>226</v>
      </c>
      <c r="N22" s="165"/>
      <c r="O22" s="167">
        <v>150000</v>
      </c>
    </row>
    <row r="23" spans="1:15" s="157" customFormat="1" ht="42.75">
      <c r="A23" s="164">
        <v>18</v>
      </c>
      <c r="B23" s="165" t="s">
        <v>222</v>
      </c>
      <c r="C23" s="166">
        <v>40553</v>
      </c>
      <c r="D23" s="165" t="s">
        <v>60</v>
      </c>
      <c r="E23" s="165" t="s">
        <v>2</v>
      </c>
      <c r="F23" s="165" t="s">
        <v>195</v>
      </c>
      <c r="G23" s="165" t="s">
        <v>196</v>
      </c>
      <c r="H23" s="164">
        <v>1</v>
      </c>
      <c r="I23" s="165" t="s">
        <v>26</v>
      </c>
      <c r="J23" s="166">
        <v>40553</v>
      </c>
      <c r="K23" s="265" t="s">
        <v>65</v>
      </c>
      <c r="L23" s="265" t="s">
        <v>65</v>
      </c>
      <c r="M23" s="233" t="s">
        <v>226</v>
      </c>
      <c r="N23" s="165"/>
      <c r="O23" s="167">
        <v>150000</v>
      </c>
    </row>
    <row r="24" spans="1:15" s="157" customFormat="1" ht="42.75">
      <c r="A24" s="164">
        <v>19</v>
      </c>
      <c r="B24" s="165" t="s">
        <v>222</v>
      </c>
      <c r="C24" s="166">
        <v>40553</v>
      </c>
      <c r="D24" s="165" t="s">
        <v>373</v>
      </c>
      <c r="E24" s="165" t="s">
        <v>2</v>
      </c>
      <c r="F24" s="165" t="s">
        <v>195</v>
      </c>
      <c r="G24" s="165" t="s">
        <v>196</v>
      </c>
      <c r="H24" s="164">
        <v>1</v>
      </c>
      <c r="I24" s="165" t="s">
        <v>26</v>
      </c>
      <c r="J24" s="166">
        <v>40553</v>
      </c>
      <c r="K24" s="265" t="s">
        <v>65</v>
      </c>
      <c r="L24" s="265" t="s">
        <v>65</v>
      </c>
      <c r="M24" s="233" t="s">
        <v>226</v>
      </c>
      <c r="N24" s="165"/>
      <c r="O24" s="167">
        <v>100000</v>
      </c>
    </row>
    <row r="25" spans="1:15" s="157" customFormat="1">
      <c r="A25" s="164">
        <v>20</v>
      </c>
      <c r="B25" s="165" t="s">
        <v>227</v>
      </c>
      <c r="C25" s="166">
        <v>40548</v>
      </c>
      <c r="D25" s="165" t="s">
        <v>199</v>
      </c>
      <c r="E25" s="165" t="s">
        <v>2</v>
      </c>
      <c r="F25" s="165" t="s">
        <v>195</v>
      </c>
      <c r="G25" s="165" t="s">
        <v>196</v>
      </c>
      <c r="H25" s="164">
        <v>3</v>
      </c>
      <c r="I25" s="165" t="s">
        <v>26</v>
      </c>
      <c r="J25" s="166">
        <v>40548</v>
      </c>
      <c r="K25" s="237" t="s">
        <v>197</v>
      </c>
      <c r="L25" s="166">
        <v>40550</v>
      </c>
      <c r="M25" s="233" t="s">
        <v>228</v>
      </c>
      <c r="N25" s="165"/>
      <c r="O25" s="167">
        <v>100000</v>
      </c>
    </row>
    <row r="26" spans="1:15" s="157" customFormat="1">
      <c r="A26" s="164">
        <v>21</v>
      </c>
      <c r="B26" s="165" t="s">
        <v>227</v>
      </c>
      <c r="C26" s="166">
        <v>40548</v>
      </c>
      <c r="D26" s="165" t="s">
        <v>352</v>
      </c>
      <c r="E26" s="165" t="s">
        <v>2</v>
      </c>
      <c r="F26" s="165" t="s">
        <v>195</v>
      </c>
      <c r="G26" s="165" t="s">
        <v>196</v>
      </c>
      <c r="H26" s="164">
        <v>3</v>
      </c>
      <c r="I26" s="165" t="s">
        <v>26</v>
      </c>
      <c r="J26" s="166">
        <v>40548</v>
      </c>
      <c r="K26" s="237" t="s">
        <v>197</v>
      </c>
      <c r="L26" s="166">
        <v>40550</v>
      </c>
      <c r="M26" s="233" t="s">
        <v>228</v>
      </c>
      <c r="N26" s="165"/>
      <c r="O26" s="167">
        <v>100000</v>
      </c>
    </row>
    <row r="27" spans="1:15" s="157" customFormat="1" ht="28.5">
      <c r="A27" s="164">
        <v>22</v>
      </c>
      <c r="B27" s="165" t="s">
        <v>229</v>
      </c>
      <c r="C27" s="166">
        <v>40554</v>
      </c>
      <c r="D27" s="165" t="s">
        <v>323</v>
      </c>
      <c r="E27" s="165" t="s">
        <v>2</v>
      </c>
      <c r="F27" s="165" t="s">
        <v>195</v>
      </c>
      <c r="G27" s="165" t="s">
        <v>196</v>
      </c>
      <c r="H27" s="164">
        <v>1</v>
      </c>
      <c r="I27" s="165" t="s">
        <v>26</v>
      </c>
      <c r="J27" s="166">
        <v>40554</v>
      </c>
      <c r="K27" s="265" t="s">
        <v>65</v>
      </c>
      <c r="L27" s="237" t="s">
        <v>65</v>
      </c>
      <c r="M27" s="233" t="s">
        <v>230</v>
      </c>
      <c r="N27" s="165"/>
      <c r="O27" s="167">
        <v>150000</v>
      </c>
    </row>
    <row r="28" spans="1:15" s="157" customFormat="1" ht="42.75">
      <c r="A28" s="164">
        <v>23</v>
      </c>
      <c r="B28" s="165" t="s">
        <v>231</v>
      </c>
      <c r="C28" s="166">
        <v>40555</v>
      </c>
      <c r="D28" s="165" t="s">
        <v>323</v>
      </c>
      <c r="E28" s="165" t="s">
        <v>2</v>
      </c>
      <c r="F28" s="165" t="s">
        <v>195</v>
      </c>
      <c r="G28" s="165" t="s">
        <v>196</v>
      </c>
      <c r="H28" s="164">
        <v>1</v>
      </c>
      <c r="I28" s="165" t="s">
        <v>26</v>
      </c>
      <c r="J28" s="166">
        <v>40555</v>
      </c>
      <c r="K28" s="265" t="s">
        <v>65</v>
      </c>
      <c r="L28" s="165"/>
      <c r="M28" s="233" t="s">
        <v>238</v>
      </c>
      <c r="N28" s="165"/>
      <c r="O28" s="167">
        <v>150000</v>
      </c>
    </row>
    <row r="29" spans="1:15" s="157" customFormat="1" ht="42.75">
      <c r="A29" s="164">
        <v>24</v>
      </c>
      <c r="B29" s="165" t="s">
        <v>239</v>
      </c>
      <c r="C29" s="166">
        <v>40555</v>
      </c>
      <c r="D29" s="165" t="s">
        <v>32</v>
      </c>
      <c r="E29" s="165" t="s">
        <v>2</v>
      </c>
      <c r="F29" s="165" t="s">
        <v>195</v>
      </c>
      <c r="G29" s="165" t="s">
        <v>196</v>
      </c>
      <c r="H29" s="164">
        <v>1</v>
      </c>
      <c r="I29" s="165" t="s">
        <v>26</v>
      </c>
      <c r="J29" s="166">
        <v>40555</v>
      </c>
      <c r="K29" s="265" t="s">
        <v>65</v>
      </c>
      <c r="L29" s="235" t="s">
        <v>65</v>
      </c>
      <c r="M29" s="233" t="s">
        <v>241</v>
      </c>
      <c r="N29" s="165"/>
      <c r="O29" s="167">
        <v>175000</v>
      </c>
    </row>
    <row r="30" spans="1:15" s="157" customFormat="1">
      <c r="A30" s="164">
        <v>25</v>
      </c>
      <c r="B30" s="165" t="s">
        <v>240</v>
      </c>
      <c r="C30" s="166">
        <v>40560</v>
      </c>
      <c r="D30" s="165" t="s">
        <v>352</v>
      </c>
      <c r="E30" s="165" t="s">
        <v>2</v>
      </c>
      <c r="F30" s="165" t="s">
        <v>195</v>
      </c>
      <c r="G30" s="165" t="s">
        <v>196</v>
      </c>
      <c r="H30" s="164">
        <v>1</v>
      </c>
      <c r="I30" s="165" t="s">
        <v>26</v>
      </c>
      <c r="J30" s="166">
        <v>40560</v>
      </c>
      <c r="K30" s="265" t="s">
        <v>65</v>
      </c>
      <c r="L30" s="235" t="s">
        <v>65</v>
      </c>
      <c r="M30" s="165" t="s">
        <v>242</v>
      </c>
      <c r="N30" s="165"/>
      <c r="O30" s="167">
        <v>100000</v>
      </c>
    </row>
    <row r="31" spans="1:15" s="157" customFormat="1">
      <c r="A31" s="164">
        <v>26</v>
      </c>
      <c r="B31" s="165" t="s">
        <v>243</v>
      </c>
      <c r="C31" s="166">
        <v>40560</v>
      </c>
      <c r="D31" s="165" t="s">
        <v>356</v>
      </c>
      <c r="E31" s="165" t="s">
        <v>2</v>
      </c>
      <c r="F31" s="165" t="s">
        <v>195</v>
      </c>
      <c r="G31" s="165" t="s">
        <v>196</v>
      </c>
      <c r="H31" s="164">
        <v>1</v>
      </c>
      <c r="I31" s="165" t="s">
        <v>26</v>
      </c>
      <c r="J31" s="166">
        <v>40560</v>
      </c>
      <c r="K31" s="265" t="s">
        <v>65</v>
      </c>
      <c r="L31" s="237" t="s">
        <v>65</v>
      </c>
      <c r="M31" s="233" t="s">
        <v>245</v>
      </c>
      <c r="N31" s="165"/>
      <c r="O31" s="167">
        <v>100000</v>
      </c>
    </row>
    <row r="32" spans="1:15" s="157" customFormat="1">
      <c r="A32" s="164">
        <v>27</v>
      </c>
      <c r="B32" s="165" t="s">
        <v>244</v>
      </c>
      <c r="C32" s="166">
        <v>40562</v>
      </c>
      <c r="D32" s="165" t="s">
        <v>352</v>
      </c>
      <c r="E32" s="165" t="s">
        <v>2</v>
      </c>
      <c r="F32" s="165" t="s">
        <v>195</v>
      </c>
      <c r="G32" s="165" t="s">
        <v>196</v>
      </c>
      <c r="H32" s="164">
        <v>1</v>
      </c>
      <c r="I32" s="165" t="s">
        <v>26</v>
      </c>
      <c r="J32" s="166">
        <v>40562</v>
      </c>
      <c r="K32" s="237" t="s">
        <v>197</v>
      </c>
      <c r="L32" s="166">
        <v>40563</v>
      </c>
      <c r="M32" s="233" t="s">
        <v>228</v>
      </c>
      <c r="N32" s="165"/>
      <c r="O32" s="167">
        <v>100000</v>
      </c>
    </row>
    <row r="33" spans="1:15" s="157" customFormat="1" ht="42.75">
      <c r="A33" s="164">
        <v>28</v>
      </c>
      <c r="B33" s="165" t="s">
        <v>246</v>
      </c>
      <c r="C33" s="166">
        <v>40567</v>
      </c>
      <c r="D33" s="165" t="s">
        <v>327</v>
      </c>
      <c r="E33" s="165" t="s">
        <v>2</v>
      </c>
      <c r="F33" s="165" t="s">
        <v>195</v>
      </c>
      <c r="G33" s="165" t="s">
        <v>196</v>
      </c>
      <c r="H33" s="164">
        <v>1</v>
      </c>
      <c r="I33" s="165" t="s">
        <v>26</v>
      </c>
      <c r="J33" s="166">
        <v>40567</v>
      </c>
      <c r="K33" s="265" t="s">
        <v>65</v>
      </c>
      <c r="L33" s="265" t="s">
        <v>65</v>
      </c>
      <c r="M33" s="233" t="s">
        <v>416</v>
      </c>
      <c r="N33" s="165"/>
      <c r="O33" s="167">
        <v>150000</v>
      </c>
    </row>
    <row r="34" spans="1:15" s="157" customFormat="1">
      <c r="A34" s="164">
        <v>29</v>
      </c>
      <c r="B34" s="165" t="s">
        <v>248</v>
      </c>
      <c r="C34" s="166">
        <v>40567</v>
      </c>
      <c r="D34" s="165" t="s">
        <v>352</v>
      </c>
      <c r="E34" s="165" t="s">
        <v>2</v>
      </c>
      <c r="F34" s="165" t="s">
        <v>195</v>
      </c>
      <c r="G34" s="165" t="s">
        <v>196</v>
      </c>
      <c r="H34" s="164">
        <v>1</v>
      </c>
      <c r="I34" s="165" t="s">
        <v>26</v>
      </c>
      <c r="J34" s="166">
        <v>40567</v>
      </c>
      <c r="K34" s="265" t="s">
        <v>65</v>
      </c>
      <c r="L34" s="265" t="s">
        <v>65</v>
      </c>
      <c r="M34" s="233" t="s">
        <v>252</v>
      </c>
      <c r="N34" s="165"/>
      <c r="O34" s="167">
        <v>100000</v>
      </c>
    </row>
    <row r="35" spans="1:15" s="157" customFormat="1">
      <c r="A35" s="164">
        <v>30</v>
      </c>
      <c r="B35" s="165" t="s">
        <v>249</v>
      </c>
      <c r="C35" s="166">
        <v>40564</v>
      </c>
      <c r="D35" s="165" t="s">
        <v>199</v>
      </c>
      <c r="E35" s="165" t="s">
        <v>2</v>
      </c>
      <c r="F35" s="165" t="s">
        <v>195</v>
      </c>
      <c r="G35" s="165" t="s">
        <v>196</v>
      </c>
      <c r="H35" s="164">
        <v>3</v>
      </c>
      <c r="I35" s="165" t="s">
        <v>26</v>
      </c>
      <c r="J35" s="166">
        <v>40570</v>
      </c>
      <c r="K35" s="265" t="s">
        <v>65</v>
      </c>
      <c r="L35" s="265" t="s">
        <v>65</v>
      </c>
      <c r="M35" s="233"/>
      <c r="N35" s="165"/>
      <c r="O35" s="167">
        <v>100000</v>
      </c>
    </row>
    <row r="36" spans="1:15" s="157" customFormat="1">
      <c r="A36" s="164">
        <v>31</v>
      </c>
      <c r="B36" s="165" t="s">
        <v>249</v>
      </c>
      <c r="C36" s="166">
        <v>40570</v>
      </c>
      <c r="D36" s="165" t="s">
        <v>355</v>
      </c>
      <c r="E36" s="165" t="s">
        <v>2</v>
      </c>
      <c r="F36" s="165" t="s">
        <v>195</v>
      </c>
      <c r="G36" s="165" t="s">
        <v>196</v>
      </c>
      <c r="H36" s="164">
        <v>1</v>
      </c>
      <c r="I36" s="165" t="s">
        <v>26</v>
      </c>
      <c r="J36" s="166">
        <v>40570</v>
      </c>
      <c r="K36" s="265" t="s">
        <v>65</v>
      </c>
      <c r="L36" s="265" t="s">
        <v>65</v>
      </c>
      <c r="M36" s="233"/>
      <c r="N36" s="165"/>
      <c r="O36" s="167">
        <v>100000</v>
      </c>
    </row>
    <row r="37" spans="1:15" s="157" customFormat="1">
      <c r="A37" s="164">
        <v>32</v>
      </c>
      <c r="B37" s="165" t="s">
        <v>249</v>
      </c>
      <c r="C37" s="166">
        <v>40570</v>
      </c>
      <c r="D37" s="166" t="s">
        <v>360</v>
      </c>
      <c r="E37" s="165" t="s">
        <v>2</v>
      </c>
      <c r="F37" s="165" t="s">
        <v>195</v>
      </c>
      <c r="G37" s="165" t="s">
        <v>196</v>
      </c>
      <c r="H37" s="164">
        <v>1</v>
      </c>
      <c r="I37" s="165" t="s">
        <v>26</v>
      </c>
      <c r="J37" s="166">
        <v>40570</v>
      </c>
      <c r="K37" s="265" t="s">
        <v>65</v>
      </c>
      <c r="L37" s="265" t="s">
        <v>65</v>
      </c>
      <c r="M37" s="233"/>
      <c r="N37" s="165"/>
      <c r="O37" s="167">
        <v>100000</v>
      </c>
    </row>
    <row r="38" spans="1:15" s="157" customFormat="1" ht="57">
      <c r="A38" s="164">
        <v>33</v>
      </c>
      <c r="B38" s="165" t="s">
        <v>253</v>
      </c>
      <c r="C38" s="166" t="s">
        <v>254</v>
      </c>
      <c r="D38" s="165" t="s">
        <v>323</v>
      </c>
      <c r="E38" s="165" t="s">
        <v>2</v>
      </c>
      <c r="F38" s="165" t="s">
        <v>195</v>
      </c>
      <c r="G38" s="165" t="s">
        <v>196</v>
      </c>
      <c r="H38" s="164">
        <v>1</v>
      </c>
      <c r="I38" s="165" t="s">
        <v>26</v>
      </c>
      <c r="J38" s="166">
        <v>40574</v>
      </c>
      <c r="K38" s="265" t="s">
        <v>65</v>
      </c>
      <c r="L38" s="265" t="s">
        <v>65</v>
      </c>
      <c r="M38" s="233" t="s">
        <v>255</v>
      </c>
      <c r="N38" s="165"/>
      <c r="O38" s="167">
        <v>150000</v>
      </c>
    </row>
    <row r="39" spans="1:15" s="157" customFormat="1" ht="57">
      <c r="A39" s="164">
        <v>34</v>
      </c>
      <c r="B39" s="165" t="s">
        <v>253</v>
      </c>
      <c r="C39" s="166">
        <v>40574</v>
      </c>
      <c r="D39" s="165" t="s">
        <v>356</v>
      </c>
      <c r="E39" s="165" t="s">
        <v>2</v>
      </c>
      <c r="F39" s="165" t="s">
        <v>195</v>
      </c>
      <c r="G39" s="165" t="s">
        <v>196</v>
      </c>
      <c r="H39" s="164">
        <v>1</v>
      </c>
      <c r="I39" s="165" t="s">
        <v>26</v>
      </c>
      <c r="J39" s="166">
        <v>40574</v>
      </c>
      <c r="K39" s="265" t="s">
        <v>65</v>
      </c>
      <c r="L39" s="265" t="s">
        <v>65</v>
      </c>
      <c r="M39" s="233" t="s">
        <v>255</v>
      </c>
      <c r="N39" s="165"/>
      <c r="O39" s="167">
        <v>100000</v>
      </c>
    </row>
    <row r="40" spans="1:15" s="157" customFormat="1" ht="57">
      <c r="A40" s="164">
        <v>35</v>
      </c>
      <c r="B40" s="165" t="s">
        <v>253</v>
      </c>
      <c r="C40" s="166">
        <v>40574</v>
      </c>
      <c r="D40" s="166" t="s">
        <v>250</v>
      </c>
      <c r="E40" s="165" t="s">
        <v>2</v>
      </c>
      <c r="F40" s="165" t="s">
        <v>195</v>
      </c>
      <c r="G40" s="165" t="s">
        <v>196</v>
      </c>
      <c r="H40" s="164">
        <v>1</v>
      </c>
      <c r="I40" s="165" t="s">
        <v>26</v>
      </c>
      <c r="J40" s="166">
        <v>40574</v>
      </c>
      <c r="K40" s="265" t="s">
        <v>65</v>
      </c>
      <c r="L40" s="265" t="s">
        <v>65</v>
      </c>
      <c r="M40" s="233" t="s">
        <v>255</v>
      </c>
      <c r="N40" s="165"/>
      <c r="O40" s="167">
        <v>100000</v>
      </c>
    </row>
    <row r="41" spans="1:15" s="157" customFormat="1" ht="28.5">
      <c r="A41" s="164">
        <v>36</v>
      </c>
      <c r="B41" s="165" t="s">
        <v>256</v>
      </c>
      <c r="C41" s="166">
        <v>40575</v>
      </c>
      <c r="D41" s="165" t="s">
        <v>352</v>
      </c>
      <c r="E41" s="165" t="s">
        <v>2</v>
      </c>
      <c r="F41" s="165" t="s">
        <v>195</v>
      </c>
      <c r="G41" s="165" t="s">
        <v>196</v>
      </c>
      <c r="H41" s="164">
        <v>1</v>
      </c>
      <c r="I41" s="165" t="s">
        <v>26</v>
      </c>
      <c r="J41" s="166">
        <v>40575</v>
      </c>
      <c r="K41" s="265" t="s">
        <v>65</v>
      </c>
      <c r="L41" s="265" t="s">
        <v>65</v>
      </c>
      <c r="M41" s="233" t="s">
        <v>257</v>
      </c>
      <c r="N41" s="165"/>
      <c r="O41" s="167">
        <v>100000</v>
      </c>
    </row>
    <row r="42" spans="1:15" s="157" customFormat="1" ht="28.5">
      <c r="A42" s="164">
        <v>37</v>
      </c>
      <c r="B42" s="165" t="s">
        <v>256</v>
      </c>
      <c r="C42" s="166">
        <v>40575</v>
      </c>
      <c r="D42" s="165" t="s">
        <v>199</v>
      </c>
      <c r="E42" s="165" t="s">
        <v>2</v>
      </c>
      <c r="F42" s="165" t="s">
        <v>195</v>
      </c>
      <c r="G42" s="165" t="s">
        <v>196</v>
      </c>
      <c r="H42" s="164">
        <v>1</v>
      </c>
      <c r="I42" s="165" t="s">
        <v>26</v>
      </c>
      <c r="J42" s="166">
        <v>40575</v>
      </c>
      <c r="K42" s="265" t="s">
        <v>65</v>
      </c>
      <c r="L42" s="265" t="s">
        <v>65</v>
      </c>
      <c r="M42" s="233" t="s">
        <v>257</v>
      </c>
      <c r="N42" s="165"/>
      <c r="O42" s="167">
        <v>100000</v>
      </c>
    </row>
    <row r="43" spans="1:15" s="157" customFormat="1" ht="57">
      <c r="A43" s="164">
        <v>38</v>
      </c>
      <c r="B43" s="165" t="s">
        <v>258</v>
      </c>
      <c r="C43" s="166">
        <v>40575</v>
      </c>
      <c r="D43" s="165" t="s">
        <v>323</v>
      </c>
      <c r="E43" s="165" t="s">
        <v>2</v>
      </c>
      <c r="F43" s="165" t="s">
        <v>195</v>
      </c>
      <c r="G43" s="165" t="s">
        <v>196</v>
      </c>
      <c r="H43" s="164">
        <v>1</v>
      </c>
      <c r="I43" s="165" t="s">
        <v>26</v>
      </c>
      <c r="J43" s="166">
        <v>40575</v>
      </c>
      <c r="K43" s="265" t="s">
        <v>65</v>
      </c>
      <c r="L43" s="265" t="s">
        <v>65</v>
      </c>
      <c r="M43" s="233" t="s">
        <v>259</v>
      </c>
      <c r="N43" s="165"/>
      <c r="O43" s="167">
        <v>150000</v>
      </c>
    </row>
    <row r="44" spans="1:15" s="157" customFormat="1" ht="42.75">
      <c r="A44" s="164">
        <v>39</v>
      </c>
      <c r="B44" s="165" t="s">
        <v>260</v>
      </c>
      <c r="C44" s="166">
        <v>40576</v>
      </c>
      <c r="D44" s="165" t="s">
        <v>199</v>
      </c>
      <c r="E44" s="165" t="s">
        <v>2</v>
      </c>
      <c r="F44" s="165" t="s">
        <v>195</v>
      </c>
      <c r="G44" s="165" t="s">
        <v>196</v>
      </c>
      <c r="H44" s="164">
        <v>1</v>
      </c>
      <c r="I44" s="165" t="s">
        <v>26</v>
      </c>
      <c r="J44" s="166">
        <v>40576</v>
      </c>
      <c r="K44" s="265" t="s">
        <v>65</v>
      </c>
      <c r="L44" s="265" t="s">
        <v>65</v>
      </c>
      <c r="M44" s="233" t="s">
        <v>261</v>
      </c>
      <c r="N44" s="165"/>
      <c r="O44" s="167">
        <v>100000</v>
      </c>
    </row>
    <row r="45" spans="1:15" s="157" customFormat="1" ht="42.75">
      <c r="A45" s="164">
        <v>40</v>
      </c>
      <c r="B45" s="165" t="s">
        <v>260</v>
      </c>
      <c r="C45" s="166">
        <v>40576</v>
      </c>
      <c r="D45" s="165" t="s">
        <v>373</v>
      </c>
      <c r="E45" s="165" t="s">
        <v>2</v>
      </c>
      <c r="F45" s="165" t="s">
        <v>195</v>
      </c>
      <c r="G45" s="165" t="s">
        <v>196</v>
      </c>
      <c r="H45" s="164">
        <v>1</v>
      </c>
      <c r="I45" s="165" t="s">
        <v>26</v>
      </c>
      <c r="J45" s="166">
        <v>40576</v>
      </c>
      <c r="K45" s="265" t="s">
        <v>65</v>
      </c>
      <c r="L45" s="265" t="s">
        <v>65</v>
      </c>
      <c r="M45" s="233" t="s">
        <v>261</v>
      </c>
      <c r="N45" s="165"/>
      <c r="O45" s="167">
        <v>100000</v>
      </c>
    </row>
    <row r="46" spans="1:15" s="157" customFormat="1" ht="57">
      <c r="A46" s="164">
        <v>41</v>
      </c>
      <c r="B46" s="165" t="s">
        <v>262</v>
      </c>
      <c r="C46" s="166">
        <v>40583</v>
      </c>
      <c r="D46" s="165" t="s">
        <v>32</v>
      </c>
      <c r="E46" s="165" t="s">
        <v>2</v>
      </c>
      <c r="F46" s="165" t="s">
        <v>195</v>
      </c>
      <c r="G46" s="165" t="s">
        <v>196</v>
      </c>
      <c r="H46" s="164">
        <v>1</v>
      </c>
      <c r="I46" s="165" t="s">
        <v>26</v>
      </c>
      <c r="J46" s="166">
        <v>40583</v>
      </c>
      <c r="K46" s="237" t="s">
        <v>197</v>
      </c>
      <c r="L46" s="235">
        <v>40585</v>
      </c>
      <c r="M46" s="233" t="s">
        <v>263</v>
      </c>
      <c r="N46" s="165"/>
      <c r="O46" s="167">
        <v>175000</v>
      </c>
    </row>
    <row r="47" spans="1:15" s="157" customFormat="1" ht="57">
      <c r="A47" s="164">
        <v>42</v>
      </c>
      <c r="B47" s="165" t="s">
        <v>262</v>
      </c>
      <c r="C47" s="166">
        <v>40583</v>
      </c>
      <c r="D47" s="165" t="s">
        <v>355</v>
      </c>
      <c r="E47" s="165" t="s">
        <v>2</v>
      </c>
      <c r="F47" s="165" t="s">
        <v>195</v>
      </c>
      <c r="G47" s="165" t="s">
        <v>196</v>
      </c>
      <c r="H47" s="164">
        <v>1</v>
      </c>
      <c r="I47" s="165" t="s">
        <v>26</v>
      </c>
      <c r="J47" s="166">
        <v>40583</v>
      </c>
      <c r="K47" s="237" t="s">
        <v>197</v>
      </c>
      <c r="L47" s="235">
        <v>40585</v>
      </c>
      <c r="M47" s="233" t="s">
        <v>263</v>
      </c>
      <c r="N47" s="165"/>
      <c r="O47" s="167">
        <v>100000</v>
      </c>
    </row>
    <row r="48" spans="1:15" s="157" customFormat="1" ht="57">
      <c r="A48" s="164">
        <v>43</v>
      </c>
      <c r="B48" s="165" t="s">
        <v>262</v>
      </c>
      <c r="C48" s="166">
        <v>40583</v>
      </c>
      <c r="D48" s="166" t="s">
        <v>360</v>
      </c>
      <c r="E48" s="165" t="s">
        <v>2</v>
      </c>
      <c r="F48" s="165" t="s">
        <v>195</v>
      </c>
      <c r="G48" s="165" t="s">
        <v>196</v>
      </c>
      <c r="H48" s="164">
        <v>1</v>
      </c>
      <c r="I48" s="165" t="s">
        <v>26</v>
      </c>
      <c r="J48" s="166">
        <v>40583</v>
      </c>
      <c r="K48" s="237" t="s">
        <v>197</v>
      </c>
      <c r="L48" s="235">
        <v>40585</v>
      </c>
      <c r="M48" s="233" t="s">
        <v>263</v>
      </c>
      <c r="N48" s="165"/>
      <c r="O48" s="167">
        <v>100000</v>
      </c>
    </row>
    <row r="49" spans="1:15" s="157" customFormat="1" ht="42.75">
      <c r="A49" s="164">
        <v>44</v>
      </c>
      <c r="B49" s="165" t="s">
        <v>264</v>
      </c>
      <c r="C49" s="166">
        <v>40581</v>
      </c>
      <c r="D49" s="165" t="s">
        <v>60</v>
      </c>
      <c r="E49" s="165" t="s">
        <v>2</v>
      </c>
      <c r="F49" s="165" t="s">
        <v>195</v>
      </c>
      <c r="G49" s="165" t="s">
        <v>196</v>
      </c>
      <c r="H49" s="164">
        <v>1</v>
      </c>
      <c r="I49" s="165" t="s">
        <v>26</v>
      </c>
      <c r="J49" s="166">
        <v>40581</v>
      </c>
      <c r="K49" s="237" t="s">
        <v>65</v>
      </c>
      <c r="L49" s="237" t="s">
        <v>65</v>
      </c>
      <c r="M49" s="233" t="s">
        <v>300</v>
      </c>
      <c r="N49" s="165"/>
      <c r="O49" s="167">
        <v>150000</v>
      </c>
    </row>
    <row r="50" spans="1:15" s="157" customFormat="1" ht="28.5">
      <c r="A50" s="164">
        <v>45</v>
      </c>
      <c r="B50" s="165" t="s">
        <v>265</v>
      </c>
      <c r="C50" s="166">
        <v>40584</v>
      </c>
      <c r="D50" s="165" t="s">
        <v>330</v>
      </c>
      <c r="E50" s="165" t="s">
        <v>2</v>
      </c>
      <c r="F50" s="165" t="s">
        <v>195</v>
      </c>
      <c r="G50" s="165" t="s">
        <v>196</v>
      </c>
      <c r="H50" s="164">
        <v>1</v>
      </c>
      <c r="I50" s="165" t="s">
        <v>26</v>
      </c>
      <c r="J50" s="166">
        <v>40584</v>
      </c>
      <c r="K50" s="237" t="s">
        <v>65</v>
      </c>
      <c r="L50" s="237" t="s">
        <v>65</v>
      </c>
      <c r="M50" s="233" t="s">
        <v>266</v>
      </c>
      <c r="N50" s="165"/>
      <c r="O50" s="167">
        <v>150000</v>
      </c>
    </row>
    <row r="51" spans="1:15" s="157" customFormat="1" ht="42.75">
      <c r="A51" s="164">
        <v>46</v>
      </c>
      <c r="B51" s="165" t="s">
        <v>267</v>
      </c>
      <c r="C51" s="166">
        <v>40584</v>
      </c>
      <c r="D51" s="165" t="s">
        <v>352</v>
      </c>
      <c r="E51" s="165" t="s">
        <v>2</v>
      </c>
      <c r="F51" s="165" t="s">
        <v>195</v>
      </c>
      <c r="G51" s="165" t="s">
        <v>196</v>
      </c>
      <c r="H51" s="164">
        <v>1</v>
      </c>
      <c r="I51" s="165" t="s">
        <v>26</v>
      </c>
      <c r="J51" s="166">
        <v>40584</v>
      </c>
      <c r="K51" s="237" t="s">
        <v>65</v>
      </c>
      <c r="L51" s="237" t="s">
        <v>65</v>
      </c>
      <c r="M51" s="233" t="s">
        <v>268</v>
      </c>
      <c r="N51" s="165"/>
      <c r="O51" s="167">
        <v>100000</v>
      </c>
    </row>
    <row r="52" spans="1:15" s="157" customFormat="1" ht="42.75">
      <c r="A52" s="164">
        <v>47</v>
      </c>
      <c r="B52" s="165" t="s">
        <v>267</v>
      </c>
      <c r="C52" s="166">
        <v>40584</v>
      </c>
      <c r="D52" s="165" t="s">
        <v>199</v>
      </c>
      <c r="E52" s="165" t="s">
        <v>2</v>
      </c>
      <c r="F52" s="165" t="s">
        <v>195</v>
      </c>
      <c r="G52" s="165" t="s">
        <v>196</v>
      </c>
      <c r="H52" s="164">
        <v>1</v>
      </c>
      <c r="I52" s="165" t="s">
        <v>26</v>
      </c>
      <c r="J52" s="166">
        <v>40584</v>
      </c>
      <c r="K52" s="237" t="s">
        <v>65</v>
      </c>
      <c r="L52" s="237" t="s">
        <v>65</v>
      </c>
      <c r="M52" s="233" t="s">
        <v>268</v>
      </c>
      <c r="N52" s="165"/>
      <c r="O52" s="167">
        <v>100000</v>
      </c>
    </row>
    <row r="53" spans="1:15" s="157" customFormat="1" ht="42.75">
      <c r="A53" s="164">
        <v>48</v>
      </c>
      <c r="B53" s="165" t="s">
        <v>270</v>
      </c>
      <c r="C53" s="166">
        <v>40581</v>
      </c>
      <c r="D53" s="165" t="s">
        <v>355</v>
      </c>
      <c r="E53" s="165" t="s">
        <v>2</v>
      </c>
      <c r="F53" s="165" t="s">
        <v>195</v>
      </c>
      <c r="G53" s="165" t="s">
        <v>196</v>
      </c>
      <c r="H53" s="164">
        <v>1</v>
      </c>
      <c r="I53" s="165" t="s">
        <v>26</v>
      </c>
      <c r="J53" s="166">
        <v>40581</v>
      </c>
      <c r="K53" s="237" t="s">
        <v>65</v>
      </c>
      <c r="L53" s="237" t="s">
        <v>65</v>
      </c>
      <c r="M53" s="233" t="s">
        <v>268</v>
      </c>
      <c r="N53" s="165"/>
      <c r="O53" s="167">
        <v>100000</v>
      </c>
    </row>
    <row r="54" spans="1:15" s="157" customFormat="1" ht="42.75">
      <c r="A54" s="164">
        <v>49</v>
      </c>
      <c r="B54" s="165" t="s">
        <v>270</v>
      </c>
      <c r="C54" s="166">
        <v>40581</v>
      </c>
      <c r="D54" s="165" t="s">
        <v>199</v>
      </c>
      <c r="E54" s="165" t="s">
        <v>2</v>
      </c>
      <c r="F54" s="165" t="s">
        <v>195</v>
      </c>
      <c r="G54" s="165" t="s">
        <v>196</v>
      </c>
      <c r="H54" s="164">
        <v>1</v>
      </c>
      <c r="I54" s="165" t="s">
        <v>26</v>
      </c>
      <c r="J54" s="166">
        <v>40581</v>
      </c>
      <c r="K54" s="237" t="s">
        <v>65</v>
      </c>
      <c r="L54" s="237" t="s">
        <v>65</v>
      </c>
      <c r="M54" s="233" t="s">
        <v>268</v>
      </c>
      <c r="N54" s="165"/>
      <c r="O54" s="167">
        <v>100000</v>
      </c>
    </row>
    <row r="55" spans="1:15" s="157" customFormat="1" ht="71.25">
      <c r="A55" s="164">
        <v>50</v>
      </c>
      <c r="B55" s="165" t="s">
        <v>271</v>
      </c>
      <c r="C55" s="166">
        <v>40588</v>
      </c>
      <c r="D55" s="165" t="s">
        <v>323</v>
      </c>
      <c r="E55" s="165" t="s">
        <v>2</v>
      </c>
      <c r="F55" s="165" t="s">
        <v>195</v>
      </c>
      <c r="G55" s="165"/>
      <c r="H55" s="164">
        <v>1</v>
      </c>
      <c r="I55" s="165" t="s">
        <v>26</v>
      </c>
      <c r="J55" s="166">
        <v>40588</v>
      </c>
      <c r="K55" s="165"/>
      <c r="L55" s="165"/>
      <c r="M55" s="233" t="s">
        <v>272</v>
      </c>
      <c r="N55" s="165"/>
      <c r="O55" s="167">
        <v>150000</v>
      </c>
    </row>
    <row r="56" spans="1:15" s="157" customFormat="1" ht="42.75">
      <c r="A56" s="164">
        <v>51</v>
      </c>
      <c r="B56" s="165" t="s">
        <v>273</v>
      </c>
      <c r="C56" s="166">
        <v>40590</v>
      </c>
      <c r="D56" s="165" t="s">
        <v>32</v>
      </c>
      <c r="E56" s="165" t="s">
        <v>2</v>
      </c>
      <c r="F56" s="165" t="s">
        <v>195</v>
      </c>
      <c r="G56" s="165" t="s">
        <v>196</v>
      </c>
      <c r="H56" s="164">
        <v>1</v>
      </c>
      <c r="I56" s="165" t="s">
        <v>26</v>
      </c>
      <c r="J56" s="166">
        <v>40590</v>
      </c>
      <c r="K56" s="237" t="s">
        <v>65</v>
      </c>
      <c r="L56" s="237" t="s">
        <v>65</v>
      </c>
      <c r="M56" s="233" t="s">
        <v>274</v>
      </c>
      <c r="N56" s="165"/>
      <c r="O56" s="167">
        <v>175000</v>
      </c>
    </row>
    <row r="57" spans="1:15" s="157" customFormat="1" ht="42.75">
      <c r="A57" s="164">
        <v>52</v>
      </c>
      <c r="B57" s="165" t="s">
        <v>273</v>
      </c>
      <c r="C57" s="166">
        <v>40590</v>
      </c>
      <c r="D57" s="165" t="s">
        <v>60</v>
      </c>
      <c r="E57" s="165" t="s">
        <v>2</v>
      </c>
      <c r="F57" s="165" t="s">
        <v>195</v>
      </c>
      <c r="G57" s="165" t="s">
        <v>196</v>
      </c>
      <c r="H57" s="164">
        <v>1</v>
      </c>
      <c r="I57" s="165" t="s">
        <v>26</v>
      </c>
      <c r="J57" s="166">
        <v>40590</v>
      </c>
      <c r="K57" s="237" t="s">
        <v>65</v>
      </c>
      <c r="L57" s="237" t="s">
        <v>65</v>
      </c>
      <c r="M57" s="233" t="s">
        <v>274</v>
      </c>
      <c r="N57" s="165"/>
      <c r="O57" s="167">
        <v>150000</v>
      </c>
    </row>
    <row r="58" spans="1:15" s="157" customFormat="1" ht="42.75">
      <c r="A58" s="164">
        <v>53</v>
      </c>
      <c r="B58" s="165" t="s">
        <v>273</v>
      </c>
      <c r="C58" s="166">
        <v>40590</v>
      </c>
      <c r="D58" s="165" t="s">
        <v>355</v>
      </c>
      <c r="E58" s="165" t="s">
        <v>2</v>
      </c>
      <c r="F58" s="165" t="s">
        <v>195</v>
      </c>
      <c r="G58" s="165" t="s">
        <v>196</v>
      </c>
      <c r="H58" s="164">
        <v>1</v>
      </c>
      <c r="I58" s="165" t="s">
        <v>26</v>
      </c>
      <c r="J58" s="166">
        <v>40590</v>
      </c>
      <c r="K58" s="237" t="s">
        <v>65</v>
      </c>
      <c r="L58" s="237" t="s">
        <v>65</v>
      </c>
      <c r="M58" s="233" t="s">
        <v>274</v>
      </c>
      <c r="N58" s="165"/>
      <c r="O58" s="167">
        <v>100000</v>
      </c>
    </row>
    <row r="59" spans="1:15" s="157" customFormat="1" ht="42.75">
      <c r="A59" s="164">
        <v>54</v>
      </c>
      <c r="B59" s="165" t="s">
        <v>273</v>
      </c>
      <c r="C59" s="166">
        <v>40590</v>
      </c>
      <c r="D59" s="165" t="s">
        <v>352</v>
      </c>
      <c r="E59" s="165" t="s">
        <v>2</v>
      </c>
      <c r="F59" s="165" t="s">
        <v>195</v>
      </c>
      <c r="G59" s="165" t="s">
        <v>196</v>
      </c>
      <c r="H59" s="164">
        <v>1</v>
      </c>
      <c r="I59" s="165" t="s">
        <v>26</v>
      </c>
      <c r="J59" s="166">
        <v>40590</v>
      </c>
      <c r="K59" s="237" t="s">
        <v>65</v>
      </c>
      <c r="L59" s="237" t="s">
        <v>65</v>
      </c>
      <c r="M59" s="233" t="s">
        <v>274</v>
      </c>
      <c r="N59" s="165"/>
      <c r="O59" s="167">
        <v>100000</v>
      </c>
    </row>
    <row r="60" spans="1:15" s="157" customFormat="1" ht="42.75">
      <c r="A60" s="164">
        <v>55</v>
      </c>
      <c r="B60" s="165" t="s">
        <v>273</v>
      </c>
      <c r="C60" s="166">
        <v>40590</v>
      </c>
      <c r="D60" s="165" t="s">
        <v>353</v>
      </c>
      <c r="E60" s="165" t="s">
        <v>2</v>
      </c>
      <c r="F60" s="165" t="s">
        <v>195</v>
      </c>
      <c r="G60" s="165" t="s">
        <v>196</v>
      </c>
      <c r="H60" s="164">
        <v>1</v>
      </c>
      <c r="I60" s="165" t="s">
        <v>26</v>
      </c>
      <c r="J60" s="166">
        <v>40590</v>
      </c>
      <c r="K60" s="237" t="s">
        <v>65</v>
      </c>
      <c r="L60" s="237" t="s">
        <v>65</v>
      </c>
      <c r="M60" s="233" t="s">
        <v>274</v>
      </c>
      <c r="N60" s="165"/>
      <c r="O60" s="167">
        <v>100000</v>
      </c>
    </row>
    <row r="61" spans="1:15" s="157" customFormat="1" ht="42.75">
      <c r="A61" s="164">
        <v>56</v>
      </c>
      <c r="B61" s="165" t="s">
        <v>273</v>
      </c>
      <c r="C61" s="166">
        <v>40590</v>
      </c>
      <c r="D61" s="165" t="s">
        <v>356</v>
      </c>
      <c r="E61" s="165" t="s">
        <v>2</v>
      </c>
      <c r="F61" s="165" t="s">
        <v>195</v>
      </c>
      <c r="G61" s="165" t="s">
        <v>196</v>
      </c>
      <c r="H61" s="164">
        <v>1</v>
      </c>
      <c r="I61" s="165" t="s">
        <v>26</v>
      </c>
      <c r="J61" s="166">
        <v>40590</v>
      </c>
      <c r="K61" s="237" t="s">
        <v>65</v>
      </c>
      <c r="L61" s="237" t="s">
        <v>65</v>
      </c>
      <c r="M61" s="233" t="s">
        <v>274</v>
      </c>
      <c r="N61" s="165"/>
      <c r="O61" s="167">
        <v>100000</v>
      </c>
    </row>
    <row r="62" spans="1:15" s="157" customFormat="1" ht="28.5">
      <c r="A62" s="164">
        <v>57</v>
      </c>
      <c r="B62" s="165" t="s">
        <v>275</v>
      </c>
      <c r="C62" s="166">
        <v>40591</v>
      </c>
      <c r="D62" s="165" t="s">
        <v>323</v>
      </c>
      <c r="E62" s="165" t="s">
        <v>2</v>
      </c>
      <c r="F62" s="165" t="s">
        <v>195</v>
      </c>
      <c r="G62" s="165" t="s">
        <v>196</v>
      </c>
      <c r="H62" s="164">
        <v>1</v>
      </c>
      <c r="I62" s="165" t="s">
        <v>26</v>
      </c>
      <c r="J62" s="166">
        <v>40591</v>
      </c>
      <c r="K62" s="165"/>
      <c r="L62" s="237" t="s">
        <v>65</v>
      </c>
      <c r="M62" s="233" t="s">
        <v>276</v>
      </c>
      <c r="N62" s="165"/>
      <c r="O62" s="167">
        <v>150000</v>
      </c>
    </row>
    <row r="63" spans="1:15" s="157" customFormat="1" ht="57">
      <c r="A63" s="164">
        <v>58</v>
      </c>
      <c r="B63" s="165" t="s">
        <v>277</v>
      </c>
      <c r="C63" s="166">
        <v>40591</v>
      </c>
      <c r="D63" s="165" t="s">
        <v>323</v>
      </c>
      <c r="E63" s="165" t="s">
        <v>2</v>
      </c>
      <c r="F63" s="165" t="s">
        <v>195</v>
      </c>
      <c r="G63" s="165" t="s">
        <v>196</v>
      </c>
      <c r="H63" s="164">
        <v>2</v>
      </c>
      <c r="I63" s="165" t="s">
        <v>26</v>
      </c>
      <c r="J63" s="166">
        <v>40591</v>
      </c>
      <c r="K63" s="237" t="s">
        <v>197</v>
      </c>
      <c r="L63" s="166">
        <v>40592</v>
      </c>
      <c r="M63" s="233" t="s">
        <v>278</v>
      </c>
      <c r="N63" s="165"/>
      <c r="O63" s="167">
        <v>150000</v>
      </c>
    </row>
    <row r="64" spans="1:15" s="157" customFormat="1" ht="57">
      <c r="A64" s="164">
        <v>59</v>
      </c>
      <c r="B64" s="165" t="s">
        <v>277</v>
      </c>
      <c r="C64" s="166">
        <v>40591</v>
      </c>
      <c r="D64" s="165" t="s">
        <v>352</v>
      </c>
      <c r="E64" s="165" t="s">
        <v>2</v>
      </c>
      <c r="F64" s="165" t="s">
        <v>195</v>
      </c>
      <c r="G64" s="165" t="s">
        <v>196</v>
      </c>
      <c r="H64" s="164">
        <v>2</v>
      </c>
      <c r="I64" s="165" t="s">
        <v>26</v>
      </c>
      <c r="J64" s="166">
        <v>40591</v>
      </c>
      <c r="K64" s="237" t="s">
        <v>197</v>
      </c>
      <c r="L64" s="166">
        <v>40592</v>
      </c>
      <c r="M64" s="233" t="s">
        <v>278</v>
      </c>
      <c r="N64" s="165"/>
      <c r="O64" s="167">
        <v>100000</v>
      </c>
    </row>
    <row r="65" spans="1:15" s="157" customFormat="1">
      <c r="A65" s="164">
        <v>60</v>
      </c>
      <c r="B65" s="165" t="s">
        <v>279</v>
      </c>
      <c r="C65" s="166">
        <v>40592</v>
      </c>
      <c r="D65" s="165" t="s">
        <v>355</v>
      </c>
      <c r="E65" s="165" t="s">
        <v>2</v>
      </c>
      <c r="F65" s="165" t="s">
        <v>195</v>
      </c>
      <c r="G65" s="165" t="s">
        <v>196</v>
      </c>
      <c r="H65" s="164">
        <v>1</v>
      </c>
      <c r="I65" s="165" t="s">
        <v>26</v>
      </c>
      <c r="J65" s="166">
        <v>40592</v>
      </c>
      <c r="K65" s="237" t="s">
        <v>65</v>
      </c>
      <c r="L65" s="237" t="s">
        <v>65</v>
      </c>
      <c r="M65" s="233" t="s">
        <v>280</v>
      </c>
      <c r="N65" s="165"/>
      <c r="O65" s="167">
        <v>100000</v>
      </c>
    </row>
    <row r="66" spans="1:15" s="157" customFormat="1" ht="28.5">
      <c r="A66" s="164">
        <v>61</v>
      </c>
      <c r="B66" s="165" t="s">
        <v>281</v>
      </c>
      <c r="C66" s="166">
        <v>40592</v>
      </c>
      <c r="D66" s="165" t="s">
        <v>356</v>
      </c>
      <c r="E66" s="165" t="s">
        <v>2</v>
      </c>
      <c r="F66" s="165" t="s">
        <v>195</v>
      </c>
      <c r="G66" s="165" t="s">
        <v>196</v>
      </c>
      <c r="H66" s="164">
        <v>1</v>
      </c>
      <c r="I66" s="165" t="s">
        <v>26</v>
      </c>
      <c r="J66" s="166">
        <v>40592</v>
      </c>
      <c r="K66" s="237" t="s">
        <v>65</v>
      </c>
      <c r="L66" s="237" t="s">
        <v>65</v>
      </c>
      <c r="M66" s="233" t="s">
        <v>282</v>
      </c>
      <c r="N66" s="165"/>
      <c r="O66" s="167">
        <v>100000</v>
      </c>
    </row>
    <row r="67" spans="1:15" s="157" customFormat="1" ht="42.75">
      <c r="A67" s="164">
        <v>62</v>
      </c>
      <c r="B67" s="165" t="s">
        <v>283</v>
      </c>
      <c r="C67" s="166">
        <v>40595</v>
      </c>
      <c r="D67" s="165" t="s">
        <v>60</v>
      </c>
      <c r="E67" s="165" t="s">
        <v>2</v>
      </c>
      <c r="F67" s="165" t="s">
        <v>195</v>
      </c>
      <c r="G67" s="165" t="s">
        <v>196</v>
      </c>
      <c r="H67" s="164">
        <v>1</v>
      </c>
      <c r="I67" s="165" t="s">
        <v>26</v>
      </c>
      <c r="J67" s="166">
        <v>40595</v>
      </c>
      <c r="K67" s="237" t="s">
        <v>65</v>
      </c>
      <c r="L67" s="237" t="s">
        <v>65</v>
      </c>
      <c r="M67" s="233" t="s">
        <v>284</v>
      </c>
      <c r="N67" s="165"/>
      <c r="O67" s="167">
        <v>150000</v>
      </c>
    </row>
    <row r="68" spans="1:15" s="157" customFormat="1" ht="42.75">
      <c r="A68" s="164">
        <v>63</v>
      </c>
      <c r="B68" s="165" t="s">
        <v>283</v>
      </c>
      <c r="C68" s="166">
        <v>40595</v>
      </c>
      <c r="D68" s="165" t="s">
        <v>352</v>
      </c>
      <c r="E68" s="165" t="s">
        <v>2</v>
      </c>
      <c r="F68" s="165" t="s">
        <v>195</v>
      </c>
      <c r="G68" s="165" t="s">
        <v>196</v>
      </c>
      <c r="H68" s="164">
        <v>1</v>
      </c>
      <c r="I68" s="165" t="s">
        <v>26</v>
      </c>
      <c r="J68" s="166">
        <v>40595</v>
      </c>
      <c r="K68" s="237" t="s">
        <v>65</v>
      </c>
      <c r="L68" s="237" t="s">
        <v>65</v>
      </c>
      <c r="M68" s="233" t="s">
        <v>284</v>
      </c>
      <c r="N68" s="165"/>
      <c r="O68" s="167">
        <v>100000</v>
      </c>
    </row>
    <row r="69" spans="1:15" s="157" customFormat="1" ht="42.75">
      <c r="A69" s="164">
        <v>64</v>
      </c>
      <c r="B69" s="165" t="s">
        <v>283</v>
      </c>
      <c r="C69" s="166">
        <v>40595</v>
      </c>
      <c r="D69" s="165" t="s">
        <v>355</v>
      </c>
      <c r="E69" s="165" t="s">
        <v>2</v>
      </c>
      <c r="F69" s="165" t="s">
        <v>195</v>
      </c>
      <c r="G69" s="165" t="s">
        <v>196</v>
      </c>
      <c r="H69" s="164">
        <v>1</v>
      </c>
      <c r="I69" s="165" t="s">
        <v>26</v>
      </c>
      <c r="J69" s="166">
        <v>40595</v>
      </c>
      <c r="K69" s="237" t="s">
        <v>65</v>
      </c>
      <c r="L69" s="237" t="s">
        <v>65</v>
      </c>
      <c r="M69" s="233" t="s">
        <v>284</v>
      </c>
      <c r="N69" s="165"/>
      <c r="O69" s="167">
        <v>100000</v>
      </c>
    </row>
    <row r="70" spans="1:15" s="157" customFormat="1" ht="42.75">
      <c r="A70" s="164">
        <v>65</v>
      </c>
      <c r="B70" s="165" t="s">
        <v>283</v>
      </c>
      <c r="C70" s="166">
        <v>40595</v>
      </c>
      <c r="D70" s="165" t="s">
        <v>353</v>
      </c>
      <c r="E70" s="165" t="s">
        <v>2</v>
      </c>
      <c r="F70" s="165" t="s">
        <v>195</v>
      </c>
      <c r="G70" s="165" t="s">
        <v>196</v>
      </c>
      <c r="H70" s="164">
        <v>1</v>
      </c>
      <c r="I70" s="165" t="s">
        <v>26</v>
      </c>
      <c r="J70" s="166">
        <v>40595</v>
      </c>
      <c r="K70" s="237" t="s">
        <v>65</v>
      </c>
      <c r="L70" s="237" t="s">
        <v>65</v>
      </c>
      <c r="M70" s="233" t="s">
        <v>284</v>
      </c>
      <c r="N70" s="165"/>
      <c r="O70" s="167">
        <v>100000</v>
      </c>
    </row>
    <row r="71" spans="1:15" s="157" customFormat="1" ht="42.75">
      <c r="A71" s="164">
        <v>66</v>
      </c>
      <c r="B71" s="165" t="s">
        <v>283</v>
      </c>
      <c r="C71" s="166">
        <v>40595</v>
      </c>
      <c r="D71" s="165" t="s">
        <v>210</v>
      </c>
      <c r="E71" s="165" t="s">
        <v>2</v>
      </c>
      <c r="F71" s="165" t="s">
        <v>195</v>
      </c>
      <c r="G71" s="165" t="s">
        <v>196</v>
      </c>
      <c r="H71" s="164">
        <v>1</v>
      </c>
      <c r="I71" s="165" t="s">
        <v>26</v>
      </c>
      <c r="J71" s="166">
        <v>40595</v>
      </c>
      <c r="K71" s="237" t="s">
        <v>65</v>
      </c>
      <c r="L71" s="237" t="s">
        <v>65</v>
      </c>
      <c r="M71" s="233" t="s">
        <v>284</v>
      </c>
      <c r="N71" s="165"/>
      <c r="O71" s="167">
        <v>100000</v>
      </c>
    </row>
    <row r="72" spans="1:15" s="157" customFormat="1" ht="42.75">
      <c r="A72" s="164">
        <v>67</v>
      </c>
      <c r="B72" s="165" t="s">
        <v>295</v>
      </c>
      <c r="C72" s="166">
        <v>40595</v>
      </c>
      <c r="D72" s="165" t="s">
        <v>351</v>
      </c>
      <c r="E72" s="165" t="s">
        <v>2</v>
      </c>
      <c r="F72" s="165" t="s">
        <v>195</v>
      </c>
      <c r="G72" s="165" t="s">
        <v>196</v>
      </c>
      <c r="H72" s="164">
        <v>1</v>
      </c>
      <c r="I72" s="165" t="s">
        <v>26</v>
      </c>
      <c r="J72" s="166">
        <v>40595</v>
      </c>
      <c r="K72" s="237" t="s">
        <v>65</v>
      </c>
      <c r="L72" s="237" t="s">
        <v>65</v>
      </c>
      <c r="M72" s="233" t="s">
        <v>294</v>
      </c>
      <c r="N72" s="165"/>
      <c r="O72" s="167">
        <v>100000</v>
      </c>
    </row>
    <row r="73" spans="1:15" s="157" customFormat="1" ht="42.75">
      <c r="A73" s="164">
        <v>68</v>
      </c>
      <c r="B73" s="165" t="s">
        <v>295</v>
      </c>
      <c r="C73" s="166">
        <v>40595</v>
      </c>
      <c r="D73" s="165" t="s">
        <v>199</v>
      </c>
      <c r="E73" s="165" t="s">
        <v>2</v>
      </c>
      <c r="F73" s="165" t="s">
        <v>195</v>
      </c>
      <c r="G73" s="165" t="s">
        <v>196</v>
      </c>
      <c r="H73" s="164">
        <v>1</v>
      </c>
      <c r="I73" s="165" t="s">
        <v>26</v>
      </c>
      <c r="J73" s="166">
        <v>40595</v>
      </c>
      <c r="K73" s="265" t="s">
        <v>65</v>
      </c>
      <c r="L73" s="235" t="s">
        <v>65</v>
      </c>
      <c r="M73" s="233" t="s">
        <v>294</v>
      </c>
      <c r="N73" s="165"/>
      <c r="O73" s="167">
        <v>100000</v>
      </c>
    </row>
    <row r="74" spans="1:15" s="157" customFormat="1" ht="57">
      <c r="A74" s="164">
        <v>69</v>
      </c>
      <c r="B74" s="165" t="s">
        <v>285</v>
      </c>
      <c r="C74" s="166">
        <v>40596</v>
      </c>
      <c r="D74" s="165" t="s">
        <v>352</v>
      </c>
      <c r="E74" s="165" t="s">
        <v>2</v>
      </c>
      <c r="F74" s="165" t="s">
        <v>195</v>
      </c>
      <c r="G74" s="165" t="s">
        <v>196</v>
      </c>
      <c r="H74" s="164">
        <v>1</v>
      </c>
      <c r="I74" s="165" t="s">
        <v>26</v>
      </c>
      <c r="J74" s="166">
        <v>40596</v>
      </c>
      <c r="K74" s="237" t="s">
        <v>65</v>
      </c>
      <c r="L74" s="237" t="s">
        <v>65</v>
      </c>
      <c r="M74" s="233" t="s">
        <v>286</v>
      </c>
      <c r="N74" s="165"/>
      <c r="O74" s="167">
        <v>100000</v>
      </c>
    </row>
    <row r="75" spans="1:15" s="157" customFormat="1" ht="42.75">
      <c r="A75" s="164">
        <v>70</v>
      </c>
      <c r="B75" s="165" t="s">
        <v>288</v>
      </c>
      <c r="C75" s="166">
        <v>40596</v>
      </c>
      <c r="D75" s="165" t="s">
        <v>323</v>
      </c>
      <c r="E75" s="165" t="s">
        <v>2</v>
      </c>
      <c r="F75" s="165" t="s">
        <v>195</v>
      </c>
      <c r="G75" s="165" t="s">
        <v>196</v>
      </c>
      <c r="H75" s="164">
        <v>1</v>
      </c>
      <c r="I75" s="165" t="s">
        <v>26</v>
      </c>
      <c r="J75" s="166">
        <v>40596</v>
      </c>
      <c r="K75" s="237" t="s">
        <v>65</v>
      </c>
      <c r="L75" s="235" t="s">
        <v>65</v>
      </c>
      <c r="M75" s="233" t="s">
        <v>289</v>
      </c>
      <c r="N75" s="165"/>
      <c r="O75" s="167">
        <v>150000</v>
      </c>
    </row>
    <row r="76" spans="1:15" s="157" customFormat="1" ht="42.75">
      <c r="A76" s="164">
        <v>71</v>
      </c>
      <c r="B76" s="165" t="s">
        <v>290</v>
      </c>
      <c r="C76" s="166">
        <v>40602</v>
      </c>
      <c r="D76" s="165" t="s">
        <v>353</v>
      </c>
      <c r="E76" s="165" t="s">
        <v>2</v>
      </c>
      <c r="F76" s="165" t="s">
        <v>195</v>
      </c>
      <c r="G76" s="165" t="s">
        <v>196</v>
      </c>
      <c r="H76" s="164">
        <v>1</v>
      </c>
      <c r="I76" s="165" t="s">
        <v>26</v>
      </c>
      <c r="J76" s="166">
        <v>40602</v>
      </c>
      <c r="K76" s="237" t="s">
        <v>65</v>
      </c>
      <c r="L76" s="237" t="s">
        <v>65</v>
      </c>
      <c r="M76" s="233" t="s">
        <v>284</v>
      </c>
      <c r="N76" s="165"/>
      <c r="O76" s="167">
        <v>100000</v>
      </c>
    </row>
    <row r="77" spans="1:15" s="157" customFormat="1" ht="42.75">
      <c r="A77" s="164">
        <v>72</v>
      </c>
      <c r="B77" s="165" t="s">
        <v>291</v>
      </c>
      <c r="C77" s="166">
        <v>40602</v>
      </c>
      <c r="D77" s="165" t="s">
        <v>352</v>
      </c>
      <c r="E77" s="165" t="s">
        <v>2</v>
      </c>
      <c r="F77" s="165" t="s">
        <v>195</v>
      </c>
      <c r="G77" s="165" t="s">
        <v>196</v>
      </c>
      <c r="H77" s="164">
        <v>1</v>
      </c>
      <c r="I77" s="165" t="s">
        <v>26</v>
      </c>
      <c r="J77" s="166">
        <v>40602</v>
      </c>
      <c r="K77" s="265" t="s">
        <v>65</v>
      </c>
      <c r="L77" s="235" t="s">
        <v>65</v>
      </c>
      <c r="M77" s="236" t="s">
        <v>296</v>
      </c>
      <c r="N77" s="165"/>
      <c r="O77" s="167">
        <v>100000</v>
      </c>
    </row>
    <row r="78" spans="1:15" s="157" customFormat="1" ht="42.75">
      <c r="A78" s="164">
        <v>73</v>
      </c>
      <c r="B78" s="165" t="s">
        <v>291</v>
      </c>
      <c r="C78" s="166">
        <v>40602</v>
      </c>
      <c r="D78" s="165" t="s">
        <v>199</v>
      </c>
      <c r="E78" s="165" t="s">
        <v>2</v>
      </c>
      <c r="F78" s="165" t="s">
        <v>195</v>
      </c>
      <c r="G78" s="165" t="s">
        <v>196</v>
      </c>
      <c r="H78" s="164">
        <v>1</v>
      </c>
      <c r="I78" s="165" t="s">
        <v>26</v>
      </c>
      <c r="J78" s="166">
        <v>40602</v>
      </c>
      <c r="K78" s="265" t="s">
        <v>65</v>
      </c>
      <c r="L78" s="235" t="s">
        <v>65</v>
      </c>
      <c r="M78" s="236" t="s">
        <v>297</v>
      </c>
      <c r="N78" s="165"/>
      <c r="O78" s="167">
        <v>100000</v>
      </c>
    </row>
    <row r="79" spans="1:15" s="157" customFormat="1" ht="57">
      <c r="A79" s="164">
        <v>74</v>
      </c>
      <c r="B79" s="165" t="s">
        <v>292</v>
      </c>
      <c r="C79" s="166">
        <v>40603</v>
      </c>
      <c r="D79" s="165" t="s">
        <v>352</v>
      </c>
      <c r="E79" s="165" t="s">
        <v>2</v>
      </c>
      <c r="F79" s="165" t="s">
        <v>195</v>
      </c>
      <c r="G79" s="165" t="s">
        <v>196</v>
      </c>
      <c r="H79" s="164">
        <v>1</v>
      </c>
      <c r="I79" s="165" t="s">
        <v>26</v>
      </c>
      <c r="J79" s="166">
        <v>40603</v>
      </c>
      <c r="K79" s="265" t="s">
        <v>65</v>
      </c>
      <c r="L79" s="235" t="s">
        <v>65</v>
      </c>
      <c r="M79" s="236" t="s">
        <v>298</v>
      </c>
      <c r="N79" s="165"/>
      <c r="O79" s="167">
        <v>100000</v>
      </c>
    </row>
    <row r="80" spans="1:15" s="157" customFormat="1" ht="57">
      <c r="A80" s="164">
        <v>75</v>
      </c>
      <c r="B80" s="165" t="s">
        <v>292</v>
      </c>
      <c r="C80" s="166">
        <v>40603</v>
      </c>
      <c r="D80" s="165" t="s">
        <v>199</v>
      </c>
      <c r="E80" s="165" t="s">
        <v>2</v>
      </c>
      <c r="F80" s="165" t="s">
        <v>195</v>
      </c>
      <c r="G80" s="165" t="s">
        <v>196</v>
      </c>
      <c r="H80" s="164">
        <v>1</v>
      </c>
      <c r="I80" s="165" t="s">
        <v>26</v>
      </c>
      <c r="J80" s="166">
        <v>40603</v>
      </c>
      <c r="K80" s="265" t="s">
        <v>65</v>
      </c>
      <c r="L80" s="235" t="s">
        <v>65</v>
      </c>
      <c r="M80" s="236" t="s">
        <v>298</v>
      </c>
      <c r="N80" s="165"/>
      <c r="O80" s="167">
        <v>100000</v>
      </c>
    </row>
    <row r="81" spans="1:15" s="157" customFormat="1" ht="42.75">
      <c r="A81" s="164">
        <v>76</v>
      </c>
      <c r="B81" s="165" t="s">
        <v>391</v>
      </c>
      <c r="C81" s="166">
        <v>40606</v>
      </c>
      <c r="D81" s="165" t="s">
        <v>378</v>
      </c>
      <c r="E81" s="165" t="s">
        <v>2</v>
      </c>
      <c r="F81" s="165" t="s">
        <v>195</v>
      </c>
      <c r="G81" s="165" t="s">
        <v>196</v>
      </c>
      <c r="H81" s="164">
        <v>1</v>
      </c>
      <c r="I81" s="165" t="s">
        <v>26</v>
      </c>
      <c r="J81" s="166">
        <v>40606</v>
      </c>
      <c r="K81" s="265" t="s">
        <v>65</v>
      </c>
      <c r="L81" s="235" t="s">
        <v>65</v>
      </c>
      <c r="M81" s="233" t="s">
        <v>392</v>
      </c>
      <c r="N81" s="165"/>
      <c r="O81" s="167">
        <v>150000</v>
      </c>
    </row>
    <row r="82" spans="1:15" s="157" customFormat="1" ht="42.75">
      <c r="A82" s="164">
        <v>77</v>
      </c>
      <c r="B82" s="165" t="s">
        <v>393</v>
      </c>
      <c r="C82" s="166">
        <v>40609</v>
      </c>
      <c r="D82" s="165" t="s">
        <v>377</v>
      </c>
      <c r="E82" s="165" t="s">
        <v>2</v>
      </c>
      <c r="F82" s="165" t="s">
        <v>195</v>
      </c>
      <c r="G82" s="165" t="s">
        <v>196</v>
      </c>
      <c r="H82" s="164">
        <v>1</v>
      </c>
      <c r="I82" s="165" t="s">
        <v>26</v>
      </c>
      <c r="J82" s="166">
        <v>40609</v>
      </c>
      <c r="K82" s="265" t="s">
        <v>65</v>
      </c>
      <c r="L82" s="235" t="s">
        <v>65</v>
      </c>
      <c r="M82" s="233" t="s">
        <v>394</v>
      </c>
      <c r="N82" s="165"/>
      <c r="O82" s="167">
        <v>150000</v>
      </c>
    </row>
    <row r="83" spans="1:15" s="157" customFormat="1" ht="42.75">
      <c r="A83" s="164">
        <v>78</v>
      </c>
      <c r="B83" s="165" t="s">
        <v>393</v>
      </c>
      <c r="C83" s="166">
        <v>40609</v>
      </c>
      <c r="D83" s="165" t="s">
        <v>60</v>
      </c>
      <c r="E83" s="165" t="s">
        <v>2</v>
      </c>
      <c r="F83" s="165" t="s">
        <v>195</v>
      </c>
      <c r="G83" s="165" t="s">
        <v>196</v>
      </c>
      <c r="H83" s="164">
        <v>1</v>
      </c>
      <c r="I83" s="165" t="s">
        <v>26</v>
      </c>
      <c r="J83" s="166">
        <v>40609</v>
      </c>
      <c r="K83" s="265" t="s">
        <v>65</v>
      </c>
      <c r="L83" s="235" t="s">
        <v>65</v>
      </c>
      <c r="M83" s="233" t="s">
        <v>394</v>
      </c>
      <c r="N83" s="165"/>
      <c r="O83" s="167">
        <v>150000</v>
      </c>
    </row>
    <row r="84" spans="1:15" s="157" customFormat="1" ht="28.5">
      <c r="A84" s="164">
        <v>79</v>
      </c>
      <c r="B84" s="165" t="s">
        <v>395</v>
      </c>
      <c r="C84" s="166">
        <v>40610</v>
      </c>
      <c r="D84" s="165" t="s">
        <v>377</v>
      </c>
      <c r="E84" s="165" t="s">
        <v>2</v>
      </c>
      <c r="F84" s="165" t="s">
        <v>195</v>
      </c>
      <c r="G84" s="165" t="s">
        <v>196</v>
      </c>
      <c r="H84" s="164">
        <v>1</v>
      </c>
      <c r="I84" s="165" t="s">
        <v>26</v>
      </c>
      <c r="J84" s="166">
        <v>40610</v>
      </c>
      <c r="K84" s="265" t="s">
        <v>65</v>
      </c>
      <c r="L84" s="235" t="s">
        <v>65</v>
      </c>
      <c r="M84" s="233" t="s">
        <v>397</v>
      </c>
      <c r="N84" s="165"/>
      <c r="O84" s="167">
        <v>150000</v>
      </c>
    </row>
    <row r="85" spans="1:15" s="157" customFormat="1" ht="28.5">
      <c r="A85" s="164">
        <v>80</v>
      </c>
      <c r="B85" s="165" t="s">
        <v>396</v>
      </c>
      <c r="C85" s="166">
        <v>40610</v>
      </c>
      <c r="D85" s="165" t="s">
        <v>32</v>
      </c>
      <c r="E85" s="165" t="s">
        <v>2</v>
      </c>
      <c r="F85" s="165" t="s">
        <v>195</v>
      </c>
      <c r="G85" s="165" t="s">
        <v>196</v>
      </c>
      <c r="H85" s="164">
        <v>2</v>
      </c>
      <c r="I85" s="165" t="s">
        <v>26</v>
      </c>
      <c r="J85" s="166">
        <v>40610</v>
      </c>
      <c r="K85" s="265" t="s">
        <v>197</v>
      </c>
      <c r="L85" s="235">
        <v>40611</v>
      </c>
      <c r="M85" s="233" t="s">
        <v>398</v>
      </c>
      <c r="N85" s="165"/>
      <c r="O85" s="167">
        <v>175000</v>
      </c>
    </row>
    <row r="86" spans="1:15" s="157" customFormat="1" ht="28.5">
      <c r="A86" s="164">
        <v>81</v>
      </c>
      <c r="B86" s="165" t="s">
        <v>396</v>
      </c>
      <c r="C86" s="166">
        <v>40610</v>
      </c>
      <c r="D86" s="165" t="s">
        <v>60</v>
      </c>
      <c r="E86" s="165" t="s">
        <v>2</v>
      </c>
      <c r="F86" s="165" t="s">
        <v>195</v>
      </c>
      <c r="G86" s="165" t="s">
        <v>196</v>
      </c>
      <c r="H86" s="164">
        <v>2</v>
      </c>
      <c r="I86" s="165" t="s">
        <v>26</v>
      </c>
      <c r="J86" s="166">
        <v>40610</v>
      </c>
      <c r="K86" s="265" t="s">
        <v>197</v>
      </c>
      <c r="L86" s="235">
        <v>40611</v>
      </c>
      <c r="M86" s="233" t="s">
        <v>398</v>
      </c>
      <c r="N86" s="165"/>
      <c r="O86" s="167">
        <v>150000</v>
      </c>
    </row>
    <row r="87" spans="1:15" s="157" customFormat="1" ht="28.5">
      <c r="A87" s="164">
        <v>82</v>
      </c>
      <c r="B87" s="165" t="s">
        <v>396</v>
      </c>
      <c r="C87" s="166">
        <v>40610</v>
      </c>
      <c r="D87" s="165" t="s">
        <v>373</v>
      </c>
      <c r="E87" s="165" t="s">
        <v>2</v>
      </c>
      <c r="F87" s="165" t="s">
        <v>195</v>
      </c>
      <c r="G87" s="165" t="s">
        <v>196</v>
      </c>
      <c r="H87" s="164">
        <v>2</v>
      </c>
      <c r="I87" s="165" t="s">
        <v>26</v>
      </c>
      <c r="J87" s="166">
        <v>40610</v>
      </c>
      <c r="K87" s="265" t="s">
        <v>197</v>
      </c>
      <c r="L87" s="235">
        <v>40611</v>
      </c>
      <c r="M87" s="233" t="s">
        <v>398</v>
      </c>
      <c r="N87" s="165"/>
      <c r="O87" s="167">
        <v>100000</v>
      </c>
    </row>
    <row r="88" spans="1:15" s="157" customFormat="1" ht="42.75">
      <c r="A88" s="164">
        <v>83</v>
      </c>
      <c r="B88" s="165" t="s">
        <v>399</v>
      </c>
      <c r="C88" s="166">
        <v>40611</v>
      </c>
      <c r="D88" s="165" t="s">
        <v>356</v>
      </c>
      <c r="E88" s="165" t="s">
        <v>2</v>
      </c>
      <c r="F88" s="165" t="s">
        <v>195</v>
      </c>
      <c r="G88" s="165" t="s">
        <v>196</v>
      </c>
      <c r="H88" s="164">
        <v>3</v>
      </c>
      <c r="I88" s="165" t="s">
        <v>26</v>
      </c>
      <c r="J88" s="166">
        <v>40611</v>
      </c>
      <c r="K88" s="165" t="s">
        <v>197</v>
      </c>
      <c r="L88" s="166">
        <v>40613</v>
      </c>
      <c r="M88" s="233" t="s">
        <v>401</v>
      </c>
      <c r="N88" s="165"/>
      <c r="O88" s="167">
        <v>100000</v>
      </c>
    </row>
    <row r="89" spans="1:15" s="157" customFormat="1" ht="57">
      <c r="A89" s="164">
        <v>84</v>
      </c>
      <c r="B89" s="165" t="s">
        <v>399</v>
      </c>
      <c r="C89" s="166">
        <v>40610</v>
      </c>
      <c r="D89" s="165" t="s">
        <v>355</v>
      </c>
      <c r="E89" s="165" t="s">
        <v>2</v>
      </c>
      <c r="F89" s="165" t="s">
        <v>195</v>
      </c>
      <c r="G89" s="165" t="s">
        <v>196</v>
      </c>
      <c r="H89" s="164">
        <v>1</v>
      </c>
      <c r="I89" s="165" t="s">
        <v>26</v>
      </c>
      <c r="J89" s="166">
        <v>40610</v>
      </c>
      <c r="K89" s="265" t="s">
        <v>65</v>
      </c>
      <c r="L89" s="235" t="s">
        <v>65</v>
      </c>
      <c r="M89" s="233" t="s">
        <v>400</v>
      </c>
      <c r="N89" s="165"/>
      <c r="O89" s="167">
        <v>100000</v>
      </c>
    </row>
    <row r="90" spans="1:15" s="157" customFormat="1" ht="42.75">
      <c r="A90" s="164">
        <v>85</v>
      </c>
      <c r="B90" s="165" t="s">
        <v>403</v>
      </c>
      <c r="C90" s="166">
        <v>40612</v>
      </c>
      <c r="D90" s="165" t="s">
        <v>355</v>
      </c>
      <c r="E90" s="165" t="s">
        <v>2</v>
      </c>
      <c r="F90" s="165" t="s">
        <v>195</v>
      </c>
      <c r="G90" s="165" t="s">
        <v>196</v>
      </c>
      <c r="H90" s="164">
        <v>1</v>
      </c>
      <c r="I90" s="165" t="s">
        <v>26</v>
      </c>
      <c r="J90" s="166">
        <v>40612</v>
      </c>
      <c r="K90" s="237" t="s">
        <v>65</v>
      </c>
      <c r="L90" s="235" t="s">
        <v>65</v>
      </c>
      <c r="M90" s="233" t="s">
        <v>404</v>
      </c>
      <c r="N90" s="165"/>
      <c r="O90" s="167">
        <v>100000</v>
      </c>
    </row>
    <row r="91" spans="1:15" s="157" customFormat="1" ht="28.5">
      <c r="A91" s="164">
        <v>86</v>
      </c>
      <c r="B91" s="165" t="s">
        <v>405</v>
      </c>
      <c r="C91" s="166">
        <v>40613</v>
      </c>
      <c r="D91" s="165" t="s">
        <v>377</v>
      </c>
      <c r="E91" s="165" t="s">
        <v>2</v>
      </c>
      <c r="F91" s="165" t="s">
        <v>195</v>
      </c>
      <c r="G91" s="165" t="s">
        <v>196</v>
      </c>
      <c r="H91" s="164">
        <v>1</v>
      </c>
      <c r="I91" s="165" t="s">
        <v>26</v>
      </c>
      <c r="J91" s="166">
        <v>40613</v>
      </c>
      <c r="K91" s="237" t="s">
        <v>65</v>
      </c>
      <c r="L91" s="237" t="s">
        <v>65</v>
      </c>
      <c r="M91" s="233" t="s">
        <v>406</v>
      </c>
      <c r="N91" s="165"/>
      <c r="O91" s="167">
        <v>150000</v>
      </c>
    </row>
    <row r="92" spans="1:15" s="157" customFormat="1" ht="57">
      <c r="A92" s="164">
        <v>87</v>
      </c>
      <c r="B92" s="165" t="s">
        <v>407</v>
      </c>
      <c r="C92" s="166">
        <v>40613</v>
      </c>
      <c r="D92" s="165" t="s">
        <v>360</v>
      </c>
      <c r="E92" s="165" t="s">
        <v>2</v>
      </c>
      <c r="F92" s="165" t="s">
        <v>195</v>
      </c>
      <c r="G92" s="165" t="s">
        <v>196</v>
      </c>
      <c r="H92" s="164">
        <v>1</v>
      </c>
      <c r="I92" s="165" t="s">
        <v>26</v>
      </c>
      <c r="J92" s="166">
        <v>40613</v>
      </c>
      <c r="K92" s="237" t="s">
        <v>65</v>
      </c>
      <c r="L92" s="237" t="s">
        <v>65</v>
      </c>
      <c r="M92" s="233" t="s">
        <v>408</v>
      </c>
      <c r="N92" s="165"/>
      <c r="O92" s="167">
        <v>100000</v>
      </c>
    </row>
    <row r="93" spans="1:15" s="157" customFormat="1" ht="42.75">
      <c r="A93" s="164">
        <v>88</v>
      </c>
      <c r="B93" s="165" t="s">
        <v>409</v>
      </c>
      <c r="C93" s="166">
        <v>40616</v>
      </c>
      <c r="D93" s="165" t="s">
        <v>327</v>
      </c>
      <c r="E93" s="165" t="s">
        <v>2</v>
      </c>
      <c r="F93" s="165" t="s">
        <v>410</v>
      </c>
      <c r="G93" s="165" t="s">
        <v>196</v>
      </c>
      <c r="H93" s="164">
        <v>1</v>
      </c>
      <c r="I93" s="165" t="s">
        <v>26</v>
      </c>
      <c r="J93" s="166">
        <v>40616</v>
      </c>
      <c r="K93" s="237" t="s">
        <v>65</v>
      </c>
      <c r="L93" s="237" t="s">
        <v>65</v>
      </c>
      <c r="M93" s="233" t="s">
        <v>411</v>
      </c>
      <c r="N93" s="165"/>
      <c r="O93" s="167">
        <v>190000</v>
      </c>
    </row>
    <row r="94" spans="1:15" s="157" customFormat="1" ht="42.75">
      <c r="A94" s="164">
        <v>89</v>
      </c>
      <c r="B94" s="165" t="s">
        <v>409</v>
      </c>
      <c r="C94" s="166">
        <v>40616</v>
      </c>
      <c r="D94" s="165" t="s">
        <v>347</v>
      </c>
      <c r="E94" s="165" t="s">
        <v>2</v>
      </c>
      <c r="F94" s="165" t="s">
        <v>410</v>
      </c>
      <c r="G94" s="165" t="s">
        <v>196</v>
      </c>
      <c r="H94" s="164">
        <v>1</v>
      </c>
      <c r="I94" s="165" t="s">
        <v>26</v>
      </c>
      <c r="J94" s="166">
        <v>40616</v>
      </c>
      <c r="K94" s="237" t="s">
        <v>65</v>
      </c>
      <c r="L94" s="237" t="s">
        <v>65</v>
      </c>
      <c r="M94" s="233" t="s">
        <v>411</v>
      </c>
      <c r="N94" s="165"/>
      <c r="O94" s="167">
        <v>190000</v>
      </c>
    </row>
    <row r="95" spans="1:15" s="157" customFormat="1" ht="85.5">
      <c r="A95" s="164">
        <v>90</v>
      </c>
      <c r="B95" s="165" t="s">
        <v>412</v>
      </c>
      <c r="C95" s="166">
        <v>40616</v>
      </c>
      <c r="D95" s="165" t="s">
        <v>341</v>
      </c>
      <c r="E95" s="165" t="s">
        <v>2</v>
      </c>
      <c r="F95" s="165" t="s">
        <v>195</v>
      </c>
      <c r="G95" s="165" t="s">
        <v>196</v>
      </c>
      <c r="H95" s="164">
        <v>1</v>
      </c>
      <c r="I95" s="165" t="s">
        <v>26</v>
      </c>
      <c r="J95" s="166">
        <v>40617</v>
      </c>
      <c r="K95" s="237" t="s">
        <v>65</v>
      </c>
      <c r="L95" s="237" t="s">
        <v>65</v>
      </c>
      <c r="M95" s="233" t="s">
        <v>413</v>
      </c>
      <c r="N95" s="165"/>
      <c r="O95" s="167">
        <v>100000</v>
      </c>
    </row>
    <row r="96" spans="1:15" s="157" customFormat="1" ht="85.5">
      <c r="A96" s="164">
        <v>91</v>
      </c>
      <c r="B96" s="165" t="s">
        <v>412</v>
      </c>
      <c r="C96" s="166">
        <v>40616</v>
      </c>
      <c r="D96" s="165" t="s">
        <v>363</v>
      </c>
      <c r="E96" s="165" t="s">
        <v>2</v>
      </c>
      <c r="F96" s="165" t="s">
        <v>195</v>
      </c>
      <c r="G96" s="165" t="s">
        <v>196</v>
      </c>
      <c r="H96" s="164">
        <v>1</v>
      </c>
      <c r="I96" s="165" t="s">
        <v>26</v>
      </c>
      <c r="J96" s="166">
        <v>40617</v>
      </c>
      <c r="K96" s="237" t="s">
        <v>65</v>
      </c>
      <c r="L96" s="237" t="s">
        <v>65</v>
      </c>
      <c r="M96" s="233" t="s">
        <v>413</v>
      </c>
      <c r="N96" s="165"/>
      <c r="O96" s="167">
        <v>100000</v>
      </c>
    </row>
    <row r="97" spans="1:15" s="157" customFormat="1" ht="42.75">
      <c r="A97" s="164">
        <v>92</v>
      </c>
      <c r="B97" s="165" t="s">
        <v>414</v>
      </c>
      <c r="C97" s="166">
        <v>40617</v>
      </c>
      <c r="D97" s="165" t="s">
        <v>355</v>
      </c>
      <c r="E97" s="165" t="s">
        <v>2</v>
      </c>
      <c r="F97" s="165" t="s">
        <v>195</v>
      </c>
      <c r="G97" s="165" t="s">
        <v>196</v>
      </c>
      <c r="H97" s="164">
        <v>1</v>
      </c>
      <c r="I97" s="165" t="s">
        <v>26</v>
      </c>
      <c r="J97" s="166">
        <v>40617</v>
      </c>
      <c r="K97" s="237" t="s">
        <v>65</v>
      </c>
      <c r="L97" s="237" t="s">
        <v>65</v>
      </c>
      <c r="M97" s="233" t="s">
        <v>415</v>
      </c>
      <c r="N97" s="165"/>
      <c r="O97" s="167">
        <v>100000</v>
      </c>
    </row>
    <row r="98" spans="1:15" s="157" customFormat="1" ht="42.75">
      <c r="A98" s="164">
        <v>93</v>
      </c>
      <c r="B98" s="165" t="s">
        <v>414</v>
      </c>
      <c r="C98" s="166">
        <v>40617</v>
      </c>
      <c r="D98" s="165" t="s">
        <v>199</v>
      </c>
      <c r="E98" s="165" t="s">
        <v>2</v>
      </c>
      <c r="F98" s="165" t="s">
        <v>195</v>
      </c>
      <c r="G98" s="165" t="s">
        <v>196</v>
      </c>
      <c r="H98" s="164">
        <v>1</v>
      </c>
      <c r="I98" s="165" t="s">
        <v>26</v>
      </c>
      <c r="J98" s="166">
        <v>40617</v>
      </c>
      <c r="K98" s="237" t="s">
        <v>65</v>
      </c>
      <c r="L98" s="237" t="s">
        <v>65</v>
      </c>
      <c r="M98" s="233" t="s">
        <v>415</v>
      </c>
      <c r="N98" s="165"/>
      <c r="O98" s="167">
        <v>100000</v>
      </c>
    </row>
    <row r="99" spans="1:15" s="157" customFormat="1" ht="42.75">
      <c r="A99" s="164">
        <v>94</v>
      </c>
      <c r="B99" s="165" t="s">
        <v>417</v>
      </c>
      <c r="C99" s="166">
        <v>40619</v>
      </c>
      <c r="D99" s="165" t="s">
        <v>341</v>
      </c>
      <c r="E99" s="165" t="s">
        <v>2</v>
      </c>
      <c r="F99" s="165" t="s">
        <v>195</v>
      </c>
      <c r="G99" s="165" t="s">
        <v>196</v>
      </c>
      <c r="H99" s="164">
        <v>1</v>
      </c>
      <c r="I99" s="165" t="s">
        <v>26</v>
      </c>
      <c r="J99" s="166">
        <v>40619</v>
      </c>
      <c r="K99" s="237" t="s">
        <v>65</v>
      </c>
      <c r="L99" s="237" t="s">
        <v>65</v>
      </c>
      <c r="M99" s="233" t="s">
        <v>418</v>
      </c>
      <c r="N99" s="165"/>
      <c r="O99" s="167">
        <v>100000</v>
      </c>
    </row>
    <row r="100" spans="1:15" s="157" customFormat="1" ht="42.75">
      <c r="A100" s="164">
        <v>95</v>
      </c>
      <c r="B100" s="165" t="s">
        <v>417</v>
      </c>
      <c r="C100" s="166">
        <v>40619</v>
      </c>
      <c r="D100" s="165" t="s">
        <v>355</v>
      </c>
      <c r="E100" s="165" t="s">
        <v>2</v>
      </c>
      <c r="F100" s="165" t="s">
        <v>195</v>
      </c>
      <c r="G100" s="165" t="s">
        <v>196</v>
      </c>
      <c r="H100" s="164">
        <v>1</v>
      </c>
      <c r="I100" s="165" t="s">
        <v>26</v>
      </c>
      <c r="J100" s="166">
        <v>40619</v>
      </c>
      <c r="K100" s="237" t="s">
        <v>65</v>
      </c>
      <c r="L100" s="237" t="s">
        <v>65</v>
      </c>
      <c r="M100" s="233" t="s">
        <v>418</v>
      </c>
      <c r="N100" s="165"/>
      <c r="O100" s="167">
        <v>100000</v>
      </c>
    </row>
    <row r="101" spans="1:15" s="157" customFormat="1" ht="57">
      <c r="A101" s="164">
        <v>96</v>
      </c>
      <c r="B101" s="165" t="s">
        <v>423</v>
      </c>
      <c r="C101" s="166">
        <v>40624</v>
      </c>
      <c r="D101" s="165" t="s">
        <v>355</v>
      </c>
      <c r="E101" s="165" t="s">
        <v>2</v>
      </c>
      <c r="F101" s="165" t="s">
        <v>195</v>
      </c>
      <c r="G101" s="165" t="s">
        <v>196</v>
      </c>
      <c r="H101" s="164">
        <v>1</v>
      </c>
      <c r="I101" s="165" t="s">
        <v>26</v>
      </c>
      <c r="J101" s="166">
        <v>40624</v>
      </c>
      <c r="K101" s="237" t="s">
        <v>65</v>
      </c>
      <c r="L101" s="237" t="s">
        <v>65</v>
      </c>
      <c r="M101" s="233" t="s">
        <v>424</v>
      </c>
      <c r="N101" s="165"/>
      <c r="O101" s="167">
        <v>100000</v>
      </c>
    </row>
    <row r="102" spans="1:15" s="157" customFormat="1" ht="57">
      <c r="A102" s="164">
        <v>97</v>
      </c>
      <c r="B102" s="165" t="s">
        <v>423</v>
      </c>
      <c r="C102" s="166">
        <v>40624</v>
      </c>
      <c r="D102" s="165" t="s">
        <v>199</v>
      </c>
      <c r="E102" s="165" t="s">
        <v>2</v>
      </c>
      <c r="F102" s="165" t="s">
        <v>195</v>
      </c>
      <c r="G102" s="165" t="s">
        <v>196</v>
      </c>
      <c r="H102" s="164">
        <v>1</v>
      </c>
      <c r="I102" s="165" t="s">
        <v>26</v>
      </c>
      <c r="J102" s="166">
        <v>40624</v>
      </c>
      <c r="K102" s="237" t="s">
        <v>65</v>
      </c>
      <c r="L102" s="237" t="s">
        <v>65</v>
      </c>
      <c r="M102" s="233" t="s">
        <v>424</v>
      </c>
      <c r="N102" s="165"/>
      <c r="O102" s="167">
        <v>100000</v>
      </c>
    </row>
    <row r="103" spans="1:15" s="157" customFormat="1" ht="57">
      <c r="A103" s="164">
        <v>98</v>
      </c>
      <c r="B103" s="165" t="s">
        <v>423</v>
      </c>
      <c r="C103" s="166">
        <v>40624</v>
      </c>
      <c r="D103" s="165" t="s">
        <v>352</v>
      </c>
      <c r="E103" s="165" t="s">
        <v>2</v>
      </c>
      <c r="F103" s="165" t="s">
        <v>195</v>
      </c>
      <c r="G103" s="165" t="s">
        <v>196</v>
      </c>
      <c r="H103" s="164">
        <v>1</v>
      </c>
      <c r="I103" s="165" t="s">
        <v>26</v>
      </c>
      <c r="J103" s="166">
        <v>40624</v>
      </c>
      <c r="K103" s="237" t="s">
        <v>65</v>
      </c>
      <c r="L103" s="237" t="s">
        <v>65</v>
      </c>
      <c r="M103" s="233" t="s">
        <v>424</v>
      </c>
      <c r="N103" s="165"/>
      <c r="O103" s="167">
        <v>100000</v>
      </c>
    </row>
    <row r="104" spans="1:15" s="157" customFormat="1" ht="28.5">
      <c r="A104" s="164">
        <v>99</v>
      </c>
      <c r="B104" s="165" t="s">
        <v>425</v>
      </c>
      <c r="C104" s="166">
        <v>40627</v>
      </c>
      <c r="D104" s="165" t="s">
        <v>356</v>
      </c>
      <c r="E104" s="165" t="s">
        <v>2</v>
      </c>
      <c r="F104" s="165" t="s">
        <v>195</v>
      </c>
      <c r="G104" s="165" t="s">
        <v>196</v>
      </c>
      <c r="H104" s="164">
        <v>1</v>
      </c>
      <c r="I104" s="165" t="s">
        <v>26</v>
      </c>
      <c r="J104" s="166">
        <v>40627</v>
      </c>
      <c r="K104" s="237" t="s">
        <v>65</v>
      </c>
      <c r="L104" s="237" t="s">
        <v>65</v>
      </c>
      <c r="M104" s="233" t="s">
        <v>426</v>
      </c>
      <c r="N104" s="165"/>
      <c r="O104" s="167">
        <v>100000</v>
      </c>
    </row>
    <row r="105" spans="1:15" s="157" customFormat="1" ht="42.75">
      <c r="A105" s="164">
        <v>100</v>
      </c>
      <c r="B105" s="165" t="s">
        <v>427</v>
      </c>
      <c r="C105" s="166">
        <v>40624</v>
      </c>
      <c r="D105" s="165" t="s">
        <v>32</v>
      </c>
      <c r="E105" s="165" t="s">
        <v>2</v>
      </c>
      <c r="F105" s="165" t="s">
        <v>195</v>
      </c>
      <c r="G105" s="165" t="s">
        <v>196</v>
      </c>
      <c r="H105" s="164">
        <v>1</v>
      </c>
      <c r="I105" s="165" t="s">
        <v>26</v>
      </c>
      <c r="J105" s="166">
        <v>40624</v>
      </c>
      <c r="K105" s="237" t="s">
        <v>65</v>
      </c>
      <c r="L105" s="237" t="s">
        <v>65</v>
      </c>
      <c r="M105" s="233" t="s">
        <v>428</v>
      </c>
      <c r="N105" s="165"/>
      <c r="O105" s="167">
        <v>175000</v>
      </c>
    </row>
    <row r="106" spans="1:15" s="157" customFormat="1" ht="85.5">
      <c r="A106" s="164">
        <v>101</v>
      </c>
      <c r="B106" s="165" t="s">
        <v>429</v>
      </c>
      <c r="C106" s="166">
        <v>40625</v>
      </c>
      <c r="D106" s="165" t="s">
        <v>32</v>
      </c>
      <c r="E106" s="165" t="s">
        <v>2</v>
      </c>
      <c r="F106" s="165" t="s">
        <v>195</v>
      </c>
      <c r="G106" s="165" t="s">
        <v>196</v>
      </c>
      <c r="H106" s="164">
        <v>1</v>
      </c>
      <c r="I106" s="165" t="s">
        <v>26</v>
      </c>
      <c r="J106" s="166">
        <v>40625</v>
      </c>
      <c r="K106" s="237" t="s">
        <v>65</v>
      </c>
      <c r="L106" s="237" t="s">
        <v>65</v>
      </c>
      <c r="M106" s="233" t="s">
        <v>430</v>
      </c>
      <c r="N106" s="165"/>
      <c r="O106" s="167">
        <v>175000</v>
      </c>
    </row>
    <row r="107" spans="1:15" s="157" customFormat="1" ht="85.5">
      <c r="A107" s="164">
        <v>102</v>
      </c>
      <c r="B107" s="165" t="s">
        <v>429</v>
      </c>
      <c r="C107" s="166">
        <v>40625</v>
      </c>
      <c r="D107" s="165" t="s">
        <v>377</v>
      </c>
      <c r="E107" s="165" t="s">
        <v>2</v>
      </c>
      <c r="F107" s="165" t="s">
        <v>195</v>
      </c>
      <c r="G107" s="165" t="s">
        <v>196</v>
      </c>
      <c r="H107" s="164">
        <v>1</v>
      </c>
      <c r="I107" s="165" t="s">
        <v>26</v>
      </c>
      <c r="J107" s="166">
        <v>40625</v>
      </c>
      <c r="K107" s="237" t="s">
        <v>65</v>
      </c>
      <c r="L107" s="237" t="s">
        <v>65</v>
      </c>
      <c r="M107" s="233" t="s">
        <v>430</v>
      </c>
      <c r="N107" s="165"/>
      <c r="O107" s="167">
        <v>150000</v>
      </c>
    </row>
    <row r="108" spans="1:15" s="157" customFormat="1" ht="85.5">
      <c r="A108" s="164">
        <v>103</v>
      </c>
      <c r="B108" s="165" t="s">
        <v>429</v>
      </c>
      <c r="C108" s="166">
        <v>40625</v>
      </c>
      <c r="D108" s="165" t="s">
        <v>352</v>
      </c>
      <c r="E108" s="165" t="s">
        <v>2</v>
      </c>
      <c r="F108" s="165" t="s">
        <v>195</v>
      </c>
      <c r="G108" s="165" t="s">
        <v>196</v>
      </c>
      <c r="H108" s="164">
        <v>1</v>
      </c>
      <c r="I108" s="165" t="s">
        <v>26</v>
      </c>
      <c r="J108" s="166">
        <v>40625</v>
      </c>
      <c r="K108" s="237" t="s">
        <v>65</v>
      </c>
      <c r="L108" s="237" t="s">
        <v>65</v>
      </c>
      <c r="M108" s="233" t="s">
        <v>430</v>
      </c>
      <c r="N108" s="165"/>
      <c r="O108" s="167">
        <v>100000</v>
      </c>
    </row>
    <row r="109" spans="1:15" s="157" customFormat="1" ht="42.75">
      <c r="A109" s="164">
        <v>104</v>
      </c>
      <c r="B109" s="165" t="s">
        <v>431</v>
      </c>
      <c r="C109" s="166">
        <v>40625</v>
      </c>
      <c r="D109" s="165" t="s">
        <v>327</v>
      </c>
      <c r="E109" s="165" t="s">
        <v>2</v>
      </c>
      <c r="F109" s="165" t="s">
        <v>432</v>
      </c>
      <c r="G109" s="165" t="s">
        <v>196</v>
      </c>
      <c r="H109" s="164">
        <v>2</v>
      </c>
      <c r="I109" s="165" t="s">
        <v>26</v>
      </c>
      <c r="J109" s="166">
        <v>40625</v>
      </c>
      <c r="K109" s="237" t="s">
        <v>197</v>
      </c>
      <c r="L109" s="235">
        <v>40626</v>
      </c>
      <c r="M109" s="233" t="s">
        <v>433</v>
      </c>
      <c r="N109" s="165"/>
      <c r="O109" s="167">
        <v>175000</v>
      </c>
    </row>
    <row r="110" spans="1:15" s="157" customFormat="1" ht="28.5">
      <c r="A110" s="164">
        <v>105</v>
      </c>
      <c r="B110" s="165" t="s">
        <v>434</v>
      </c>
      <c r="C110" s="166">
        <v>40626</v>
      </c>
      <c r="D110" s="165" t="s">
        <v>356</v>
      </c>
      <c r="E110" s="165" t="s">
        <v>2</v>
      </c>
      <c r="F110" s="165" t="s">
        <v>195</v>
      </c>
      <c r="G110" s="165" t="s">
        <v>196</v>
      </c>
      <c r="H110" s="164">
        <v>1</v>
      </c>
      <c r="I110" s="165" t="s">
        <v>26</v>
      </c>
      <c r="J110" s="166">
        <v>40626</v>
      </c>
      <c r="K110" s="237" t="s">
        <v>65</v>
      </c>
      <c r="L110" s="237" t="s">
        <v>65</v>
      </c>
      <c r="M110" s="233" t="s">
        <v>426</v>
      </c>
      <c r="N110" s="165"/>
      <c r="O110" s="167">
        <v>100000</v>
      </c>
    </row>
    <row r="111" spans="1:15" s="157" customFormat="1" ht="28.5">
      <c r="A111" s="164">
        <v>106</v>
      </c>
      <c r="B111" s="165" t="s">
        <v>435</v>
      </c>
      <c r="C111" s="166">
        <v>40627</v>
      </c>
      <c r="D111" s="165" t="s">
        <v>327</v>
      </c>
      <c r="E111" s="165" t="s">
        <v>2</v>
      </c>
      <c r="F111" s="165" t="s">
        <v>436</v>
      </c>
      <c r="G111" s="165" t="s">
        <v>196</v>
      </c>
      <c r="H111" s="164">
        <v>1</v>
      </c>
      <c r="I111" s="165" t="s">
        <v>26</v>
      </c>
      <c r="J111" s="166">
        <v>40627</v>
      </c>
      <c r="K111" s="237" t="s">
        <v>65</v>
      </c>
      <c r="L111" s="237" t="s">
        <v>65</v>
      </c>
      <c r="M111" s="233" t="s">
        <v>437</v>
      </c>
      <c r="N111" s="165"/>
      <c r="O111" s="167">
        <v>150000</v>
      </c>
    </row>
    <row r="112" spans="1:15" s="157" customFormat="1" ht="85.5">
      <c r="A112" s="164">
        <v>107</v>
      </c>
      <c r="B112" s="165" t="s">
        <v>438</v>
      </c>
      <c r="C112" s="166">
        <v>40631</v>
      </c>
      <c r="D112" s="165" t="s">
        <v>32</v>
      </c>
      <c r="E112" s="165" t="s">
        <v>2</v>
      </c>
      <c r="F112" s="165" t="s">
        <v>439</v>
      </c>
      <c r="G112" s="165" t="s">
        <v>196</v>
      </c>
      <c r="H112" s="164">
        <v>3</v>
      </c>
      <c r="I112" s="165" t="s">
        <v>26</v>
      </c>
      <c r="J112" s="166">
        <v>40631</v>
      </c>
      <c r="K112" s="237" t="s">
        <v>197</v>
      </c>
      <c r="L112" s="166">
        <v>40633</v>
      </c>
      <c r="M112" s="233" t="s">
        <v>440</v>
      </c>
      <c r="N112" s="165"/>
      <c r="O112" s="167">
        <v>150000</v>
      </c>
    </row>
    <row r="113" spans="1:15" s="157" customFormat="1" ht="85.5">
      <c r="A113" s="164">
        <v>108</v>
      </c>
      <c r="B113" s="165" t="s">
        <v>438</v>
      </c>
      <c r="C113" s="166">
        <v>40631</v>
      </c>
      <c r="D113" s="165" t="s">
        <v>355</v>
      </c>
      <c r="E113" s="165" t="s">
        <v>2</v>
      </c>
      <c r="F113" s="165" t="s">
        <v>439</v>
      </c>
      <c r="G113" s="165" t="s">
        <v>196</v>
      </c>
      <c r="H113" s="164">
        <v>3</v>
      </c>
      <c r="I113" s="165" t="s">
        <v>26</v>
      </c>
      <c r="J113" s="166">
        <v>40631</v>
      </c>
      <c r="K113" s="237" t="s">
        <v>197</v>
      </c>
      <c r="L113" s="166">
        <v>40633</v>
      </c>
      <c r="M113" s="233" t="s">
        <v>440</v>
      </c>
      <c r="N113" s="165"/>
      <c r="O113" s="167">
        <v>100000</v>
      </c>
    </row>
    <row r="114" spans="1:15" s="157" customFormat="1" ht="28.5">
      <c r="A114" s="164">
        <v>109</v>
      </c>
      <c r="B114" s="165" t="s">
        <v>442</v>
      </c>
      <c r="C114" s="166">
        <v>40631</v>
      </c>
      <c r="D114" s="165" t="s">
        <v>377</v>
      </c>
      <c r="E114" s="165" t="s">
        <v>2</v>
      </c>
      <c r="F114" s="165" t="s">
        <v>195</v>
      </c>
      <c r="G114" s="165" t="s">
        <v>196</v>
      </c>
      <c r="H114" s="164">
        <v>1</v>
      </c>
      <c r="I114" s="165" t="s">
        <v>26</v>
      </c>
      <c r="J114" s="166">
        <v>40632</v>
      </c>
      <c r="K114" s="237" t="s">
        <v>65</v>
      </c>
      <c r="L114" s="237" t="s">
        <v>65</v>
      </c>
      <c r="M114" s="233" t="s">
        <v>441</v>
      </c>
      <c r="N114" s="165"/>
      <c r="O114" s="167">
        <v>150000</v>
      </c>
    </row>
    <row r="115" spans="1:15" s="157" customFormat="1" ht="28.5">
      <c r="A115" s="164">
        <v>110</v>
      </c>
      <c r="B115" s="165" t="s">
        <v>442</v>
      </c>
      <c r="C115" s="166">
        <v>40631</v>
      </c>
      <c r="D115" s="165" t="s">
        <v>352</v>
      </c>
      <c r="E115" s="165" t="s">
        <v>2</v>
      </c>
      <c r="F115" s="165" t="s">
        <v>195</v>
      </c>
      <c r="G115" s="165" t="s">
        <v>196</v>
      </c>
      <c r="H115" s="164">
        <v>1</v>
      </c>
      <c r="I115" s="165" t="s">
        <v>26</v>
      </c>
      <c r="J115" s="166">
        <v>40632</v>
      </c>
      <c r="K115" s="237" t="s">
        <v>65</v>
      </c>
      <c r="L115" s="237" t="s">
        <v>65</v>
      </c>
      <c r="M115" s="233" t="s">
        <v>441</v>
      </c>
      <c r="N115" s="165"/>
      <c r="O115" s="167">
        <v>150000</v>
      </c>
    </row>
    <row r="116" spans="1:15" s="157" customFormat="1" ht="42.75">
      <c r="A116" s="164">
        <v>111</v>
      </c>
      <c r="B116" s="165" t="s">
        <v>443</v>
      </c>
      <c r="C116" s="166">
        <v>40633</v>
      </c>
      <c r="D116" s="165" t="s">
        <v>352</v>
      </c>
      <c r="E116" s="165" t="s">
        <v>2</v>
      </c>
      <c r="F116" s="165" t="s">
        <v>195</v>
      </c>
      <c r="G116" s="165" t="s">
        <v>196</v>
      </c>
      <c r="H116" s="164">
        <v>1</v>
      </c>
      <c r="I116" s="165" t="s">
        <v>26</v>
      </c>
      <c r="J116" s="166">
        <v>40633</v>
      </c>
      <c r="K116" s="237" t="s">
        <v>65</v>
      </c>
      <c r="L116" s="237" t="s">
        <v>65</v>
      </c>
      <c r="M116" s="236" t="s">
        <v>444</v>
      </c>
      <c r="N116" s="165"/>
      <c r="O116" s="167">
        <v>100000</v>
      </c>
    </row>
    <row r="117" spans="1:15" s="157" customFormat="1" ht="42.75">
      <c r="A117" s="164">
        <v>112</v>
      </c>
      <c r="B117" s="165" t="s">
        <v>443</v>
      </c>
      <c r="C117" s="166">
        <v>40633</v>
      </c>
      <c r="D117" s="165" t="s">
        <v>199</v>
      </c>
      <c r="E117" s="165" t="s">
        <v>2</v>
      </c>
      <c r="F117" s="165" t="s">
        <v>195</v>
      </c>
      <c r="G117" s="165" t="s">
        <v>196</v>
      </c>
      <c r="H117" s="164">
        <v>1</v>
      </c>
      <c r="I117" s="165" t="s">
        <v>26</v>
      </c>
      <c r="J117" s="166">
        <v>40633</v>
      </c>
      <c r="K117" s="237" t="s">
        <v>65</v>
      </c>
      <c r="L117" s="237" t="s">
        <v>65</v>
      </c>
      <c r="M117" s="236" t="s">
        <v>444</v>
      </c>
      <c r="N117" s="165"/>
      <c r="O117" s="167">
        <v>100000</v>
      </c>
    </row>
    <row r="118" spans="1:15" s="157" customFormat="1" ht="57">
      <c r="A118" s="164">
        <v>113</v>
      </c>
      <c r="B118" s="165" t="s">
        <v>446</v>
      </c>
      <c r="C118" s="166">
        <v>40634</v>
      </c>
      <c r="D118" s="165" t="s">
        <v>199</v>
      </c>
      <c r="E118" s="165" t="s">
        <v>2</v>
      </c>
      <c r="F118" s="165" t="s">
        <v>195</v>
      </c>
      <c r="G118" s="165" t="s">
        <v>196</v>
      </c>
      <c r="H118" s="164">
        <v>1</v>
      </c>
      <c r="I118" s="165" t="s">
        <v>26</v>
      </c>
      <c r="J118" s="166">
        <v>40634</v>
      </c>
      <c r="K118" s="237" t="s">
        <v>65</v>
      </c>
      <c r="L118" s="237" t="s">
        <v>65</v>
      </c>
      <c r="M118" s="233" t="s">
        <v>447</v>
      </c>
      <c r="N118" s="165"/>
      <c r="O118" s="167">
        <v>100000</v>
      </c>
    </row>
    <row r="119" spans="1:15" s="157" customFormat="1" ht="57">
      <c r="A119" s="164">
        <v>114</v>
      </c>
      <c r="B119" s="165" t="s">
        <v>448</v>
      </c>
      <c r="C119" s="166">
        <v>40634</v>
      </c>
      <c r="D119" s="165" t="s">
        <v>352</v>
      </c>
      <c r="E119" s="165" t="s">
        <v>2</v>
      </c>
      <c r="F119" s="165" t="s">
        <v>195</v>
      </c>
      <c r="G119" s="165" t="s">
        <v>196</v>
      </c>
      <c r="H119" s="164">
        <v>1</v>
      </c>
      <c r="I119" s="165" t="s">
        <v>26</v>
      </c>
      <c r="J119" s="166">
        <v>40634</v>
      </c>
      <c r="K119" s="165" t="s">
        <v>197</v>
      </c>
      <c r="L119" s="166">
        <v>40634</v>
      </c>
      <c r="M119" s="233" t="s">
        <v>449</v>
      </c>
      <c r="N119" s="165"/>
      <c r="O119" s="167">
        <v>100000</v>
      </c>
    </row>
    <row r="120" spans="1:15" s="157" customFormat="1" ht="57">
      <c r="A120" s="164">
        <v>115</v>
      </c>
      <c r="B120" s="165" t="s">
        <v>450</v>
      </c>
      <c r="C120" s="166">
        <v>40637</v>
      </c>
      <c r="D120" s="165" t="s">
        <v>353</v>
      </c>
      <c r="E120" s="165" t="s">
        <v>2</v>
      </c>
      <c r="F120" s="165" t="s">
        <v>195</v>
      </c>
      <c r="G120" s="165" t="s">
        <v>196</v>
      </c>
      <c r="H120" s="164">
        <v>1</v>
      </c>
      <c r="I120" s="165" t="s">
        <v>26</v>
      </c>
      <c r="J120" s="166">
        <v>40637</v>
      </c>
      <c r="K120" s="165" t="s">
        <v>197</v>
      </c>
      <c r="L120" s="166">
        <v>40637</v>
      </c>
      <c r="M120" s="233" t="s">
        <v>451</v>
      </c>
      <c r="N120" s="165"/>
      <c r="O120" s="167">
        <v>100000</v>
      </c>
    </row>
    <row r="121" spans="1:15" s="157" customFormat="1" ht="42.75">
      <c r="A121" s="164">
        <v>116</v>
      </c>
      <c r="B121" s="165" t="s">
        <v>453</v>
      </c>
      <c r="C121" s="166">
        <v>40638</v>
      </c>
      <c r="D121" s="165" t="s">
        <v>377</v>
      </c>
      <c r="E121" s="165" t="s">
        <v>2</v>
      </c>
      <c r="F121" s="165" t="s">
        <v>195</v>
      </c>
      <c r="G121" s="165" t="s">
        <v>196</v>
      </c>
      <c r="H121" s="164">
        <v>1</v>
      </c>
      <c r="I121" s="165" t="s">
        <v>26</v>
      </c>
      <c r="J121" s="166">
        <v>40638</v>
      </c>
      <c r="K121" s="237" t="s">
        <v>65</v>
      </c>
      <c r="L121" s="237" t="s">
        <v>65</v>
      </c>
      <c r="M121" s="233" t="s">
        <v>456</v>
      </c>
      <c r="N121" s="165"/>
      <c r="O121" s="167">
        <v>150000</v>
      </c>
    </row>
    <row r="122" spans="1:15" s="157" customFormat="1" ht="42.75">
      <c r="A122" s="164">
        <v>117</v>
      </c>
      <c r="B122" s="165" t="s">
        <v>457</v>
      </c>
      <c r="C122" s="166">
        <v>40638</v>
      </c>
      <c r="D122" s="165" t="s">
        <v>377</v>
      </c>
      <c r="E122" s="165" t="s">
        <v>2</v>
      </c>
      <c r="F122" s="165" t="s">
        <v>195</v>
      </c>
      <c r="G122" s="165" t="s">
        <v>196</v>
      </c>
      <c r="H122" s="164">
        <v>1</v>
      </c>
      <c r="I122" s="165" t="s">
        <v>26</v>
      </c>
      <c r="J122" s="166">
        <v>40638</v>
      </c>
      <c r="K122" s="237" t="s">
        <v>65</v>
      </c>
      <c r="L122" s="237" t="s">
        <v>65</v>
      </c>
      <c r="M122" s="233" t="s">
        <v>454</v>
      </c>
      <c r="N122" s="165"/>
      <c r="O122" s="167">
        <v>150000</v>
      </c>
    </row>
    <row r="123" spans="1:15" s="157" customFormat="1" ht="71.25">
      <c r="A123" s="164">
        <v>118</v>
      </c>
      <c r="B123" s="165" t="s">
        <v>458</v>
      </c>
      <c r="C123" s="166">
        <v>40639</v>
      </c>
      <c r="D123" s="165" t="s">
        <v>32</v>
      </c>
      <c r="E123" s="165" t="s">
        <v>2</v>
      </c>
      <c r="F123" s="165" t="s">
        <v>439</v>
      </c>
      <c r="G123" s="165" t="s">
        <v>196</v>
      </c>
      <c r="H123" s="164">
        <v>4</v>
      </c>
      <c r="I123" s="165" t="s">
        <v>26</v>
      </c>
      <c r="J123" s="166">
        <v>40639</v>
      </c>
      <c r="K123" s="165" t="s">
        <v>197</v>
      </c>
      <c r="L123" s="166">
        <v>40642</v>
      </c>
      <c r="M123" s="233" t="s">
        <v>459</v>
      </c>
      <c r="N123" s="165"/>
      <c r="O123" s="167"/>
    </row>
    <row r="124" spans="1:15" s="157" customFormat="1" ht="28.5">
      <c r="A124" s="164">
        <v>119</v>
      </c>
      <c r="B124" s="165" t="s">
        <v>460</v>
      </c>
      <c r="C124" s="166">
        <v>40639</v>
      </c>
      <c r="D124" s="165" t="s">
        <v>378</v>
      </c>
      <c r="E124" s="165" t="s">
        <v>2</v>
      </c>
      <c r="F124" s="165" t="s">
        <v>195</v>
      </c>
      <c r="G124" s="165" t="s">
        <v>196</v>
      </c>
      <c r="H124" s="164">
        <v>1</v>
      </c>
      <c r="I124" s="165" t="s">
        <v>26</v>
      </c>
      <c r="J124" s="166">
        <v>40639</v>
      </c>
      <c r="K124" s="165" t="s">
        <v>197</v>
      </c>
      <c r="L124" s="166">
        <v>40639</v>
      </c>
      <c r="M124" s="233" t="s">
        <v>461</v>
      </c>
      <c r="N124" s="165"/>
      <c r="O124" s="167">
        <v>150000</v>
      </c>
    </row>
    <row r="125" spans="1:15" s="157" customFormat="1" ht="42.75">
      <c r="A125" s="164">
        <v>120</v>
      </c>
      <c r="B125" s="165" t="s">
        <v>462</v>
      </c>
      <c r="C125" s="166">
        <v>40644</v>
      </c>
      <c r="D125" s="165" t="s">
        <v>335</v>
      </c>
      <c r="E125" s="165" t="s">
        <v>2</v>
      </c>
      <c r="F125" s="165" t="s">
        <v>463</v>
      </c>
      <c r="G125" s="165" t="s">
        <v>196</v>
      </c>
      <c r="H125" s="164">
        <v>1</v>
      </c>
      <c r="I125" s="165" t="s">
        <v>26</v>
      </c>
      <c r="J125" s="166">
        <v>40644</v>
      </c>
      <c r="K125" s="165" t="s">
        <v>197</v>
      </c>
      <c r="L125" s="166">
        <v>40644</v>
      </c>
      <c r="M125" s="233" t="s">
        <v>464</v>
      </c>
      <c r="N125" s="165"/>
      <c r="O125" s="167">
        <v>100000</v>
      </c>
    </row>
    <row r="126" spans="1:15" s="157" customFormat="1" ht="57">
      <c r="A126" s="164">
        <v>121</v>
      </c>
      <c r="B126" s="165" t="s">
        <v>465</v>
      </c>
      <c r="C126" s="166">
        <v>40646</v>
      </c>
      <c r="D126" s="165" t="s">
        <v>353</v>
      </c>
      <c r="E126" s="165" t="s">
        <v>2</v>
      </c>
      <c r="F126" s="165" t="s">
        <v>195</v>
      </c>
      <c r="G126" s="165" t="s">
        <v>196</v>
      </c>
      <c r="H126" s="164">
        <v>1</v>
      </c>
      <c r="I126" s="165" t="s">
        <v>26</v>
      </c>
      <c r="J126" s="166">
        <v>40646</v>
      </c>
      <c r="K126" s="165" t="s">
        <v>197</v>
      </c>
      <c r="L126" s="166">
        <v>40646</v>
      </c>
      <c r="M126" s="233" t="s">
        <v>451</v>
      </c>
      <c r="N126" s="165"/>
      <c r="O126" s="167">
        <v>100000</v>
      </c>
    </row>
    <row r="127" spans="1:15" s="157" customFormat="1" ht="42.75">
      <c r="A127" s="164">
        <v>122</v>
      </c>
      <c r="B127" s="165" t="s">
        <v>466</v>
      </c>
      <c r="C127" s="166">
        <v>40646</v>
      </c>
      <c r="D127" s="165" t="s">
        <v>378</v>
      </c>
      <c r="E127" s="165" t="s">
        <v>2</v>
      </c>
      <c r="F127" s="165" t="s">
        <v>195</v>
      </c>
      <c r="G127" s="165" t="s">
        <v>196</v>
      </c>
      <c r="H127" s="164">
        <v>1</v>
      </c>
      <c r="I127" s="165" t="s">
        <v>26</v>
      </c>
      <c r="J127" s="166">
        <v>40646</v>
      </c>
      <c r="K127" s="165" t="s">
        <v>197</v>
      </c>
      <c r="L127" s="166">
        <v>40646</v>
      </c>
      <c r="M127" s="233" t="s">
        <v>467</v>
      </c>
      <c r="N127" s="165"/>
      <c r="O127" s="167">
        <v>150000</v>
      </c>
    </row>
    <row r="128" spans="1:15" s="157" customFormat="1" ht="42.75">
      <c r="A128" s="164">
        <v>123</v>
      </c>
      <c r="B128" s="165" t="s">
        <v>468</v>
      </c>
      <c r="C128" s="166">
        <v>40651</v>
      </c>
      <c r="D128" s="165" t="s">
        <v>355</v>
      </c>
      <c r="E128" s="165" t="s">
        <v>2</v>
      </c>
      <c r="F128" s="165" t="s">
        <v>195</v>
      </c>
      <c r="G128" s="165" t="s">
        <v>196</v>
      </c>
      <c r="H128" s="164">
        <v>2</v>
      </c>
      <c r="I128" s="165" t="s">
        <v>26</v>
      </c>
      <c r="J128" s="166">
        <v>40651</v>
      </c>
      <c r="K128" s="165" t="s">
        <v>197</v>
      </c>
      <c r="L128" s="166">
        <v>40652</v>
      </c>
      <c r="M128" s="233" t="s">
        <v>469</v>
      </c>
      <c r="N128" s="165"/>
      <c r="O128" s="167">
        <v>100000</v>
      </c>
    </row>
    <row r="129" spans="1:15" s="157" customFormat="1" ht="42.75">
      <c r="A129" s="164">
        <v>124</v>
      </c>
      <c r="B129" s="165" t="s">
        <v>468</v>
      </c>
      <c r="C129" s="166">
        <v>40651</v>
      </c>
      <c r="D129" s="165" t="s">
        <v>356</v>
      </c>
      <c r="E129" s="165" t="s">
        <v>2</v>
      </c>
      <c r="F129" s="165" t="s">
        <v>195</v>
      </c>
      <c r="G129" s="165" t="s">
        <v>196</v>
      </c>
      <c r="H129" s="164">
        <v>2</v>
      </c>
      <c r="I129" s="165" t="s">
        <v>26</v>
      </c>
      <c r="J129" s="166">
        <v>40651</v>
      </c>
      <c r="K129" s="165" t="s">
        <v>197</v>
      </c>
      <c r="L129" s="166">
        <v>40652</v>
      </c>
      <c r="M129" s="233" t="s">
        <v>469</v>
      </c>
      <c r="N129" s="165"/>
      <c r="O129" s="167">
        <v>100000</v>
      </c>
    </row>
    <row r="130" spans="1:15" s="157" customFormat="1" ht="57">
      <c r="A130" s="164">
        <v>125</v>
      </c>
      <c r="B130" s="165" t="s">
        <v>470</v>
      </c>
      <c r="C130" s="166">
        <v>40648</v>
      </c>
      <c r="D130" s="165" t="s">
        <v>32</v>
      </c>
      <c r="E130" s="165" t="s">
        <v>2</v>
      </c>
      <c r="F130" s="165" t="s">
        <v>195</v>
      </c>
      <c r="G130" s="165" t="s">
        <v>196</v>
      </c>
      <c r="H130" s="164">
        <v>2</v>
      </c>
      <c r="I130" s="165" t="s">
        <v>26</v>
      </c>
      <c r="J130" s="166">
        <v>40648</v>
      </c>
      <c r="K130" s="165" t="s">
        <v>197</v>
      </c>
      <c r="L130" s="166">
        <v>40649</v>
      </c>
      <c r="M130" s="233" t="s">
        <v>475</v>
      </c>
      <c r="N130" s="237" t="s">
        <v>65</v>
      </c>
      <c r="O130" s="167">
        <v>150000</v>
      </c>
    </row>
    <row r="131" spans="1:15" s="157" customFormat="1" ht="57">
      <c r="A131" s="164">
        <v>126</v>
      </c>
      <c r="B131" s="165" t="s">
        <v>470</v>
      </c>
      <c r="C131" s="166">
        <v>40648</v>
      </c>
      <c r="D131" s="165" t="s">
        <v>341</v>
      </c>
      <c r="E131" s="165" t="s">
        <v>2</v>
      </c>
      <c r="F131" s="165" t="s">
        <v>195</v>
      </c>
      <c r="G131" s="165" t="s">
        <v>196</v>
      </c>
      <c r="H131" s="164">
        <v>2</v>
      </c>
      <c r="I131" s="165" t="s">
        <v>26</v>
      </c>
      <c r="J131" s="166">
        <v>40648</v>
      </c>
      <c r="K131" s="165" t="s">
        <v>197</v>
      </c>
      <c r="L131" s="166">
        <v>40649</v>
      </c>
      <c r="M131" s="233" t="s">
        <v>475</v>
      </c>
      <c r="N131" s="237" t="s">
        <v>65</v>
      </c>
      <c r="O131" s="167">
        <v>100000</v>
      </c>
    </row>
    <row r="132" spans="1:15" s="157" customFormat="1" ht="57">
      <c r="A132" s="164">
        <v>127</v>
      </c>
      <c r="B132" s="165" t="s">
        <v>471</v>
      </c>
      <c r="C132" s="166">
        <v>40649</v>
      </c>
      <c r="D132" s="165" t="s">
        <v>335</v>
      </c>
      <c r="E132" s="165" t="s">
        <v>2</v>
      </c>
      <c r="F132" s="165" t="s">
        <v>195</v>
      </c>
      <c r="G132" s="165" t="s">
        <v>196</v>
      </c>
      <c r="H132" s="164">
        <v>1</v>
      </c>
      <c r="I132" s="165" t="s">
        <v>26</v>
      </c>
      <c r="J132" s="166">
        <v>40649</v>
      </c>
      <c r="K132" s="165" t="s">
        <v>197</v>
      </c>
      <c r="L132" s="166">
        <v>40649</v>
      </c>
      <c r="M132" s="233" t="s">
        <v>475</v>
      </c>
      <c r="N132" s="165"/>
      <c r="O132" s="167">
        <v>100000</v>
      </c>
    </row>
    <row r="133" spans="1:15" s="157" customFormat="1" ht="57">
      <c r="A133" s="164">
        <v>128</v>
      </c>
      <c r="B133" s="165" t="s">
        <v>471</v>
      </c>
      <c r="C133" s="166">
        <v>40649</v>
      </c>
      <c r="D133" s="165" t="s">
        <v>353</v>
      </c>
      <c r="E133" s="165" t="s">
        <v>2</v>
      </c>
      <c r="F133" s="165" t="s">
        <v>195</v>
      </c>
      <c r="G133" s="165" t="s">
        <v>196</v>
      </c>
      <c r="H133" s="164">
        <v>1</v>
      </c>
      <c r="I133" s="165" t="s">
        <v>26</v>
      </c>
      <c r="J133" s="166">
        <v>40649</v>
      </c>
      <c r="K133" s="165" t="s">
        <v>197</v>
      </c>
      <c r="L133" s="166">
        <v>40649</v>
      </c>
      <c r="M133" s="233" t="s">
        <v>475</v>
      </c>
      <c r="N133" s="165"/>
      <c r="O133" s="167">
        <v>100000</v>
      </c>
    </row>
    <row r="134" spans="1:15" s="157" customFormat="1" ht="57">
      <c r="A134" s="164">
        <v>129</v>
      </c>
      <c r="B134" s="165" t="s">
        <v>471</v>
      </c>
      <c r="C134" s="166">
        <v>40649</v>
      </c>
      <c r="D134" s="165" t="s">
        <v>352</v>
      </c>
      <c r="E134" s="165" t="s">
        <v>2</v>
      </c>
      <c r="F134" s="165" t="s">
        <v>195</v>
      </c>
      <c r="G134" s="165" t="s">
        <v>196</v>
      </c>
      <c r="H134" s="164">
        <v>1</v>
      </c>
      <c r="I134" s="165" t="s">
        <v>26</v>
      </c>
      <c r="J134" s="166">
        <v>40649</v>
      </c>
      <c r="K134" s="165" t="s">
        <v>197</v>
      </c>
      <c r="L134" s="166">
        <v>40649</v>
      </c>
      <c r="M134" s="233" t="s">
        <v>475</v>
      </c>
      <c r="N134" s="165"/>
      <c r="O134" s="167">
        <v>100000</v>
      </c>
    </row>
    <row r="135" spans="1:15" s="157" customFormat="1" ht="42.75">
      <c r="A135" s="164">
        <v>130</v>
      </c>
      <c r="B135" s="165" t="s">
        <v>472</v>
      </c>
      <c r="C135" s="166">
        <v>40651</v>
      </c>
      <c r="D135" s="165" t="s">
        <v>355</v>
      </c>
      <c r="E135" s="165" t="s">
        <v>2</v>
      </c>
      <c r="F135" s="165" t="s">
        <v>195</v>
      </c>
      <c r="G135" s="165" t="s">
        <v>196</v>
      </c>
      <c r="H135" s="164">
        <v>1</v>
      </c>
      <c r="I135" s="165" t="s">
        <v>26</v>
      </c>
      <c r="J135" s="166">
        <v>40651</v>
      </c>
      <c r="K135" s="237" t="s">
        <v>65</v>
      </c>
      <c r="L135" s="235" t="s">
        <v>65</v>
      </c>
      <c r="M135" s="233" t="s">
        <v>473</v>
      </c>
      <c r="N135" s="165"/>
      <c r="O135" s="167">
        <v>100000</v>
      </c>
    </row>
    <row r="136" spans="1:15" s="157" customFormat="1" ht="42.75">
      <c r="A136" s="164">
        <v>131</v>
      </c>
      <c r="B136" s="165" t="s">
        <v>472</v>
      </c>
      <c r="C136" s="166">
        <v>40651</v>
      </c>
      <c r="D136" s="165" t="s">
        <v>356</v>
      </c>
      <c r="E136" s="165" t="s">
        <v>2</v>
      </c>
      <c r="F136" s="165" t="s">
        <v>195</v>
      </c>
      <c r="G136" s="165" t="s">
        <v>196</v>
      </c>
      <c r="H136" s="164">
        <v>1</v>
      </c>
      <c r="I136" s="165" t="s">
        <v>26</v>
      </c>
      <c r="J136" s="166">
        <v>40651</v>
      </c>
      <c r="K136" s="237" t="s">
        <v>65</v>
      </c>
      <c r="L136" s="235" t="s">
        <v>65</v>
      </c>
      <c r="M136" s="233" t="s">
        <v>473</v>
      </c>
      <c r="N136" s="165"/>
      <c r="O136" s="167">
        <v>100000</v>
      </c>
    </row>
    <row r="137" spans="1:15" s="157" customFormat="1" ht="42.75">
      <c r="A137" s="164">
        <v>132</v>
      </c>
      <c r="B137" s="165"/>
      <c r="C137" s="166">
        <v>40651</v>
      </c>
      <c r="D137" s="165" t="s">
        <v>199</v>
      </c>
      <c r="E137" s="165" t="s">
        <v>2</v>
      </c>
      <c r="F137" s="165" t="s">
        <v>195</v>
      </c>
      <c r="G137" s="165" t="s">
        <v>196</v>
      </c>
      <c r="H137" s="164">
        <v>1</v>
      </c>
      <c r="I137" s="165" t="s">
        <v>26</v>
      </c>
      <c r="J137" s="166">
        <v>40651</v>
      </c>
      <c r="K137" s="237" t="s">
        <v>65</v>
      </c>
      <c r="L137" s="235" t="s">
        <v>65</v>
      </c>
      <c r="M137" s="233" t="s">
        <v>473</v>
      </c>
      <c r="N137" s="165"/>
      <c r="O137" s="167">
        <v>100000</v>
      </c>
    </row>
    <row r="138" spans="1:15" s="157" customFormat="1" ht="28.5">
      <c r="A138" s="164">
        <v>133</v>
      </c>
      <c r="B138" s="165" t="s">
        <v>505</v>
      </c>
      <c r="C138" s="166">
        <v>40653</v>
      </c>
      <c r="D138" s="165" t="s">
        <v>373</v>
      </c>
      <c r="E138" s="165"/>
      <c r="F138" s="165"/>
      <c r="G138" s="165"/>
      <c r="H138" s="164"/>
      <c r="I138" s="165"/>
      <c r="J138" s="166"/>
      <c r="K138" s="165"/>
      <c r="L138" s="235"/>
      <c r="M138" s="233" t="s">
        <v>506</v>
      </c>
      <c r="N138" s="165"/>
      <c r="O138" s="167"/>
    </row>
    <row r="139" spans="1:15" s="157" customFormat="1" ht="28.5">
      <c r="A139" s="164">
        <v>134</v>
      </c>
      <c r="B139" s="165" t="s">
        <v>474</v>
      </c>
      <c r="C139" s="166">
        <v>40653</v>
      </c>
      <c r="D139" s="165" t="s">
        <v>356</v>
      </c>
      <c r="E139" s="165" t="s">
        <v>2</v>
      </c>
      <c r="F139" s="165" t="s">
        <v>195</v>
      </c>
      <c r="G139" s="165" t="s">
        <v>196</v>
      </c>
      <c r="H139" s="164">
        <v>1</v>
      </c>
      <c r="I139" s="165" t="s">
        <v>26</v>
      </c>
      <c r="J139" s="166">
        <v>40653</v>
      </c>
      <c r="K139" s="237" t="s">
        <v>65</v>
      </c>
      <c r="L139" s="235" t="s">
        <v>65</v>
      </c>
      <c r="M139" s="233" t="s">
        <v>477</v>
      </c>
      <c r="N139" s="165"/>
      <c r="O139" s="167">
        <v>100000</v>
      </c>
    </row>
    <row r="140" spans="1:15" s="157" customFormat="1" ht="28.5">
      <c r="A140" s="164">
        <v>135</v>
      </c>
      <c r="B140" s="165" t="s">
        <v>476</v>
      </c>
      <c r="C140" s="166">
        <v>40653</v>
      </c>
      <c r="D140" s="165" t="s">
        <v>355</v>
      </c>
      <c r="E140" s="165" t="s">
        <v>2</v>
      </c>
      <c r="F140" s="165" t="s">
        <v>195</v>
      </c>
      <c r="G140" s="165" t="s">
        <v>196</v>
      </c>
      <c r="H140" s="164">
        <v>1</v>
      </c>
      <c r="I140" s="165" t="s">
        <v>26</v>
      </c>
      <c r="J140" s="166">
        <v>40653</v>
      </c>
      <c r="K140" s="237" t="s">
        <v>65</v>
      </c>
      <c r="L140" s="237" t="s">
        <v>65</v>
      </c>
      <c r="M140" s="233" t="s">
        <v>478</v>
      </c>
      <c r="N140" s="237" t="s">
        <v>65</v>
      </c>
      <c r="O140" s="167">
        <v>100000</v>
      </c>
    </row>
    <row r="141" spans="1:15" s="157" customFormat="1" ht="28.5">
      <c r="A141" s="164">
        <v>136</v>
      </c>
      <c r="B141" s="165" t="s">
        <v>476</v>
      </c>
      <c r="C141" s="166">
        <v>40653</v>
      </c>
      <c r="D141" s="166" t="s">
        <v>360</v>
      </c>
      <c r="E141" s="165" t="s">
        <v>2</v>
      </c>
      <c r="F141" s="165" t="s">
        <v>195</v>
      </c>
      <c r="G141" s="165" t="s">
        <v>196</v>
      </c>
      <c r="H141" s="164">
        <v>1</v>
      </c>
      <c r="I141" s="165" t="s">
        <v>26</v>
      </c>
      <c r="J141" s="166">
        <v>40653</v>
      </c>
      <c r="K141" s="237" t="s">
        <v>65</v>
      </c>
      <c r="L141" s="237" t="s">
        <v>65</v>
      </c>
      <c r="M141" s="233" t="s">
        <v>478</v>
      </c>
      <c r="N141" s="237" t="s">
        <v>65</v>
      </c>
      <c r="O141" s="167">
        <v>100000</v>
      </c>
    </row>
    <row r="142" spans="1:15" s="157" customFormat="1" ht="28.5">
      <c r="A142" s="164">
        <v>137</v>
      </c>
      <c r="B142" s="165" t="s">
        <v>476</v>
      </c>
      <c r="C142" s="166">
        <v>40653</v>
      </c>
      <c r="D142" s="165" t="s">
        <v>199</v>
      </c>
      <c r="E142" s="165" t="s">
        <v>2</v>
      </c>
      <c r="F142" s="165" t="s">
        <v>195</v>
      </c>
      <c r="G142" s="165" t="s">
        <v>196</v>
      </c>
      <c r="H142" s="164">
        <v>1</v>
      </c>
      <c r="I142" s="165" t="s">
        <v>26</v>
      </c>
      <c r="J142" s="166">
        <v>40653</v>
      </c>
      <c r="K142" s="166"/>
      <c r="L142" s="237" t="s">
        <v>65</v>
      </c>
      <c r="M142" s="233" t="s">
        <v>479</v>
      </c>
      <c r="N142" s="165"/>
      <c r="O142" s="167">
        <v>100000</v>
      </c>
    </row>
    <row r="143" spans="1:15" s="157" customFormat="1" ht="142.5">
      <c r="A143" s="164">
        <v>138</v>
      </c>
      <c r="B143" s="165" t="s">
        <v>480</v>
      </c>
      <c r="C143" s="166">
        <v>40653</v>
      </c>
      <c r="D143" s="165" t="s">
        <v>352</v>
      </c>
      <c r="E143" s="165" t="s">
        <v>2</v>
      </c>
      <c r="F143" s="233" t="s">
        <v>481</v>
      </c>
      <c r="G143" s="233" t="s">
        <v>482</v>
      </c>
      <c r="H143" s="164">
        <v>7</v>
      </c>
      <c r="I143" s="237" t="s">
        <v>483</v>
      </c>
      <c r="J143" s="166">
        <v>40658</v>
      </c>
      <c r="K143" s="165" t="s">
        <v>197</v>
      </c>
      <c r="L143" s="166">
        <v>40883</v>
      </c>
      <c r="M143" s="340" t="s">
        <v>484</v>
      </c>
      <c r="N143" s="165"/>
      <c r="O143" s="167"/>
    </row>
    <row r="144" spans="1:15" s="157" customFormat="1" ht="99.75">
      <c r="A144" s="164">
        <v>139</v>
      </c>
      <c r="B144" s="165" t="s">
        <v>494</v>
      </c>
      <c r="C144" s="166">
        <v>40662</v>
      </c>
      <c r="D144" s="165" t="s">
        <v>199</v>
      </c>
      <c r="E144" s="165" t="s">
        <v>2</v>
      </c>
      <c r="F144" s="165" t="s">
        <v>195</v>
      </c>
      <c r="G144" s="165" t="s">
        <v>196</v>
      </c>
      <c r="H144" s="164">
        <v>1</v>
      </c>
      <c r="I144" s="165" t="s">
        <v>26</v>
      </c>
      <c r="J144" s="166">
        <v>40662</v>
      </c>
      <c r="K144" s="237" t="s">
        <v>65</v>
      </c>
      <c r="L144" s="237" t="s">
        <v>65</v>
      </c>
      <c r="M144" s="233" t="s">
        <v>495</v>
      </c>
      <c r="N144" s="165"/>
      <c r="O144" s="167">
        <v>100000</v>
      </c>
    </row>
    <row r="145" spans="1:15" s="157" customFormat="1" ht="57">
      <c r="A145" s="164">
        <v>140</v>
      </c>
      <c r="B145" s="165" t="s">
        <v>494</v>
      </c>
      <c r="C145" s="166">
        <v>40665</v>
      </c>
      <c r="D145" s="165" t="s">
        <v>341</v>
      </c>
      <c r="E145" s="165" t="s">
        <v>2</v>
      </c>
      <c r="F145" s="165" t="s">
        <v>195</v>
      </c>
      <c r="G145" s="165" t="s">
        <v>196</v>
      </c>
      <c r="H145" s="164">
        <v>1</v>
      </c>
      <c r="I145" s="165" t="s">
        <v>26</v>
      </c>
      <c r="J145" s="166">
        <v>40665</v>
      </c>
      <c r="K145" s="237" t="s">
        <v>65</v>
      </c>
      <c r="L145" s="235" t="s">
        <v>65</v>
      </c>
      <c r="M145" s="233" t="s">
        <v>500</v>
      </c>
      <c r="N145" s="165"/>
      <c r="O145" s="167">
        <v>100000</v>
      </c>
    </row>
    <row r="146" spans="1:15" s="157" customFormat="1" ht="42.75">
      <c r="A146" s="164">
        <v>141</v>
      </c>
      <c r="B146" s="165" t="s">
        <v>501</v>
      </c>
      <c r="C146" s="166">
        <v>40668</v>
      </c>
      <c r="D146" s="165" t="s">
        <v>378</v>
      </c>
      <c r="E146" s="165" t="s">
        <v>2</v>
      </c>
      <c r="F146" s="165" t="s">
        <v>195</v>
      </c>
      <c r="G146" s="165" t="s">
        <v>196</v>
      </c>
      <c r="H146" s="164">
        <v>1</v>
      </c>
      <c r="I146" s="165" t="s">
        <v>26</v>
      </c>
      <c r="J146" s="166">
        <v>40668</v>
      </c>
      <c r="K146" s="237" t="s">
        <v>65</v>
      </c>
      <c r="L146" s="235" t="s">
        <v>65</v>
      </c>
      <c r="M146" s="233" t="s">
        <v>502</v>
      </c>
      <c r="N146" s="165"/>
      <c r="O146" s="167">
        <v>150000</v>
      </c>
    </row>
    <row r="147" spans="1:15" s="157" customFormat="1" ht="28.5">
      <c r="A147" s="164">
        <v>142</v>
      </c>
      <c r="B147" s="165" t="s">
        <v>503</v>
      </c>
      <c r="C147" s="166">
        <v>40668</v>
      </c>
      <c r="D147" s="166" t="s">
        <v>360</v>
      </c>
      <c r="E147" s="165" t="s">
        <v>2</v>
      </c>
      <c r="F147" s="165" t="s">
        <v>195</v>
      </c>
      <c r="G147" s="165" t="s">
        <v>196</v>
      </c>
      <c r="H147" s="164">
        <v>1</v>
      </c>
      <c r="I147" s="165" t="s">
        <v>26</v>
      </c>
      <c r="J147" s="166">
        <v>40668</v>
      </c>
      <c r="K147" s="237" t="s">
        <v>65</v>
      </c>
      <c r="L147" s="235" t="s">
        <v>65</v>
      </c>
      <c r="M147" s="233" t="s">
        <v>504</v>
      </c>
      <c r="N147" s="165"/>
      <c r="O147" s="167"/>
    </row>
    <row r="148" spans="1:15" s="157" customFormat="1" ht="28.5">
      <c r="A148" s="164">
        <v>143</v>
      </c>
      <c r="B148" s="165" t="s">
        <v>508</v>
      </c>
      <c r="C148" s="166">
        <v>40672</v>
      </c>
      <c r="D148" s="165" t="s">
        <v>341</v>
      </c>
      <c r="E148" s="165" t="s">
        <v>2</v>
      </c>
      <c r="F148" s="165" t="s">
        <v>195</v>
      </c>
      <c r="G148" s="165" t="s">
        <v>196</v>
      </c>
      <c r="H148" s="164">
        <v>1</v>
      </c>
      <c r="I148" s="165" t="s">
        <v>26</v>
      </c>
      <c r="J148" s="166">
        <v>40672</v>
      </c>
      <c r="K148" s="237" t="s">
        <v>65</v>
      </c>
      <c r="L148" s="237" t="s">
        <v>65</v>
      </c>
      <c r="M148" s="233" t="s">
        <v>509</v>
      </c>
      <c r="N148" s="165"/>
      <c r="O148" s="167">
        <v>150000</v>
      </c>
    </row>
    <row r="149" spans="1:15" s="157" customFormat="1" ht="42.75">
      <c r="A149" s="164">
        <v>144</v>
      </c>
      <c r="B149" s="165" t="s">
        <v>510</v>
      </c>
      <c r="C149" s="166">
        <v>40674</v>
      </c>
      <c r="D149" s="165" t="s">
        <v>377</v>
      </c>
      <c r="E149" s="165" t="s">
        <v>2</v>
      </c>
      <c r="F149" s="165" t="s">
        <v>195</v>
      </c>
      <c r="G149" s="165" t="s">
        <v>196</v>
      </c>
      <c r="H149" s="164">
        <v>1</v>
      </c>
      <c r="I149" s="165" t="s">
        <v>26</v>
      </c>
      <c r="J149" s="166">
        <v>40674</v>
      </c>
      <c r="K149" s="237" t="s">
        <v>65</v>
      </c>
      <c r="L149" s="237" t="s">
        <v>65</v>
      </c>
      <c r="M149" s="233" t="s">
        <v>511</v>
      </c>
      <c r="N149" s="165"/>
      <c r="O149" s="167">
        <v>150000</v>
      </c>
    </row>
    <row r="150" spans="1:15" s="157" customFormat="1" ht="57">
      <c r="A150" s="164">
        <v>145</v>
      </c>
      <c r="B150" s="165" t="s">
        <v>512</v>
      </c>
      <c r="C150" s="166">
        <v>40675</v>
      </c>
      <c r="D150" s="165" t="s">
        <v>341</v>
      </c>
      <c r="E150" s="165" t="s">
        <v>2</v>
      </c>
      <c r="F150" s="165" t="s">
        <v>195</v>
      </c>
      <c r="G150" s="165" t="s">
        <v>196</v>
      </c>
      <c r="H150" s="164">
        <v>1</v>
      </c>
      <c r="I150" s="165" t="s">
        <v>26</v>
      </c>
      <c r="J150" s="166">
        <v>40675</v>
      </c>
      <c r="K150" s="237" t="s">
        <v>65</v>
      </c>
      <c r="L150" s="237" t="s">
        <v>65</v>
      </c>
      <c r="M150" s="233" t="s">
        <v>513</v>
      </c>
      <c r="N150" s="165"/>
      <c r="O150" s="167">
        <v>150000</v>
      </c>
    </row>
    <row r="151" spans="1:15" s="157" customFormat="1" ht="42.75">
      <c r="A151" s="164">
        <v>146</v>
      </c>
      <c r="B151" s="165" t="s">
        <v>515</v>
      </c>
      <c r="C151" s="166">
        <v>40682</v>
      </c>
      <c r="D151" s="165" t="s">
        <v>341</v>
      </c>
      <c r="E151" s="165" t="s">
        <v>2</v>
      </c>
      <c r="F151" s="165" t="s">
        <v>195</v>
      </c>
      <c r="G151" s="165" t="s">
        <v>196</v>
      </c>
      <c r="H151" s="164">
        <v>1</v>
      </c>
      <c r="I151" s="165" t="s">
        <v>26</v>
      </c>
      <c r="J151" s="166">
        <v>40682</v>
      </c>
      <c r="K151" s="237" t="s">
        <v>65</v>
      </c>
      <c r="L151" s="237" t="s">
        <v>65</v>
      </c>
      <c r="M151" s="233" t="s">
        <v>538</v>
      </c>
      <c r="N151" s="165"/>
      <c r="O151" s="167">
        <v>150000</v>
      </c>
    </row>
    <row r="152" spans="1:15" s="157" customFormat="1" ht="57">
      <c r="A152" s="164">
        <v>147</v>
      </c>
      <c r="B152" s="165" t="s">
        <v>516</v>
      </c>
      <c r="C152" s="166">
        <v>40682</v>
      </c>
      <c r="D152" s="165" t="s">
        <v>355</v>
      </c>
      <c r="E152" s="165" t="s">
        <v>2</v>
      </c>
      <c r="F152" s="165" t="s">
        <v>195</v>
      </c>
      <c r="G152" s="165" t="s">
        <v>196</v>
      </c>
      <c r="H152" s="164">
        <v>1</v>
      </c>
      <c r="I152" s="165" t="s">
        <v>26</v>
      </c>
      <c r="J152" s="166">
        <v>40682</v>
      </c>
      <c r="K152" s="237" t="s">
        <v>65</v>
      </c>
      <c r="L152" s="237" t="s">
        <v>65</v>
      </c>
      <c r="M152" s="233" t="s">
        <v>517</v>
      </c>
      <c r="N152" s="237" t="s">
        <v>65</v>
      </c>
      <c r="O152" s="167">
        <v>100000</v>
      </c>
    </row>
    <row r="153" spans="1:15" s="157" customFormat="1" ht="57">
      <c r="A153" s="164">
        <v>148</v>
      </c>
      <c r="B153" s="165" t="s">
        <v>556</v>
      </c>
      <c r="C153" s="166">
        <v>40682</v>
      </c>
      <c r="D153" s="165" t="s">
        <v>360</v>
      </c>
      <c r="E153" s="165" t="s">
        <v>2</v>
      </c>
      <c r="F153" s="165" t="s">
        <v>195</v>
      </c>
      <c r="G153" s="165" t="s">
        <v>196</v>
      </c>
      <c r="H153" s="164">
        <v>1</v>
      </c>
      <c r="I153" s="165" t="s">
        <v>26</v>
      </c>
      <c r="J153" s="166">
        <v>40682</v>
      </c>
      <c r="K153" s="237" t="s">
        <v>65</v>
      </c>
      <c r="L153" s="237" t="s">
        <v>65</v>
      </c>
      <c r="M153" s="233" t="s">
        <v>517</v>
      </c>
      <c r="N153" s="237" t="s">
        <v>65</v>
      </c>
      <c r="O153" s="167">
        <v>100000</v>
      </c>
    </row>
    <row r="154" spans="1:15" s="157" customFormat="1" ht="71.25">
      <c r="A154" s="164">
        <v>149</v>
      </c>
      <c r="B154" s="165" t="s">
        <v>518</v>
      </c>
      <c r="C154" s="166">
        <v>40683</v>
      </c>
      <c r="D154" s="165" t="s">
        <v>355</v>
      </c>
      <c r="E154" s="165" t="s">
        <v>2</v>
      </c>
      <c r="F154" s="165" t="s">
        <v>195</v>
      </c>
      <c r="G154" s="165" t="s">
        <v>196</v>
      </c>
      <c r="H154" s="164">
        <v>1</v>
      </c>
      <c r="I154" s="165" t="s">
        <v>26</v>
      </c>
      <c r="J154" s="166">
        <v>40683</v>
      </c>
      <c r="K154" s="237" t="s">
        <v>65</v>
      </c>
      <c r="L154" s="237" t="s">
        <v>65</v>
      </c>
      <c r="M154" s="233" t="s">
        <v>519</v>
      </c>
      <c r="N154" s="237" t="s">
        <v>65</v>
      </c>
      <c r="O154" s="167">
        <v>100000</v>
      </c>
    </row>
    <row r="155" spans="1:15" s="157" customFormat="1" ht="71.25">
      <c r="A155" s="164">
        <v>150</v>
      </c>
      <c r="B155" s="165" t="s">
        <v>518</v>
      </c>
      <c r="C155" s="166">
        <v>40683</v>
      </c>
      <c r="D155" s="165" t="s">
        <v>360</v>
      </c>
      <c r="E155" s="165" t="s">
        <v>2</v>
      </c>
      <c r="F155" s="165" t="s">
        <v>195</v>
      </c>
      <c r="G155" s="165" t="s">
        <v>196</v>
      </c>
      <c r="H155" s="164">
        <v>1</v>
      </c>
      <c r="I155" s="165" t="s">
        <v>26</v>
      </c>
      <c r="J155" s="166">
        <v>40683</v>
      </c>
      <c r="K155" s="237" t="s">
        <v>65</v>
      </c>
      <c r="L155" s="237" t="s">
        <v>65</v>
      </c>
      <c r="M155" s="233" t="s">
        <v>519</v>
      </c>
      <c r="N155" s="237" t="s">
        <v>65</v>
      </c>
      <c r="O155" s="167">
        <v>100000</v>
      </c>
    </row>
    <row r="156" spans="1:15" s="157" customFormat="1" ht="71.25">
      <c r="A156" s="164">
        <v>151</v>
      </c>
      <c r="B156" s="165" t="s">
        <v>518</v>
      </c>
      <c r="C156" s="166">
        <v>40683</v>
      </c>
      <c r="D156" s="165" t="s">
        <v>520</v>
      </c>
      <c r="E156" s="165" t="s">
        <v>2</v>
      </c>
      <c r="F156" s="165" t="s">
        <v>195</v>
      </c>
      <c r="G156" s="165" t="s">
        <v>196</v>
      </c>
      <c r="H156" s="164">
        <v>1</v>
      </c>
      <c r="I156" s="165" t="s">
        <v>26</v>
      </c>
      <c r="J156" s="166">
        <v>40683</v>
      </c>
      <c r="K156" s="237" t="s">
        <v>65</v>
      </c>
      <c r="L156" s="237" t="s">
        <v>65</v>
      </c>
      <c r="M156" s="233" t="s">
        <v>519</v>
      </c>
      <c r="N156" s="237" t="s">
        <v>65</v>
      </c>
      <c r="O156" s="167">
        <v>100000</v>
      </c>
    </row>
    <row r="157" spans="1:15" s="157" customFormat="1" ht="42.75">
      <c r="A157" s="164">
        <v>152</v>
      </c>
      <c r="B157" s="165" t="s">
        <v>521</v>
      </c>
      <c r="C157" s="166">
        <v>40687</v>
      </c>
      <c r="D157" s="165" t="s">
        <v>341</v>
      </c>
      <c r="E157" s="165" t="s">
        <v>2</v>
      </c>
      <c r="F157" s="165" t="s">
        <v>195</v>
      </c>
      <c r="G157" s="165" t="s">
        <v>196</v>
      </c>
      <c r="H157" s="164">
        <v>3</v>
      </c>
      <c r="I157" s="165" t="s">
        <v>26</v>
      </c>
      <c r="J157" s="166">
        <v>40687</v>
      </c>
      <c r="K157" s="237" t="s">
        <v>197</v>
      </c>
      <c r="L157" s="235">
        <v>40689</v>
      </c>
      <c r="M157" s="233" t="s">
        <v>522</v>
      </c>
      <c r="N157" s="165"/>
      <c r="O157" s="167">
        <v>150000</v>
      </c>
    </row>
    <row r="158" spans="1:15" s="157" customFormat="1" ht="28.5">
      <c r="A158" s="164">
        <v>153</v>
      </c>
      <c r="B158" s="165" t="s">
        <v>523</v>
      </c>
      <c r="C158" s="166">
        <v>40687</v>
      </c>
      <c r="D158" s="165" t="s">
        <v>377</v>
      </c>
      <c r="E158" s="165" t="s">
        <v>2</v>
      </c>
      <c r="F158" s="165" t="s">
        <v>195</v>
      </c>
      <c r="G158" s="165" t="s">
        <v>196</v>
      </c>
      <c r="H158" s="164">
        <v>1</v>
      </c>
      <c r="I158" s="165" t="s">
        <v>26</v>
      </c>
      <c r="J158" s="166">
        <v>40687</v>
      </c>
      <c r="K158" s="237" t="s">
        <v>65</v>
      </c>
      <c r="L158" s="237" t="s">
        <v>65</v>
      </c>
      <c r="M158" s="233" t="s">
        <v>525</v>
      </c>
      <c r="N158" s="165"/>
      <c r="O158" s="167">
        <v>150000</v>
      </c>
    </row>
    <row r="159" spans="1:15" s="157" customFormat="1" ht="28.5">
      <c r="A159" s="164">
        <v>154</v>
      </c>
      <c r="B159" s="165" t="s">
        <v>524</v>
      </c>
      <c r="C159" s="166">
        <v>40687</v>
      </c>
      <c r="D159" s="165" t="s">
        <v>355</v>
      </c>
      <c r="E159" s="165" t="s">
        <v>2</v>
      </c>
      <c r="F159" s="165" t="s">
        <v>195</v>
      </c>
      <c r="G159" s="165" t="s">
        <v>196</v>
      </c>
      <c r="H159" s="164">
        <v>1</v>
      </c>
      <c r="I159" s="165" t="s">
        <v>26</v>
      </c>
      <c r="J159" s="166">
        <v>40687</v>
      </c>
      <c r="K159" s="237" t="s">
        <v>65</v>
      </c>
      <c r="L159" s="237" t="s">
        <v>65</v>
      </c>
      <c r="M159" s="233" t="s">
        <v>526</v>
      </c>
      <c r="N159" s="165"/>
      <c r="O159" s="167">
        <v>100000</v>
      </c>
    </row>
    <row r="160" spans="1:15" s="157" customFormat="1" ht="28.5">
      <c r="A160" s="164">
        <v>155</v>
      </c>
      <c r="B160" s="165" t="s">
        <v>524</v>
      </c>
      <c r="C160" s="166">
        <v>40687</v>
      </c>
      <c r="D160" s="165" t="s">
        <v>199</v>
      </c>
      <c r="E160" s="165" t="s">
        <v>2</v>
      </c>
      <c r="F160" s="165" t="s">
        <v>195</v>
      </c>
      <c r="G160" s="165" t="s">
        <v>196</v>
      </c>
      <c r="H160" s="164">
        <v>1</v>
      </c>
      <c r="I160" s="165" t="s">
        <v>26</v>
      </c>
      <c r="J160" s="166">
        <v>40687</v>
      </c>
      <c r="K160" s="237" t="s">
        <v>65</v>
      </c>
      <c r="L160" s="237" t="s">
        <v>65</v>
      </c>
      <c r="M160" s="233" t="s">
        <v>526</v>
      </c>
      <c r="N160" s="165"/>
      <c r="O160" s="167">
        <v>100000</v>
      </c>
    </row>
    <row r="161" spans="1:15" s="157" customFormat="1" ht="42.75">
      <c r="A161" s="164">
        <v>156</v>
      </c>
      <c r="B161" s="165" t="s">
        <v>527</v>
      </c>
      <c r="C161" s="166">
        <v>40687</v>
      </c>
      <c r="D161" s="165" t="s">
        <v>32</v>
      </c>
      <c r="E161" s="165" t="s">
        <v>2</v>
      </c>
      <c r="F161" s="165" t="s">
        <v>195</v>
      </c>
      <c r="G161" s="165" t="s">
        <v>196</v>
      </c>
      <c r="H161" s="164">
        <v>1</v>
      </c>
      <c r="I161" s="165" t="s">
        <v>26</v>
      </c>
      <c r="J161" s="166">
        <v>40687</v>
      </c>
      <c r="K161" s="237" t="s">
        <v>65</v>
      </c>
      <c r="L161" s="237" t="s">
        <v>65</v>
      </c>
      <c r="M161" s="233" t="s">
        <v>528</v>
      </c>
      <c r="N161" s="165"/>
      <c r="O161" s="167">
        <v>150000</v>
      </c>
    </row>
    <row r="162" spans="1:15" s="157" customFormat="1" ht="42.75">
      <c r="A162" s="164">
        <v>157</v>
      </c>
      <c r="B162" s="165" t="s">
        <v>527</v>
      </c>
      <c r="C162" s="166">
        <v>40687</v>
      </c>
      <c r="D162" s="165" t="s">
        <v>520</v>
      </c>
      <c r="E162" s="165" t="s">
        <v>2</v>
      </c>
      <c r="F162" s="165" t="s">
        <v>195</v>
      </c>
      <c r="G162" s="165" t="s">
        <v>196</v>
      </c>
      <c r="H162" s="164">
        <v>1</v>
      </c>
      <c r="I162" s="165" t="s">
        <v>26</v>
      </c>
      <c r="J162" s="166">
        <v>40687</v>
      </c>
      <c r="K162" s="237" t="s">
        <v>65</v>
      </c>
      <c r="L162" s="237" t="s">
        <v>65</v>
      </c>
      <c r="M162" s="233" t="s">
        <v>528</v>
      </c>
      <c r="N162" s="165"/>
      <c r="O162" s="167"/>
    </row>
    <row r="163" spans="1:15" s="157" customFormat="1" ht="85.5">
      <c r="A163" s="164">
        <v>158</v>
      </c>
      <c r="B163" s="165" t="s">
        <v>529</v>
      </c>
      <c r="C163" s="166">
        <v>40690</v>
      </c>
      <c r="D163" s="165" t="s">
        <v>343</v>
      </c>
      <c r="E163" s="165" t="s">
        <v>2</v>
      </c>
      <c r="F163" s="165" t="s">
        <v>439</v>
      </c>
      <c r="G163" s="165" t="s">
        <v>196</v>
      </c>
      <c r="H163" s="164">
        <v>3</v>
      </c>
      <c r="I163" s="165" t="s">
        <v>26</v>
      </c>
      <c r="J163" s="166">
        <v>40692</v>
      </c>
      <c r="K163" s="165" t="s">
        <v>197</v>
      </c>
      <c r="L163" s="166">
        <v>40695</v>
      </c>
      <c r="M163" s="233" t="s">
        <v>530</v>
      </c>
      <c r="N163" s="165"/>
      <c r="O163" s="167"/>
    </row>
    <row r="164" spans="1:15" s="157" customFormat="1" ht="85.5">
      <c r="A164" s="164">
        <v>159</v>
      </c>
      <c r="B164" s="165" t="s">
        <v>529</v>
      </c>
      <c r="C164" s="166">
        <v>40690</v>
      </c>
      <c r="D164" s="165" t="s">
        <v>369</v>
      </c>
      <c r="E164" s="165" t="s">
        <v>2</v>
      </c>
      <c r="F164" s="165" t="s">
        <v>439</v>
      </c>
      <c r="G164" s="165" t="s">
        <v>196</v>
      </c>
      <c r="H164" s="164">
        <v>3</v>
      </c>
      <c r="I164" s="165" t="s">
        <v>26</v>
      </c>
      <c r="J164" s="166">
        <v>40692</v>
      </c>
      <c r="K164" s="165" t="s">
        <v>197</v>
      </c>
      <c r="L164" s="166">
        <v>40695</v>
      </c>
      <c r="M164" s="233" t="s">
        <v>530</v>
      </c>
      <c r="N164" s="165"/>
      <c r="O164" s="167"/>
    </row>
    <row r="165" spans="1:15" s="157" customFormat="1" ht="85.5">
      <c r="A165" s="164">
        <v>160</v>
      </c>
      <c r="B165" s="165" t="s">
        <v>531</v>
      </c>
      <c r="C165" s="166">
        <v>40692</v>
      </c>
      <c r="D165" s="165" t="s">
        <v>32</v>
      </c>
      <c r="E165" s="165" t="s">
        <v>2</v>
      </c>
      <c r="F165" s="165" t="s">
        <v>439</v>
      </c>
      <c r="G165" s="165" t="s">
        <v>196</v>
      </c>
      <c r="H165" s="164">
        <v>3</v>
      </c>
      <c r="I165" s="165" t="s">
        <v>26</v>
      </c>
      <c r="J165" s="166">
        <v>40692</v>
      </c>
      <c r="K165" s="165" t="s">
        <v>197</v>
      </c>
      <c r="L165" s="166">
        <v>40695</v>
      </c>
      <c r="M165" s="233" t="s">
        <v>532</v>
      </c>
      <c r="N165" s="165"/>
      <c r="O165" s="167"/>
    </row>
    <row r="166" spans="1:15" s="157" customFormat="1" ht="42.75">
      <c r="A166" s="164">
        <v>161</v>
      </c>
      <c r="B166" s="165" t="s">
        <v>534</v>
      </c>
      <c r="C166" s="166">
        <v>40690</v>
      </c>
      <c r="D166" s="165" t="s">
        <v>377</v>
      </c>
      <c r="E166" s="165" t="s">
        <v>2</v>
      </c>
      <c r="F166" s="165" t="s">
        <v>195</v>
      </c>
      <c r="G166" s="165" t="s">
        <v>196</v>
      </c>
      <c r="H166" s="164">
        <v>1</v>
      </c>
      <c r="I166" s="165" t="s">
        <v>26</v>
      </c>
      <c r="J166" s="166">
        <v>40692</v>
      </c>
      <c r="K166" s="237" t="s">
        <v>65</v>
      </c>
      <c r="L166" s="237" t="s">
        <v>65</v>
      </c>
      <c r="M166" s="233" t="s">
        <v>535</v>
      </c>
      <c r="N166" s="165"/>
      <c r="O166" s="167"/>
    </row>
    <row r="167" spans="1:15" s="157" customFormat="1" ht="85.5">
      <c r="A167" s="164">
        <v>162</v>
      </c>
      <c r="B167" s="165" t="s">
        <v>533</v>
      </c>
      <c r="C167" s="166">
        <v>40693</v>
      </c>
      <c r="D167" s="165" t="s">
        <v>377</v>
      </c>
      <c r="E167" s="165" t="s">
        <v>2</v>
      </c>
      <c r="F167" s="165" t="s">
        <v>195</v>
      </c>
      <c r="G167" s="165" t="s">
        <v>196</v>
      </c>
      <c r="H167" s="164">
        <v>1</v>
      </c>
      <c r="I167" s="165" t="s">
        <v>26</v>
      </c>
      <c r="J167" s="166">
        <v>40693</v>
      </c>
      <c r="K167" s="237" t="s">
        <v>65</v>
      </c>
      <c r="L167" s="237" t="s">
        <v>65</v>
      </c>
      <c r="M167" s="233" t="s">
        <v>536</v>
      </c>
      <c r="N167" s="165"/>
      <c r="O167" s="167"/>
    </row>
    <row r="168" spans="1:15" s="157" customFormat="1" ht="85.5">
      <c r="A168" s="164">
        <v>163</v>
      </c>
      <c r="B168" s="165" t="s">
        <v>533</v>
      </c>
      <c r="C168" s="166">
        <v>40693</v>
      </c>
      <c r="D168" s="165" t="s">
        <v>335</v>
      </c>
      <c r="E168" s="165" t="s">
        <v>2</v>
      </c>
      <c r="F168" s="165" t="s">
        <v>195</v>
      </c>
      <c r="G168" s="165" t="s">
        <v>196</v>
      </c>
      <c r="H168" s="164">
        <v>1</v>
      </c>
      <c r="I168" s="165" t="s">
        <v>26</v>
      </c>
      <c r="J168" s="166">
        <v>40693</v>
      </c>
      <c r="K168" s="237" t="s">
        <v>65</v>
      </c>
      <c r="L168" s="237" t="s">
        <v>65</v>
      </c>
      <c r="M168" s="233" t="s">
        <v>536</v>
      </c>
      <c r="N168" s="165"/>
      <c r="O168" s="167">
        <v>100000</v>
      </c>
    </row>
    <row r="169" spans="1:15" s="157" customFormat="1">
      <c r="A169" s="164">
        <v>164</v>
      </c>
      <c r="B169" s="165"/>
      <c r="C169" s="166"/>
      <c r="D169" s="165"/>
      <c r="E169" s="165"/>
      <c r="F169" s="165"/>
      <c r="G169" s="165"/>
      <c r="H169" s="164"/>
      <c r="I169" s="165"/>
      <c r="J169" s="166"/>
      <c r="K169" s="237"/>
      <c r="L169" s="237"/>
      <c r="M169" s="233"/>
      <c r="N169" s="165"/>
      <c r="O169" s="167"/>
    </row>
    <row r="170" spans="1:15" s="157" customFormat="1" ht="57">
      <c r="A170" s="164">
        <v>165</v>
      </c>
      <c r="B170" s="165" t="s">
        <v>539</v>
      </c>
      <c r="C170" s="166">
        <v>40702</v>
      </c>
      <c r="D170" s="165" t="s">
        <v>377</v>
      </c>
      <c r="E170" s="165" t="s">
        <v>2</v>
      </c>
      <c r="F170" s="165" t="s">
        <v>195</v>
      </c>
      <c r="G170" s="165" t="s">
        <v>196</v>
      </c>
      <c r="H170" s="164">
        <v>1</v>
      </c>
      <c r="I170" s="165" t="s">
        <v>26</v>
      </c>
      <c r="J170" s="166">
        <v>40702</v>
      </c>
      <c r="K170" s="237" t="s">
        <v>65</v>
      </c>
      <c r="L170" s="237" t="s">
        <v>65</v>
      </c>
      <c r="M170" s="233" t="s">
        <v>540</v>
      </c>
      <c r="N170" s="165"/>
      <c r="O170" s="167">
        <v>150000</v>
      </c>
    </row>
    <row r="171" spans="1:15" s="157" customFormat="1" ht="57">
      <c r="A171" s="164">
        <v>166</v>
      </c>
      <c r="B171" s="165" t="s">
        <v>539</v>
      </c>
      <c r="C171" s="166">
        <v>40702</v>
      </c>
      <c r="D171" s="165" t="s">
        <v>353</v>
      </c>
      <c r="E171" s="165" t="s">
        <v>2</v>
      </c>
      <c r="F171" s="165" t="s">
        <v>195</v>
      </c>
      <c r="G171" s="165" t="s">
        <v>196</v>
      </c>
      <c r="H171" s="164">
        <v>3</v>
      </c>
      <c r="I171" s="165" t="s">
        <v>26</v>
      </c>
      <c r="J171" s="166">
        <v>40702</v>
      </c>
      <c r="K171" s="165" t="s">
        <v>197</v>
      </c>
      <c r="L171" s="166">
        <v>40704</v>
      </c>
      <c r="M171" s="233" t="s">
        <v>540</v>
      </c>
      <c r="N171" s="165"/>
      <c r="O171" s="167">
        <v>100000</v>
      </c>
    </row>
    <row r="172" spans="1:15" s="157" customFormat="1" ht="42.75">
      <c r="A172" s="164">
        <v>167</v>
      </c>
      <c r="B172" s="165" t="s">
        <v>544</v>
      </c>
      <c r="C172" s="166">
        <v>40701</v>
      </c>
      <c r="D172" s="165" t="s">
        <v>341</v>
      </c>
      <c r="E172" s="165" t="s">
        <v>2</v>
      </c>
      <c r="F172" s="165" t="s">
        <v>195</v>
      </c>
      <c r="G172" s="165" t="s">
        <v>196</v>
      </c>
      <c r="H172" s="164">
        <v>1</v>
      </c>
      <c r="I172" s="165" t="s">
        <v>26</v>
      </c>
      <c r="J172" s="166">
        <v>40701</v>
      </c>
      <c r="K172" s="237" t="s">
        <v>65</v>
      </c>
      <c r="L172" s="237" t="s">
        <v>65</v>
      </c>
      <c r="M172" s="233" t="s">
        <v>605</v>
      </c>
      <c r="N172" s="165"/>
      <c r="O172" s="167">
        <v>150000</v>
      </c>
    </row>
    <row r="173" spans="1:15" s="157" customFormat="1">
      <c r="A173" s="164">
        <v>168</v>
      </c>
      <c r="B173" s="165" t="s">
        <v>541</v>
      </c>
      <c r="C173" s="166">
        <v>40707</v>
      </c>
      <c r="D173" s="165" t="s">
        <v>341</v>
      </c>
      <c r="E173" s="165" t="s">
        <v>2</v>
      </c>
      <c r="F173" s="165" t="s">
        <v>195</v>
      </c>
      <c r="G173" s="165" t="s">
        <v>196</v>
      </c>
      <c r="H173" s="164">
        <v>1</v>
      </c>
      <c r="I173" s="165" t="s">
        <v>26</v>
      </c>
      <c r="J173" s="166">
        <v>40707</v>
      </c>
      <c r="K173" s="237" t="s">
        <v>65</v>
      </c>
      <c r="L173" s="237" t="s">
        <v>65</v>
      </c>
      <c r="M173" s="233" t="s">
        <v>545</v>
      </c>
      <c r="N173" s="165"/>
      <c r="O173" s="167">
        <v>150000</v>
      </c>
    </row>
    <row r="174" spans="1:15" s="157" customFormat="1" ht="28.5">
      <c r="A174" s="164">
        <v>169</v>
      </c>
      <c r="B174" s="165" t="s">
        <v>542</v>
      </c>
      <c r="C174" s="166">
        <v>40708</v>
      </c>
      <c r="D174" s="165" t="s">
        <v>353</v>
      </c>
      <c r="E174" s="165" t="s">
        <v>2</v>
      </c>
      <c r="F174" s="165" t="s">
        <v>195</v>
      </c>
      <c r="G174" s="165" t="s">
        <v>196</v>
      </c>
      <c r="H174" s="164">
        <v>1</v>
      </c>
      <c r="I174" s="165" t="s">
        <v>26</v>
      </c>
      <c r="J174" s="166">
        <v>40708</v>
      </c>
      <c r="K174" s="237" t="s">
        <v>65</v>
      </c>
      <c r="L174" s="237" t="s">
        <v>65</v>
      </c>
      <c r="M174" s="233" t="s">
        <v>543</v>
      </c>
      <c r="N174" s="165"/>
      <c r="O174" s="167">
        <v>100000</v>
      </c>
    </row>
    <row r="175" spans="1:15" s="157" customFormat="1" ht="71.25">
      <c r="A175" s="164">
        <v>170</v>
      </c>
      <c r="B175" s="165" t="s">
        <v>546</v>
      </c>
      <c r="C175" s="166">
        <v>40721</v>
      </c>
      <c r="D175" s="165" t="s">
        <v>199</v>
      </c>
      <c r="E175" s="165" t="s">
        <v>2</v>
      </c>
      <c r="F175" s="165" t="s">
        <v>195</v>
      </c>
      <c r="G175" s="165" t="s">
        <v>196</v>
      </c>
      <c r="H175" s="164">
        <v>1</v>
      </c>
      <c r="I175" s="165" t="s">
        <v>26</v>
      </c>
      <c r="J175" s="166">
        <v>40721</v>
      </c>
      <c r="K175" s="237" t="s">
        <v>65</v>
      </c>
      <c r="L175" s="237" t="s">
        <v>65</v>
      </c>
      <c r="M175" s="233" t="s">
        <v>547</v>
      </c>
      <c r="N175" s="165"/>
      <c r="O175" s="167">
        <v>100000</v>
      </c>
    </row>
    <row r="176" spans="1:15" s="157" customFormat="1" ht="71.25">
      <c r="A176" s="164">
        <v>171</v>
      </c>
      <c r="B176" s="165" t="s">
        <v>548</v>
      </c>
      <c r="C176" s="166">
        <v>40702</v>
      </c>
      <c r="D176" s="165" t="s">
        <v>32</v>
      </c>
      <c r="E176" s="165" t="s">
        <v>2</v>
      </c>
      <c r="F176" s="165" t="s">
        <v>549</v>
      </c>
      <c r="G176" s="165" t="s">
        <v>196</v>
      </c>
      <c r="H176" s="164">
        <v>1</v>
      </c>
      <c r="I176" s="165" t="s">
        <v>26</v>
      </c>
      <c r="J176" s="166">
        <v>40702</v>
      </c>
      <c r="K176" s="237" t="s">
        <v>65</v>
      </c>
      <c r="L176" s="237" t="s">
        <v>65</v>
      </c>
      <c r="M176" s="233" t="s">
        <v>550</v>
      </c>
      <c r="N176" s="165"/>
      <c r="O176" s="167">
        <v>190000</v>
      </c>
    </row>
    <row r="177" spans="1:15" s="157" customFormat="1" ht="71.25">
      <c r="A177" s="164">
        <v>172</v>
      </c>
      <c r="B177" s="165" t="s">
        <v>548</v>
      </c>
      <c r="C177" s="166">
        <v>40702</v>
      </c>
      <c r="D177" s="165" t="s">
        <v>355</v>
      </c>
      <c r="E177" s="165" t="s">
        <v>2</v>
      </c>
      <c r="F177" s="165" t="s">
        <v>549</v>
      </c>
      <c r="G177" s="165" t="s">
        <v>196</v>
      </c>
      <c r="H177" s="164">
        <v>1</v>
      </c>
      <c r="I177" s="165" t="s">
        <v>26</v>
      </c>
      <c r="J177" s="166">
        <v>40702</v>
      </c>
      <c r="K177" s="237" t="s">
        <v>65</v>
      </c>
      <c r="L177" s="237" t="s">
        <v>65</v>
      </c>
      <c r="M177" s="233" t="s">
        <v>550</v>
      </c>
      <c r="N177" s="165"/>
      <c r="O177" s="167">
        <v>190000</v>
      </c>
    </row>
    <row r="178" spans="1:15" s="157" customFormat="1" ht="71.25">
      <c r="A178" s="164">
        <v>173</v>
      </c>
      <c r="B178" s="165" t="s">
        <v>548</v>
      </c>
      <c r="C178" s="166">
        <v>40702</v>
      </c>
      <c r="D178" s="165" t="s">
        <v>349</v>
      </c>
      <c r="E178" s="165" t="s">
        <v>2</v>
      </c>
      <c r="F178" s="165" t="s">
        <v>549</v>
      </c>
      <c r="G178" s="165" t="s">
        <v>196</v>
      </c>
      <c r="H178" s="164">
        <v>1</v>
      </c>
      <c r="I178" s="165" t="s">
        <v>26</v>
      </c>
      <c r="J178" s="166">
        <v>40702</v>
      </c>
      <c r="K178" s="237" t="s">
        <v>65</v>
      </c>
      <c r="L178" s="237" t="s">
        <v>65</v>
      </c>
      <c r="M178" s="233" t="s">
        <v>550</v>
      </c>
      <c r="N178" s="165"/>
      <c r="O178" s="167">
        <v>190000</v>
      </c>
    </row>
    <row r="179" spans="1:15" s="157" customFormat="1" ht="71.25">
      <c r="A179" s="164">
        <v>174</v>
      </c>
      <c r="B179" s="165" t="s">
        <v>548</v>
      </c>
      <c r="C179" s="166">
        <v>40702</v>
      </c>
      <c r="D179" s="165" t="s">
        <v>356</v>
      </c>
      <c r="E179" s="165" t="s">
        <v>2</v>
      </c>
      <c r="F179" s="165" t="s">
        <v>549</v>
      </c>
      <c r="G179" s="165" t="s">
        <v>196</v>
      </c>
      <c r="H179" s="164">
        <v>1</v>
      </c>
      <c r="I179" s="165" t="s">
        <v>26</v>
      </c>
      <c r="J179" s="166">
        <v>40702</v>
      </c>
      <c r="K179" s="237" t="s">
        <v>65</v>
      </c>
      <c r="L179" s="237" t="s">
        <v>65</v>
      </c>
      <c r="M179" s="233" t="s">
        <v>550</v>
      </c>
      <c r="N179" s="165"/>
      <c r="O179" s="167">
        <v>190000</v>
      </c>
    </row>
    <row r="180" spans="1:15" s="157" customFormat="1" ht="71.25">
      <c r="A180" s="164">
        <v>175</v>
      </c>
      <c r="B180" s="165" t="s">
        <v>548</v>
      </c>
      <c r="C180" s="166">
        <v>40702</v>
      </c>
      <c r="D180" s="165" t="s">
        <v>374</v>
      </c>
      <c r="E180" s="165" t="s">
        <v>2</v>
      </c>
      <c r="F180" s="165" t="s">
        <v>549</v>
      </c>
      <c r="G180" s="165" t="s">
        <v>196</v>
      </c>
      <c r="H180" s="164">
        <v>1</v>
      </c>
      <c r="I180" s="165" t="s">
        <v>26</v>
      </c>
      <c r="J180" s="166">
        <v>40702</v>
      </c>
      <c r="K180" s="237" t="s">
        <v>65</v>
      </c>
      <c r="L180" s="237" t="s">
        <v>65</v>
      </c>
      <c r="M180" s="233" t="s">
        <v>550</v>
      </c>
      <c r="N180" s="165"/>
      <c r="O180" s="167">
        <v>190000</v>
      </c>
    </row>
    <row r="181" spans="1:15" s="157" customFormat="1" ht="71.25">
      <c r="A181" s="164">
        <v>176</v>
      </c>
      <c r="B181" s="165" t="s">
        <v>551</v>
      </c>
      <c r="C181" s="166">
        <v>40709</v>
      </c>
      <c r="D181" s="165" t="s">
        <v>378</v>
      </c>
      <c r="E181" s="165" t="s">
        <v>2</v>
      </c>
      <c r="F181" s="165" t="s">
        <v>195</v>
      </c>
      <c r="G181" s="165" t="s">
        <v>196</v>
      </c>
      <c r="H181" s="164">
        <v>1</v>
      </c>
      <c r="I181" s="165" t="s">
        <v>26</v>
      </c>
      <c r="J181" s="166">
        <v>40709</v>
      </c>
      <c r="K181" s="237" t="s">
        <v>65</v>
      </c>
      <c r="L181" s="235" t="s">
        <v>65</v>
      </c>
      <c r="M181" s="233" t="s">
        <v>552</v>
      </c>
      <c r="N181" s="165"/>
      <c r="O181" s="167">
        <v>190000</v>
      </c>
    </row>
    <row r="182" spans="1:15" s="157" customFormat="1" ht="85.5">
      <c r="A182" s="164">
        <v>177</v>
      </c>
      <c r="B182" s="165" t="s">
        <v>553</v>
      </c>
      <c r="C182" s="166">
        <v>40709</v>
      </c>
      <c r="D182" s="165" t="s">
        <v>32</v>
      </c>
      <c r="E182" s="165" t="s">
        <v>2</v>
      </c>
      <c r="F182" s="165" t="s">
        <v>195</v>
      </c>
      <c r="G182" s="165" t="s">
        <v>196</v>
      </c>
      <c r="H182" s="164">
        <v>1</v>
      </c>
      <c r="I182" s="165" t="s">
        <v>26</v>
      </c>
      <c r="J182" s="166">
        <v>40709</v>
      </c>
      <c r="K182" s="237" t="s">
        <v>65</v>
      </c>
      <c r="L182" s="237" t="s">
        <v>65</v>
      </c>
      <c r="M182" s="233" t="s">
        <v>555</v>
      </c>
      <c r="N182" s="165"/>
      <c r="O182" s="167">
        <v>150000</v>
      </c>
    </row>
    <row r="183" spans="1:15" s="157" customFormat="1" ht="85.5">
      <c r="A183" s="164">
        <v>178</v>
      </c>
      <c r="B183" s="165" t="s">
        <v>554</v>
      </c>
      <c r="C183" s="166">
        <v>40709</v>
      </c>
      <c r="D183" s="165" t="s">
        <v>355</v>
      </c>
      <c r="E183" s="165" t="s">
        <v>2</v>
      </c>
      <c r="F183" s="165" t="s">
        <v>195</v>
      </c>
      <c r="G183" s="165" t="s">
        <v>196</v>
      </c>
      <c r="H183" s="164">
        <v>1</v>
      </c>
      <c r="I183" s="165" t="s">
        <v>26</v>
      </c>
      <c r="J183" s="166">
        <v>40709</v>
      </c>
      <c r="K183" s="237" t="s">
        <v>65</v>
      </c>
      <c r="L183" s="237" t="s">
        <v>65</v>
      </c>
      <c r="M183" s="233" t="s">
        <v>555</v>
      </c>
      <c r="N183" s="165"/>
      <c r="O183" s="167">
        <v>100000</v>
      </c>
    </row>
    <row r="184" spans="1:15" s="157" customFormat="1" ht="85.5">
      <c r="A184" s="164">
        <v>179</v>
      </c>
      <c r="B184" s="165" t="s">
        <v>554</v>
      </c>
      <c r="C184" s="166">
        <v>40709</v>
      </c>
      <c r="D184" s="165" t="s">
        <v>199</v>
      </c>
      <c r="E184" s="165" t="s">
        <v>2</v>
      </c>
      <c r="F184" s="165" t="s">
        <v>195</v>
      </c>
      <c r="G184" s="165" t="s">
        <v>196</v>
      </c>
      <c r="H184" s="164">
        <v>1</v>
      </c>
      <c r="I184" s="165" t="s">
        <v>26</v>
      </c>
      <c r="J184" s="166">
        <v>40709</v>
      </c>
      <c r="K184" s="237" t="s">
        <v>65</v>
      </c>
      <c r="L184" s="237" t="s">
        <v>65</v>
      </c>
      <c r="M184" s="233" t="s">
        <v>555</v>
      </c>
      <c r="N184" s="165"/>
      <c r="O184" s="167">
        <v>100000</v>
      </c>
    </row>
    <row r="185" spans="1:15" s="157" customFormat="1" ht="42.75">
      <c r="A185" s="164">
        <v>180</v>
      </c>
      <c r="B185" s="165" t="s">
        <v>557</v>
      </c>
      <c r="C185" s="166">
        <v>40710</v>
      </c>
      <c r="D185" s="165" t="s">
        <v>355</v>
      </c>
      <c r="E185" s="165" t="s">
        <v>2</v>
      </c>
      <c r="F185" s="165" t="s">
        <v>195</v>
      </c>
      <c r="G185" s="165" t="s">
        <v>196</v>
      </c>
      <c r="H185" s="164">
        <v>3</v>
      </c>
      <c r="I185" s="165" t="s">
        <v>26</v>
      </c>
      <c r="J185" s="166">
        <v>40708</v>
      </c>
      <c r="K185" s="165" t="s">
        <v>197</v>
      </c>
      <c r="L185" s="166">
        <v>40710</v>
      </c>
      <c r="M185" s="233" t="s">
        <v>569</v>
      </c>
      <c r="N185" s="165"/>
      <c r="O185" s="167">
        <v>100000</v>
      </c>
    </row>
    <row r="186" spans="1:15" s="157" customFormat="1" ht="42.75">
      <c r="A186" s="164">
        <v>181</v>
      </c>
      <c r="B186" s="165" t="s">
        <v>557</v>
      </c>
      <c r="C186" s="166">
        <v>40710</v>
      </c>
      <c r="D186" s="165" t="s">
        <v>199</v>
      </c>
      <c r="E186" s="165" t="s">
        <v>2</v>
      </c>
      <c r="F186" s="165" t="s">
        <v>195</v>
      </c>
      <c r="G186" s="165" t="s">
        <v>196</v>
      </c>
      <c r="H186" s="164">
        <v>3</v>
      </c>
      <c r="I186" s="165" t="s">
        <v>26</v>
      </c>
      <c r="J186" s="166">
        <v>40708</v>
      </c>
      <c r="K186" s="165" t="s">
        <v>197</v>
      </c>
      <c r="L186" s="166">
        <v>40710</v>
      </c>
      <c r="M186" s="233" t="s">
        <v>569</v>
      </c>
      <c r="N186" s="165"/>
      <c r="O186" s="167">
        <v>100000</v>
      </c>
    </row>
    <row r="187" spans="1:15" s="157" customFormat="1" ht="42.75">
      <c r="A187" s="164">
        <v>182</v>
      </c>
      <c r="B187" s="165" t="s">
        <v>557</v>
      </c>
      <c r="C187" s="166">
        <v>40710</v>
      </c>
      <c r="D187" s="165" t="s">
        <v>360</v>
      </c>
      <c r="E187" s="165" t="s">
        <v>2</v>
      </c>
      <c r="F187" s="165" t="s">
        <v>195</v>
      </c>
      <c r="G187" s="165" t="s">
        <v>196</v>
      </c>
      <c r="H187" s="164">
        <v>3</v>
      </c>
      <c r="I187" s="165" t="s">
        <v>26</v>
      </c>
      <c r="J187" s="166">
        <v>40708</v>
      </c>
      <c r="K187" s="165" t="s">
        <v>197</v>
      </c>
      <c r="L187" s="166">
        <v>40710</v>
      </c>
      <c r="M187" s="233" t="s">
        <v>569</v>
      </c>
      <c r="N187" s="165"/>
      <c r="O187" s="167">
        <v>100000</v>
      </c>
    </row>
    <row r="188" spans="1:15" s="157" customFormat="1" ht="42.75">
      <c r="A188" s="164">
        <v>183</v>
      </c>
      <c r="B188" s="165" t="s">
        <v>558</v>
      </c>
      <c r="C188" s="166">
        <v>40714</v>
      </c>
      <c r="D188" s="165" t="s">
        <v>355</v>
      </c>
      <c r="E188" s="165" t="s">
        <v>2</v>
      </c>
      <c r="F188" s="165" t="s">
        <v>195</v>
      </c>
      <c r="G188" s="165" t="s">
        <v>196</v>
      </c>
      <c r="H188" s="164">
        <v>2</v>
      </c>
      <c r="I188" s="165" t="s">
        <v>26</v>
      </c>
      <c r="J188" s="166">
        <v>40714</v>
      </c>
      <c r="K188" s="165" t="s">
        <v>197</v>
      </c>
      <c r="L188" s="166">
        <v>40715</v>
      </c>
      <c r="M188" s="233" t="s">
        <v>568</v>
      </c>
      <c r="N188" s="165"/>
      <c r="O188" s="167">
        <v>100000</v>
      </c>
    </row>
    <row r="189" spans="1:15" s="157" customFormat="1" ht="42.75">
      <c r="A189" s="164">
        <v>184</v>
      </c>
      <c r="B189" s="165" t="s">
        <v>558</v>
      </c>
      <c r="C189" s="166">
        <v>40714</v>
      </c>
      <c r="D189" s="165" t="s">
        <v>199</v>
      </c>
      <c r="E189" s="165" t="s">
        <v>2</v>
      </c>
      <c r="F189" s="165" t="s">
        <v>195</v>
      </c>
      <c r="G189" s="165" t="s">
        <v>196</v>
      </c>
      <c r="H189" s="164">
        <v>2</v>
      </c>
      <c r="I189" s="165" t="s">
        <v>26</v>
      </c>
      <c r="J189" s="166">
        <v>40714</v>
      </c>
      <c r="K189" s="165" t="s">
        <v>197</v>
      </c>
      <c r="L189" s="166">
        <v>40715</v>
      </c>
      <c r="M189" s="233" t="s">
        <v>568</v>
      </c>
      <c r="N189" s="165"/>
      <c r="O189" s="167">
        <v>100000</v>
      </c>
    </row>
    <row r="190" spans="1:15" s="157" customFormat="1" ht="42.75">
      <c r="A190" s="164">
        <v>185</v>
      </c>
      <c r="B190" s="165" t="s">
        <v>558</v>
      </c>
      <c r="C190" s="166">
        <v>40714</v>
      </c>
      <c r="D190" s="165" t="s">
        <v>360</v>
      </c>
      <c r="E190" s="165" t="s">
        <v>2</v>
      </c>
      <c r="F190" s="165" t="s">
        <v>195</v>
      </c>
      <c r="G190" s="165" t="s">
        <v>196</v>
      </c>
      <c r="H190" s="164">
        <v>2</v>
      </c>
      <c r="I190" s="165" t="s">
        <v>26</v>
      </c>
      <c r="J190" s="166">
        <v>40714</v>
      </c>
      <c r="K190" s="165" t="s">
        <v>197</v>
      </c>
      <c r="L190" s="166">
        <v>40715</v>
      </c>
      <c r="M190" s="233" t="s">
        <v>568</v>
      </c>
      <c r="N190" s="165"/>
      <c r="O190" s="167">
        <v>100000</v>
      </c>
    </row>
    <row r="191" spans="1:15" s="157" customFormat="1" ht="42.75">
      <c r="A191" s="164">
        <v>186</v>
      </c>
      <c r="B191" s="165" t="s">
        <v>559</v>
      </c>
      <c r="C191" s="166">
        <v>40716</v>
      </c>
      <c r="D191" s="165" t="s">
        <v>355</v>
      </c>
      <c r="E191" s="165" t="s">
        <v>2</v>
      </c>
      <c r="F191" s="165" t="s">
        <v>195</v>
      </c>
      <c r="G191" s="165" t="s">
        <v>196</v>
      </c>
      <c r="H191" s="164">
        <v>1</v>
      </c>
      <c r="I191" s="165" t="s">
        <v>26</v>
      </c>
      <c r="J191" s="166">
        <v>40716</v>
      </c>
      <c r="K191" s="237" t="s">
        <v>65</v>
      </c>
      <c r="L191" s="237" t="s">
        <v>65</v>
      </c>
      <c r="M191" s="233" t="s">
        <v>561</v>
      </c>
      <c r="N191" s="165"/>
      <c r="O191" s="167">
        <v>100000</v>
      </c>
    </row>
    <row r="192" spans="1:15" s="157" customFormat="1" ht="42.75">
      <c r="A192" s="164">
        <v>187</v>
      </c>
      <c r="B192" s="165" t="s">
        <v>559</v>
      </c>
      <c r="C192" s="166">
        <v>40716</v>
      </c>
      <c r="D192" s="165" t="s">
        <v>349</v>
      </c>
      <c r="E192" s="165" t="s">
        <v>2</v>
      </c>
      <c r="F192" s="165" t="s">
        <v>195</v>
      </c>
      <c r="G192" s="165" t="s">
        <v>196</v>
      </c>
      <c r="H192" s="164">
        <v>1</v>
      </c>
      <c r="I192" s="165" t="s">
        <v>26</v>
      </c>
      <c r="J192" s="166">
        <v>40716</v>
      </c>
      <c r="K192" s="237" t="s">
        <v>65</v>
      </c>
      <c r="L192" s="237" t="s">
        <v>65</v>
      </c>
      <c r="M192" s="233" t="s">
        <v>561</v>
      </c>
      <c r="N192" s="165"/>
      <c r="O192" s="167">
        <v>100000</v>
      </c>
    </row>
    <row r="193" spans="1:15" s="157" customFormat="1" ht="42.75">
      <c r="A193" s="164">
        <v>188</v>
      </c>
      <c r="B193" s="165" t="s">
        <v>559</v>
      </c>
      <c r="C193" s="166">
        <v>40716</v>
      </c>
      <c r="D193" s="165" t="s">
        <v>374</v>
      </c>
      <c r="E193" s="165" t="s">
        <v>2</v>
      </c>
      <c r="F193" s="165" t="s">
        <v>195</v>
      </c>
      <c r="G193" s="165" t="s">
        <v>196</v>
      </c>
      <c r="H193" s="164">
        <v>1</v>
      </c>
      <c r="I193" s="165" t="s">
        <v>26</v>
      </c>
      <c r="J193" s="166">
        <v>40716</v>
      </c>
      <c r="K193" s="237" t="s">
        <v>65</v>
      </c>
      <c r="L193" s="237" t="s">
        <v>65</v>
      </c>
      <c r="M193" s="233" t="s">
        <v>561</v>
      </c>
      <c r="N193" s="165"/>
      <c r="O193" s="167">
        <v>100000</v>
      </c>
    </row>
    <row r="194" spans="1:15" s="157" customFormat="1" ht="42.75">
      <c r="A194" s="164">
        <v>189</v>
      </c>
      <c r="B194" s="165" t="s">
        <v>560</v>
      </c>
      <c r="C194" s="166">
        <v>40717</v>
      </c>
      <c r="D194" s="165" t="s">
        <v>327</v>
      </c>
      <c r="E194" s="165" t="s">
        <v>2</v>
      </c>
      <c r="F194" s="165" t="s">
        <v>195</v>
      </c>
      <c r="G194" s="165" t="s">
        <v>196</v>
      </c>
      <c r="H194" s="164">
        <v>1</v>
      </c>
      <c r="I194" s="165" t="s">
        <v>26</v>
      </c>
      <c r="J194" s="166">
        <v>40717</v>
      </c>
      <c r="K194" s="237" t="s">
        <v>65</v>
      </c>
      <c r="L194" s="237" t="s">
        <v>65</v>
      </c>
      <c r="M194" s="233" t="s">
        <v>572</v>
      </c>
      <c r="N194" s="165"/>
      <c r="O194" s="167">
        <v>150000</v>
      </c>
    </row>
    <row r="195" spans="1:15" s="157" customFormat="1">
      <c r="A195" s="164">
        <v>190</v>
      </c>
      <c r="B195" s="165" t="s">
        <v>562</v>
      </c>
      <c r="C195" s="166">
        <v>40717</v>
      </c>
      <c r="D195" s="165" t="s">
        <v>349</v>
      </c>
      <c r="E195" s="165"/>
      <c r="F195" s="165"/>
      <c r="G195" s="165"/>
      <c r="H195" s="164"/>
      <c r="I195" s="165"/>
      <c r="J195" s="166">
        <v>40717</v>
      </c>
      <c r="K195" s="237" t="s">
        <v>65</v>
      </c>
      <c r="L195" s="237" t="s">
        <v>65</v>
      </c>
      <c r="M195" s="233"/>
      <c r="N195" s="165"/>
      <c r="O195" s="167"/>
    </row>
    <row r="196" spans="1:15" s="157" customFormat="1">
      <c r="A196" s="164">
        <v>191</v>
      </c>
      <c r="B196" s="165" t="s">
        <v>562</v>
      </c>
      <c r="C196" s="166">
        <v>40717</v>
      </c>
      <c r="D196" s="165" t="s">
        <v>360</v>
      </c>
      <c r="E196" s="165"/>
      <c r="F196" s="165"/>
      <c r="G196" s="165"/>
      <c r="H196" s="164"/>
      <c r="I196" s="165"/>
      <c r="J196" s="165"/>
      <c r="K196" s="237" t="s">
        <v>65</v>
      </c>
      <c r="L196" s="237" t="s">
        <v>65</v>
      </c>
      <c r="M196" s="233"/>
      <c r="N196" s="165"/>
      <c r="O196" s="167"/>
    </row>
    <row r="197" spans="1:15" s="157" customFormat="1" ht="57">
      <c r="A197" s="164">
        <v>192</v>
      </c>
      <c r="B197" s="165" t="s">
        <v>563</v>
      </c>
      <c r="C197" s="166">
        <v>40716</v>
      </c>
      <c r="D197" s="165" t="s">
        <v>32</v>
      </c>
      <c r="E197" s="165" t="s">
        <v>2</v>
      </c>
      <c r="F197" s="165" t="s">
        <v>195</v>
      </c>
      <c r="G197" s="165" t="s">
        <v>196</v>
      </c>
      <c r="H197" s="164">
        <v>1</v>
      </c>
      <c r="I197" s="165" t="s">
        <v>26</v>
      </c>
      <c r="J197" s="166">
        <v>40716</v>
      </c>
      <c r="K197" s="237" t="s">
        <v>65</v>
      </c>
      <c r="L197" s="237" t="s">
        <v>65</v>
      </c>
      <c r="M197" s="233" t="s">
        <v>564</v>
      </c>
      <c r="N197" s="165"/>
      <c r="O197" s="167">
        <v>175000</v>
      </c>
    </row>
    <row r="198" spans="1:15" s="157" customFormat="1" ht="57">
      <c r="A198" s="164">
        <v>193</v>
      </c>
      <c r="B198" s="165" t="s">
        <v>563</v>
      </c>
      <c r="C198" s="166">
        <v>40716</v>
      </c>
      <c r="D198" s="165" t="s">
        <v>341</v>
      </c>
      <c r="E198" s="165" t="s">
        <v>2</v>
      </c>
      <c r="F198" s="165" t="s">
        <v>195</v>
      </c>
      <c r="G198" s="165" t="s">
        <v>196</v>
      </c>
      <c r="H198" s="164">
        <v>1</v>
      </c>
      <c r="I198" s="165" t="s">
        <v>26</v>
      </c>
      <c r="J198" s="166">
        <v>40716</v>
      </c>
      <c r="K198" s="237" t="s">
        <v>65</v>
      </c>
      <c r="L198" s="237" t="s">
        <v>65</v>
      </c>
      <c r="M198" s="233" t="s">
        <v>564</v>
      </c>
      <c r="N198" s="165"/>
      <c r="O198" s="167">
        <v>150000</v>
      </c>
    </row>
    <row r="199" spans="1:15" s="157" customFormat="1" ht="57">
      <c r="A199" s="164">
        <v>194</v>
      </c>
      <c r="B199" s="165" t="s">
        <v>563</v>
      </c>
      <c r="C199" s="166">
        <v>40716</v>
      </c>
      <c r="D199" s="165" t="s">
        <v>565</v>
      </c>
      <c r="E199" s="165" t="s">
        <v>2</v>
      </c>
      <c r="F199" s="165" t="s">
        <v>195</v>
      </c>
      <c r="G199" s="165" t="s">
        <v>196</v>
      </c>
      <c r="H199" s="164">
        <v>1</v>
      </c>
      <c r="I199" s="165" t="s">
        <v>26</v>
      </c>
      <c r="J199" s="166">
        <v>40716</v>
      </c>
      <c r="K199" s="237" t="s">
        <v>65</v>
      </c>
      <c r="L199" s="237" t="s">
        <v>65</v>
      </c>
      <c r="M199" s="233" t="s">
        <v>564</v>
      </c>
      <c r="N199" s="165"/>
      <c r="O199" s="167">
        <v>100000</v>
      </c>
    </row>
    <row r="200" spans="1:15" s="157" customFormat="1" ht="28.5">
      <c r="A200" s="164">
        <v>195</v>
      </c>
      <c r="B200" s="165" t="s">
        <v>566</v>
      </c>
      <c r="C200" s="166">
        <v>40718</v>
      </c>
      <c r="D200" s="165" t="s">
        <v>356</v>
      </c>
      <c r="E200" s="165" t="s">
        <v>2</v>
      </c>
      <c r="F200" s="165" t="s">
        <v>195</v>
      </c>
      <c r="G200" s="165" t="s">
        <v>196</v>
      </c>
      <c r="H200" s="164">
        <v>1</v>
      </c>
      <c r="I200" s="165" t="s">
        <v>26</v>
      </c>
      <c r="J200" s="166">
        <v>40718</v>
      </c>
      <c r="K200" s="237" t="s">
        <v>65</v>
      </c>
      <c r="L200" s="237" t="s">
        <v>65</v>
      </c>
      <c r="M200" s="233" t="s">
        <v>567</v>
      </c>
      <c r="N200" s="165"/>
      <c r="O200" s="167">
        <v>100000</v>
      </c>
    </row>
    <row r="201" spans="1:15" s="157" customFormat="1" ht="42.75">
      <c r="A201" s="164">
        <v>196</v>
      </c>
      <c r="B201" s="165" t="s">
        <v>566</v>
      </c>
      <c r="C201" s="166">
        <v>40718</v>
      </c>
      <c r="D201" s="165" t="s">
        <v>327</v>
      </c>
      <c r="E201" s="165" t="s">
        <v>2</v>
      </c>
      <c r="F201" s="165" t="s">
        <v>570</v>
      </c>
      <c r="G201" s="165" t="s">
        <v>196</v>
      </c>
      <c r="H201" s="164">
        <v>1</v>
      </c>
      <c r="I201" s="165" t="s">
        <v>26</v>
      </c>
      <c r="J201" s="166">
        <v>40718</v>
      </c>
      <c r="K201" s="237" t="s">
        <v>65</v>
      </c>
      <c r="L201" s="237" t="s">
        <v>65</v>
      </c>
      <c r="M201" s="233" t="s">
        <v>571</v>
      </c>
      <c r="N201" s="165"/>
      <c r="O201" s="167">
        <v>150000</v>
      </c>
    </row>
    <row r="202" spans="1:15" s="157" customFormat="1" ht="42.75">
      <c r="A202" s="164">
        <v>197</v>
      </c>
      <c r="B202" s="165" t="s">
        <v>573</v>
      </c>
      <c r="C202" s="166">
        <v>40718</v>
      </c>
      <c r="D202" s="165" t="s">
        <v>341</v>
      </c>
      <c r="E202" s="165" t="s">
        <v>2</v>
      </c>
      <c r="F202" s="165" t="s">
        <v>195</v>
      </c>
      <c r="G202" s="165" t="s">
        <v>196</v>
      </c>
      <c r="H202" s="164">
        <v>1</v>
      </c>
      <c r="I202" s="165" t="s">
        <v>26</v>
      </c>
      <c r="J202" s="166">
        <v>40718</v>
      </c>
      <c r="K202" s="237" t="s">
        <v>65</v>
      </c>
      <c r="L202" s="237" t="s">
        <v>65</v>
      </c>
      <c r="M202" s="233" t="s">
        <v>574</v>
      </c>
      <c r="N202" s="165"/>
      <c r="O202" s="167">
        <v>150000</v>
      </c>
    </row>
    <row r="203" spans="1:15" s="157" customFormat="1" ht="42.75">
      <c r="A203" s="164">
        <v>198</v>
      </c>
      <c r="B203" s="165" t="s">
        <v>575</v>
      </c>
      <c r="C203" s="166">
        <v>40690</v>
      </c>
      <c r="D203" s="165" t="s">
        <v>355</v>
      </c>
      <c r="E203" s="165" t="s">
        <v>2</v>
      </c>
      <c r="F203" s="165" t="s">
        <v>195</v>
      </c>
      <c r="G203" s="165" t="s">
        <v>196</v>
      </c>
      <c r="H203" s="164">
        <v>1</v>
      </c>
      <c r="I203" s="165" t="s">
        <v>26</v>
      </c>
      <c r="J203" s="166">
        <v>40690</v>
      </c>
      <c r="K203" s="237" t="s">
        <v>65</v>
      </c>
      <c r="L203" s="237" t="s">
        <v>65</v>
      </c>
      <c r="M203" s="233" t="s">
        <v>588</v>
      </c>
      <c r="N203" s="165"/>
      <c r="O203" s="167">
        <v>100000</v>
      </c>
    </row>
    <row r="204" spans="1:15" s="157" customFormat="1" ht="28.5">
      <c r="A204" s="164">
        <v>199</v>
      </c>
      <c r="B204" s="165" t="s">
        <v>576</v>
      </c>
      <c r="C204" s="166">
        <v>40721</v>
      </c>
      <c r="D204" s="165" t="s">
        <v>377</v>
      </c>
      <c r="E204" s="165" t="s">
        <v>2</v>
      </c>
      <c r="F204" s="165" t="s">
        <v>195</v>
      </c>
      <c r="G204" s="165" t="s">
        <v>196</v>
      </c>
      <c r="H204" s="164">
        <v>3</v>
      </c>
      <c r="I204" s="165" t="s">
        <v>26</v>
      </c>
      <c r="J204" s="166">
        <v>40721</v>
      </c>
      <c r="K204" s="165" t="s">
        <v>197</v>
      </c>
      <c r="L204" s="166">
        <v>40723</v>
      </c>
      <c r="M204" s="233" t="s">
        <v>577</v>
      </c>
      <c r="N204" s="165"/>
      <c r="O204" s="167">
        <v>150000</v>
      </c>
    </row>
    <row r="205" spans="1:15" s="157" customFormat="1" ht="28.5">
      <c r="A205" s="164">
        <v>200</v>
      </c>
      <c r="B205" s="165" t="s">
        <v>576</v>
      </c>
      <c r="C205" s="166">
        <v>40721</v>
      </c>
      <c r="D205" s="165" t="s">
        <v>341</v>
      </c>
      <c r="E205" s="165" t="s">
        <v>2</v>
      </c>
      <c r="F205" s="165" t="s">
        <v>195</v>
      </c>
      <c r="G205" s="165" t="s">
        <v>196</v>
      </c>
      <c r="H205" s="164">
        <v>3</v>
      </c>
      <c r="I205" s="165" t="s">
        <v>26</v>
      </c>
      <c r="J205" s="166">
        <v>40721</v>
      </c>
      <c r="K205" s="165" t="s">
        <v>197</v>
      </c>
      <c r="L205" s="166">
        <v>40723</v>
      </c>
      <c r="M205" s="233" t="s">
        <v>577</v>
      </c>
      <c r="N205" s="165"/>
      <c r="O205" s="167">
        <v>150000</v>
      </c>
    </row>
    <row r="206" spans="1:15" s="157" customFormat="1" ht="28.5">
      <c r="A206" s="164">
        <v>201</v>
      </c>
      <c r="B206" s="165" t="s">
        <v>576</v>
      </c>
      <c r="C206" s="166">
        <v>40721</v>
      </c>
      <c r="D206" s="165" t="s">
        <v>353</v>
      </c>
      <c r="E206" s="165" t="s">
        <v>2</v>
      </c>
      <c r="F206" s="165" t="s">
        <v>195</v>
      </c>
      <c r="G206" s="165" t="s">
        <v>196</v>
      </c>
      <c r="H206" s="164">
        <v>3</v>
      </c>
      <c r="I206" s="165" t="s">
        <v>26</v>
      </c>
      <c r="J206" s="166">
        <v>40721</v>
      </c>
      <c r="K206" s="165" t="s">
        <v>197</v>
      </c>
      <c r="L206" s="166">
        <v>40723</v>
      </c>
      <c r="M206" s="233" t="s">
        <v>577</v>
      </c>
      <c r="N206" s="165"/>
      <c r="O206" s="167">
        <v>100000</v>
      </c>
    </row>
    <row r="207" spans="1:15" s="157" customFormat="1" ht="99.75">
      <c r="A207" s="164">
        <v>202</v>
      </c>
      <c r="B207" s="165" t="s">
        <v>578</v>
      </c>
      <c r="C207" s="166">
        <v>40724</v>
      </c>
      <c r="D207" s="165" t="s">
        <v>378</v>
      </c>
      <c r="E207" s="165" t="s">
        <v>2</v>
      </c>
      <c r="F207" s="165" t="s">
        <v>195</v>
      </c>
      <c r="G207" s="165" t="s">
        <v>196</v>
      </c>
      <c r="H207" s="164">
        <v>1</v>
      </c>
      <c r="I207" s="165" t="s">
        <v>26</v>
      </c>
      <c r="J207" s="166">
        <v>40724</v>
      </c>
      <c r="K207" s="237" t="s">
        <v>65</v>
      </c>
      <c r="L207" s="237" t="s">
        <v>65</v>
      </c>
      <c r="M207" s="233" t="s">
        <v>579</v>
      </c>
      <c r="N207" s="165"/>
      <c r="O207" s="167">
        <v>150000</v>
      </c>
    </row>
    <row r="208" spans="1:15" s="157" customFormat="1" ht="28.5">
      <c r="A208" s="164">
        <v>203</v>
      </c>
      <c r="B208" s="165" t="s">
        <v>580</v>
      </c>
      <c r="C208" s="166">
        <v>40729</v>
      </c>
      <c r="D208" s="165" t="s">
        <v>341</v>
      </c>
      <c r="E208" s="165" t="s">
        <v>2</v>
      </c>
      <c r="F208" s="165" t="s">
        <v>195</v>
      </c>
      <c r="G208" s="165" t="s">
        <v>196</v>
      </c>
      <c r="H208" s="164">
        <v>1</v>
      </c>
      <c r="I208" s="165" t="s">
        <v>26</v>
      </c>
      <c r="J208" s="166">
        <v>40729</v>
      </c>
      <c r="K208" s="237" t="s">
        <v>65</v>
      </c>
      <c r="L208" s="237" t="s">
        <v>65</v>
      </c>
      <c r="M208" s="233" t="s">
        <v>581</v>
      </c>
      <c r="N208" s="165"/>
      <c r="O208" s="167">
        <v>150000</v>
      </c>
    </row>
    <row r="209" spans="1:15" s="157" customFormat="1" ht="42.75">
      <c r="A209" s="164">
        <v>204</v>
      </c>
      <c r="B209" s="165" t="s">
        <v>582</v>
      </c>
      <c r="C209" s="166">
        <v>40730</v>
      </c>
      <c r="D209" s="165" t="s">
        <v>327</v>
      </c>
      <c r="E209" s="165" t="s">
        <v>2</v>
      </c>
      <c r="F209" s="165" t="s">
        <v>195</v>
      </c>
      <c r="G209" s="165" t="s">
        <v>196</v>
      </c>
      <c r="H209" s="164">
        <v>1</v>
      </c>
      <c r="I209" s="165" t="s">
        <v>26</v>
      </c>
      <c r="J209" s="166">
        <v>40730</v>
      </c>
      <c r="K209" s="237" t="s">
        <v>65</v>
      </c>
      <c r="L209" s="237" t="s">
        <v>65</v>
      </c>
      <c r="M209" s="233" t="s">
        <v>583</v>
      </c>
      <c r="N209" s="165"/>
      <c r="O209" s="167">
        <v>150000</v>
      </c>
    </row>
    <row r="210" spans="1:15" s="157" customFormat="1" ht="28.5">
      <c r="A210" s="164">
        <v>205</v>
      </c>
      <c r="B210" s="165" t="s">
        <v>584</v>
      </c>
      <c r="C210" s="166">
        <v>40730</v>
      </c>
      <c r="D210" s="165" t="s">
        <v>377</v>
      </c>
      <c r="E210" s="165" t="s">
        <v>2</v>
      </c>
      <c r="F210" s="165" t="s">
        <v>195</v>
      </c>
      <c r="G210" s="165" t="s">
        <v>196</v>
      </c>
      <c r="H210" s="164">
        <v>1</v>
      </c>
      <c r="I210" s="165" t="s">
        <v>26</v>
      </c>
      <c r="J210" s="166">
        <v>40730</v>
      </c>
      <c r="K210" s="237" t="s">
        <v>65</v>
      </c>
      <c r="L210" s="237" t="s">
        <v>65</v>
      </c>
      <c r="M210" s="233" t="s">
        <v>585</v>
      </c>
      <c r="N210" s="237" t="s">
        <v>65</v>
      </c>
      <c r="O210" s="167">
        <v>150000</v>
      </c>
    </row>
    <row r="211" spans="1:15" s="157" customFormat="1" ht="28.5">
      <c r="A211" s="164">
        <v>206</v>
      </c>
      <c r="B211" s="165" t="s">
        <v>584</v>
      </c>
      <c r="C211" s="166">
        <v>40730</v>
      </c>
      <c r="D211" s="165" t="s">
        <v>341</v>
      </c>
      <c r="E211" s="165" t="s">
        <v>2</v>
      </c>
      <c r="F211" s="165" t="s">
        <v>195</v>
      </c>
      <c r="G211" s="165" t="s">
        <v>196</v>
      </c>
      <c r="H211" s="164">
        <v>3</v>
      </c>
      <c r="I211" s="165" t="s">
        <v>26</v>
      </c>
      <c r="J211" s="166">
        <v>40730</v>
      </c>
      <c r="K211" s="165" t="s">
        <v>197</v>
      </c>
      <c r="L211" s="166">
        <v>40732</v>
      </c>
      <c r="M211" s="233" t="s">
        <v>585</v>
      </c>
      <c r="N211" s="237" t="s">
        <v>65</v>
      </c>
      <c r="O211" s="167">
        <v>150000</v>
      </c>
    </row>
    <row r="212" spans="1:15" s="157" customFormat="1" ht="28.5">
      <c r="A212" s="164">
        <v>207</v>
      </c>
      <c r="B212" s="165" t="s">
        <v>584</v>
      </c>
      <c r="C212" s="166">
        <v>40730</v>
      </c>
      <c r="D212" s="165" t="s">
        <v>353</v>
      </c>
      <c r="E212" s="165" t="s">
        <v>2</v>
      </c>
      <c r="F212" s="165" t="s">
        <v>195</v>
      </c>
      <c r="G212" s="165" t="s">
        <v>196</v>
      </c>
      <c r="H212" s="164">
        <v>3</v>
      </c>
      <c r="I212" s="165" t="s">
        <v>26</v>
      </c>
      <c r="J212" s="166">
        <v>40730</v>
      </c>
      <c r="K212" s="165" t="s">
        <v>197</v>
      </c>
      <c r="L212" s="166">
        <v>40732</v>
      </c>
      <c r="M212" s="233" t="s">
        <v>585</v>
      </c>
      <c r="N212" s="237" t="s">
        <v>65</v>
      </c>
      <c r="O212" s="167">
        <v>100000</v>
      </c>
    </row>
    <row r="213" spans="1:15" s="157" customFormat="1" ht="99.75">
      <c r="A213" s="164">
        <v>208</v>
      </c>
      <c r="B213" s="165" t="s">
        <v>586</v>
      </c>
      <c r="C213" s="166">
        <v>40732</v>
      </c>
      <c r="D213" s="165" t="s">
        <v>378</v>
      </c>
      <c r="E213" s="165" t="s">
        <v>2</v>
      </c>
      <c r="F213" s="165" t="s">
        <v>195</v>
      </c>
      <c r="G213" s="165" t="s">
        <v>196</v>
      </c>
      <c r="H213" s="164">
        <v>1</v>
      </c>
      <c r="I213" s="165" t="s">
        <v>26</v>
      </c>
      <c r="J213" s="166">
        <v>40732</v>
      </c>
      <c r="K213" s="237" t="s">
        <v>65</v>
      </c>
      <c r="L213" s="237" t="s">
        <v>65</v>
      </c>
      <c r="M213" s="233" t="s">
        <v>587</v>
      </c>
      <c r="N213" s="165"/>
      <c r="O213" s="167">
        <v>150000</v>
      </c>
    </row>
    <row r="214" spans="1:15" s="157" customFormat="1" ht="42.75">
      <c r="A214" s="164">
        <v>209</v>
      </c>
      <c r="B214" s="165" t="s">
        <v>589</v>
      </c>
      <c r="C214" s="166">
        <v>40736</v>
      </c>
      <c r="D214" s="165" t="s">
        <v>32</v>
      </c>
      <c r="E214" s="165" t="s">
        <v>2</v>
      </c>
      <c r="F214" s="165" t="s">
        <v>195</v>
      </c>
      <c r="G214" s="165" t="s">
        <v>196</v>
      </c>
      <c r="H214" s="164">
        <v>1</v>
      </c>
      <c r="I214" s="165" t="s">
        <v>26</v>
      </c>
      <c r="J214" s="166">
        <v>40736</v>
      </c>
      <c r="K214" s="237" t="s">
        <v>65</v>
      </c>
      <c r="L214" s="237" t="s">
        <v>65</v>
      </c>
      <c r="M214" s="233" t="s">
        <v>590</v>
      </c>
      <c r="N214" s="165"/>
      <c r="O214" s="167">
        <v>150000</v>
      </c>
    </row>
    <row r="215" spans="1:15" s="157" customFormat="1" ht="42.75">
      <c r="A215" s="164">
        <v>210</v>
      </c>
      <c r="B215" s="165" t="s">
        <v>589</v>
      </c>
      <c r="C215" s="166">
        <v>40736</v>
      </c>
      <c r="D215" s="165" t="s">
        <v>377</v>
      </c>
      <c r="E215" s="165" t="s">
        <v>2</v>
      </c>
      <c r="F215" s="165" t="s">
        <v>195</v>
      </c>
      <c r="G215" s="165" t="s">
        <v>196</v>
      </c>
      <c r="H215" s="164">
        <v>1</v>
      </c>
      <c r="I215" s="165" t="s">
        <v>26</v>
      </c>
      <c r="J215" s="166">
        <v>40736</v>
      </c>
      <c r="K215" s="237" t="s">
        <v>65</v>
      </c>
      <c r="L215" s="237" t="s">
        <v>65</v>
      </c>
      <c r="M215" s="233" t="s">
        <v>590</v>
      </c>
      <c r="N215" s="165"/>
      <c r="O215" s="167">
        <v>150000</v>
      </c>
    </row>
    <row r="216" spans="1:15" s="157" customFormat="1" ht="71.25">
      <c r="A216" s="164">
        <v>211</v>
      </c>
      <c r="B216" s="165" t="s">
        <v>591</v>
      </c>
      <c r="C216" s="166">
        <v>40719</v>
      </c>
      <c r="D216" s="165" t="s">
        <v>341</v>
      </c>
      <c r="E216" s="165" t="s">
        <v>2</v>
      </c>
      <c r="F216" s="165" t="s">
        <v>195</v>
      </c>
      <c r="G216" s="165" t="s">
        <v>196</v>
      </c>
      <c r="H216" s="164">
        <v>1</v>
      </c>
      <c r="I216" s="165" t="s">
        <v>26</v>
      </c>
      <c r="J216" s="166">
        <v>40719</v>
      </c>
      <c r="K216" s="237" t="s">
        <v>65</v>
      </c>
      <c r="L216" s="237" t="s">
        <v>65</v>
      </c>
      <c r="M216" s="233" t="s">
        <v>592</v>
      </c>
      <c r="N216" s="165"/>
      <c r="O216" s="167"/>
    </row>
    <row r="217" spans="1:15" s="157" customFormat="1" ht="71.25">
      <c r="A217" s="164">
        <v>212</v>
      </c>
      <c r="B217" s="165" t="s">
        <v>594</v>
      </c>
      <c r="C217" s="166">
        <v>40737</v>
      </c>
      <c r="D217" s="165" t="s">
        <v>378</v>
      </c>
      <c r="E217" s="165" t="s">
        <v>2</v>
      </c>
      <c r="F217" s="165" t="s">
        <v>195</v>
      </c>
      <c r="G217" s="165" t="s">
        <v>196</v>
      </c>
      <c r="H217" s="164">
        <v>1</v>
      </c>
      <c r="I217" s="165" t="s">
        <v>26</v>
      </c>
      <c r="J217" s="166">
        <v>40737</v>
      </c>
      <c r="K217" s="237" t="s">
        <v>65</v>
      </c>
      <c r="L217" s="237" t="s">
        <v>65</v>
      </c>
      <c r="M217" s="233" t="s">
        <v>593</v>
      </c>
      <c r="N217" s="165"/>
      <c r="O217" s="167">
        <v>150000</v>
      </c>
    </row>
    <row r="218" spans="1:15" s="157" customFormat="1" ht="57">
      <c r="A218" s="164">
        <v>213</v>
      </c>
      <c r="B218" s="165" t="s">
        <v>595</v>
      </c>
      <c r="C218" s="166">
        <v>40737</v>
      </c>
      <c r="D218" s="165" t="s">
        <v>199</v>
      </c>
      <c r="E218" s="165" t="s">
        <v>2</v>
      </c>
      <c r="F218" s="165" t="s">
        <v>195</v>
      </c>
      <c r="G218" s="165" t="s">
        <v>196</v>
      </c>
      <c r="H218" s="164">
        <v>1</v>
      </c>
      <c r="I218" s="165" t="s">
        <v>26</v>
      </c>
      <c r="J218" s="166">
        <v>40737</v>
      </c>
      <c r="K218" s="237" t="s">
        <v>65</v>
      </c>
      <c r="L218" s="237" t="s">
        <v>65</v>
      </c>
      <c r="M218" s="236" t="s">
        <v>596</v>
      </c>
      <c r="N218" s="165"/>
      <c r="O218" s="167">
        <v>100000</v>
      </c>
    </row>
    <row r="219" spans="1:15" s="157" customFormat="1" ht="42.75">
      <c r="A219" s="164">
        <v>214</v>
      </c>
      <c r="B219" s="165" t="s">
        <v>597</v>
      </c>
      <c r="C219" s="166">
        <v>40743</v>
      </c>
      <c r="D219" s="165" t="s">
        <v>32</v>
      </c>
      <c r="E219" s="165" t="s">
        <v>2</v>
      </c>
      <c r="F219" s="165" t="s">
        <v>195</v>
      </c>
      <c r="G219" s="165" t="s">
        <v>196</v>
      </c>
      <c r="H219" s="164">
        <v>1</v>
      </c>
      <c r="I219" s="165" t="s">
        <v>26</v>
      </c>
      <c r="J219" s="166">
        <v>40743</v>
      </c>
      <c r="K219" s="237" t="s">
        <v>65</v>
      </c>
      <c r="L219" s="237" t="s">
        <v>65</v>
      </c>
      <c r="M219" s="233" t="s">
        <v>600</v>
      </c>
      <c r="N219" s="165"/>
      <c r="O219" s="167">
        <v>175000</v>
      </c>
    </row>
    <row r="220" spans="1:15" s="157" customFormat="1" ht="42.75">
      <c r="A220" s="164">
        <v>215</v>
      </c>
      <c r="B220" s="165" t="s">
        <v>597</v>
      </c>
      <c r="C220" s="166">
        <v>40743</v>
      </c>
      <c r="D220" s="165" t="s">
        <v>341</v>
      </c>
      <c r="E220" s="165" t="s">
        <v>2</v>
      </c>
      <c r="F220" s="165" t="s">
        <v>195</v>
      </c>
      <c r="G220" s="165" t="s">
        <v>196</v>
      </c>
      <c r="H220" s="164">
        <v>1</v>
      </c>
      <c r="I220" s="165" t="s">
        <v>26</v>
      </c>
      <c r="J220" s="166">
        <v>40743</v>
      </c>
      <c r="K220" s="237" t="s">
        <v>65</v>
      </c>
      <c r="L220" s="237" t="s">
        <v>65</v>
      </c>
      <c r="M220" s="233" t="s">
        <v>600</v>
      </c>
      <c r="N220" s="165"/>
      <c r="O220" s="167">
        <v>150000</v>
      </c>
    </row>
    <row r="221" spans="1:15" s="157" customFormat="1" ht="42.75">
      <c r="A221" s="164">
        <v>216</v>
      </c>
      <c r="B221" s="165" t="s">
        <v>597</v>
      </c>
      <c r="C221" s="166">
        <v>40743</v>
      </c>
      <c r="D221" s="165" t="s">
        <v>355</v>
      </c>
      <c r="E221" s="165" t="s">
        <v>2</v>
      </c>
      <c r="F221" s="165" t="s">
        <v>195</v>
      </c>
      <c r="G221" s="165" t="s">
        <v>196</v>
      </c>
      <c r="H221" s="164">
        <v>1</v>
      </c>
      <c r="I221" s="165" t="s">
        <v>26</v>
      </c>
      <c r="J221" s="166">
        <v>40743</v>
      </c>
      <c r="K221" s="237" t="s">
        <v>65</v>
      </c>
      <c r="L221" s="237" t="s">
        <v>65</v>
      </c>
      <c r="M221" s="233" t="s">
        <v>600</v>
      </c>
      <c r="N221" s="165"/>
      <c r="O221" s="167">
        <v>100000</v>
      </c>
    </row>
    <row r="222" spans="1:15" s="157" customFormat="1" ht="28.5">
      <c r="A222" s="164">
        <v>217</v>
      </c>
      <c r="B222" s="165" t="s">
        <v>598</v>
      </c>
      <c r="C222" s="166">
        <v>40743</v>
      </c>
      <c r="D222" s="165" t="s">
        <v>377</v>
      </c>
      <c r="E222" s="165" t="s">
        <v>2</v>
      </c>
      <c r="F222" s="165" t="s">
        <v>195</v>
      </c>
      <c r="G222" s="165" t="s">
        <v>196</v>
      </c>
      <c r="H222" s="164">
        <v>1</v>
      </c>
      <c r="I222" s="165" t="s">
        <v>26</v>
      </c>
      <c r="J222" s="166">
        <v>40743</v>
      </c>
      <c r="K222" s="237" t="s">
        <v>65</v>
      </c>
      <c r="L222" s="237" t="s">
        <v>65</v>
      </c>
      <c r="M222" s="233" t="s">
        <v>599</v>
      </c>
      <c r="N222" s="165"/>
      <c r="O222" s="167">
        <v>150000</v>
      </c>
    </row>
    <row r="223" spans="1:15" s="157" customFormat="1" ht="28.5">
      <c r="A223" s="164">
        <v>218</v>
      </c>
      <c r="B223" s="165" t="s">
        <v>598</v>
      </c>
      <c r="C223" s="166">
        <v>40743</v>
      </c>
      <c r="D223" s="165" t="s">
        <v>378</v>
      </c>
      <c r="E223" s="165" t="s">
        <v>2</v>
      </c>
      <c r="F223" s="165" t="s">
        <v>195</v>
      </c>
      <c r="G223" s="165" t="s">
        <v>196</v>
      </c>
      <c r="H223" s="164">
        <v>1</v>
      </c>
      <c r="I223" s="165" t="s">
        <v>26</v>
      </c>
      <c r="J223" s="166">
        <v>40743</v>
      </c>
      <c r="K223" s="237" t="s">
        <v>65</v>
      </c>
      <c r="L223" s="237" t="s">
        <v>65</v>
      </c>
      <c r="M223" s="233" t="s">
        <v>599</v>
      </c>
      <c r="N223" s="165"/>
      <c r="O223" s="167">
        <v>150000</v>
      </c>
    </row>
    <row r="224" spans="1:15" s="157" customFormat="1" ht="28.5">
      <c r="A224" s="164">
        <v>219</v>
      </c>
      <c r="B224" s="165" t="s">
        <v>598</v>
      </c>
      <c r="C224" s="166">
        <v>40743</v>
      </c>
      <c r="D224" s="165" t="s">
        <v>335</v>
      </c>
      <c r="E224" s="165" t="s">
        <v>2</v>
      </c>
      <c r="F224" s="165" t="s">
        <v>195</v>
      </c>
      <c r="G224" s="165" t="s">
        <v>196</v>
      </c>
      <c r="H224" s="164">
        <v>1</v>
      </c>
      <c r="I224" s="165" t="s">
        <v>26</v>
      </c>
      <c r="J224" s="166">
        <v>40743</v>
      </c>
      <c r="K224" s="237" t="s">
        <v>65</v>
      </c>
      <c r="L224" s="237" t="s">
        <v>65</v>
      </c>
      <c r="M224" s="233" t="s">
        <v>599</v>
      </c>
      <c r="N224" s="165"/>
      <c r="O224" s="167">
        <v>100000</v>
      </c>
    </row>
    <row r="225" spans="1:18" s="157" customFormat="1" ht="28.5">
      <c r="A225" s="164">
        <v>220</v>
      </c>
      <c r="B225" s="165" t="s">
        <v>598</v>
      </c>
      <c r="C225" s="166">
        <v>40743</v>
      </c>
      <c r="D225" s="165" t="s">
        <v>199</v>
      </c>
      <c r="E225" s="165" t="s">
        <v>2</v>
      </c>
      <c r="F225" s="165" t="s">
        <v>195</v>
      </c>
      <c r="G225" s="165" t="s">
        <v>196</v>
      </c>
      <c r="H225" s="164">
        <v>1</v>
      </c>
      <c r="I225" s="165" t="s">
        <v>26</v>
      </c>
      <c r="J225" s="166">
        <v>40743</v>
      </c>
      <c r="K225" s="237" t="s">
        <v>65</v>
      </c>
      <c r="L225" s="237" t="s">
        <v>65</v>
      </c>
      <c r="M225" s="233" t="s">
        <v>599</v>
      </c>
      <c r="N225" s="165"/>
      <c r="O225" s="167">
        <v>100000</v>
      </c>
    </row>
    <row r="226" spans="1:18" s="157" customFormat="1" ht="57">
      <c r="A226" s="164">
        <v>221</v>
      </c>
      <c r="B226" s="165" t="s">
        <v>601</v>
      </c>
      <c r="C226" s="166">
        <v>40744</v>
      </c>
      <c r="D226" s="165" t="s">
        <v>355</v>
      </c>
      <c r="E226" s="165" t="s">
        <v>2</v>
      </c>
      <c r="F226" s="165" t="s">
        <v>195</v>
      </c>
      <c r="G226" s="165" t="s">
        <v>196</v>
      </c>
      <c r="H226" s="164">
        <v>1</v>
      </c>
      <c r="I226" s="165" t="s">
        <v>26</v>
      </c>
      <c r="J226" s="166">
        <v>40744</v>
      </c>
      <c r="K226" s="237" t="s">
        <v>65</v>
      </c>
      <c r="L226" s="237" t="s">
        <v>65</v>
      </c>
      <c r="M226" s="233" t="s">
        <v>602</v>
      </c>
      <c r="N226" s="165"/>
      <c r="O226" s="167">
        <v>150000</v>
      </c>
    </row>
    <row r="227" spans="1:18" s="157" customFormat="1" ht="57">
      <c r="A227" s="164">
        <v>222</v>
      </c>
      <c r="B227" s="165" t="s">
        <v>603</v>
      </c>
      <c r="C227" s="166">
        <v>40744</v>
      </c>
      <c r="D227" s="165" t="s">
        <v>378</v>
      </c>
      <c r="E227" s="165" t="s">
        <v>2</v>
      </c>
      <c r="F227" s="165" t="s">
        <v>195</v>
      </c>
      <c r="G227" s="165" t="s">
        <v>196</v>
      </c>
      <c r="H227" s="164">
        <v>1</v>
      </c>
      <c r="I227" s="165" t="s">
        <v>26</v>
      </c>
      <c r="J227" s="166">
        <v>40744</v>
      </c>
      <c r="K227" s="237" t="s">
        <v>65</v>
      </c>
      <c r="L227" s="237" t="s">
        <v>65</v>
      </c>
      <c r="M227" s="233" t="s">
        <v>602</v>
      </c>
      <c r="N227" s="165"/>
      <c r="O227" s="167">
        <v>150000</v>
      </c>
    </row>
    <row r="228" spans="1:18" s="157" customFormat="1" ht="57">
      <c r="A228" s="164">
        <v>223</v>
      </c>
      <c r="B228" s="165" t="s">
        <v>604</v>
      </c>
      <c r="C228" s="166">
        <v>40738</v>
      </c>
      <c r="D228" s="165" t="s">
        <v>355</v>
      </c>
      <c r="E228" s="165" t="s">
        <v>2</v>
      </c>
      <c r="F228" s="165" t="s">
        <v>195</v>
      </c>
      <c r="G228" s="165" t="s">
        <v>196</v>
      </c>
      <c r="H228" s="164">
        <v>1</v>
      </c>
      <c r="I228" s="165" t="s">
        <v>26</v>
      </c>
      <c r="J228" s="166">
        <v>40738</v>
      </c>
      <c r="K228" s="237" t="s">
        <v>65</v>
      </c>
      <c r="L228" s="237" t="s">
        <v>65</v>
      </c>
      <c r="M228" s="233" t="s">
        <v>607</v>
      </c>
      <c r="N228" s="165"/>
      <c r="O228" s="167"/>
    </row>
    <row r="229" spans="1:18" s="157" customFormat="1" ht="57">
      <c r="A229" s="164">
        <v>224</v>
      </c>
      <c r="B229" s="165" t="s">
        <v>604</v>
      </c>
      <c r="C229" s="166">
        <v>40738</v>
      </c>
      <c r="D229" s="165" t="s">
        <v>520</v>
      </c>
      <c r="E229" s="165" t="s">
        <v>2</v>
      </c>
      <c r="F229" s="165" t="s">
        <v>195</v>
      </c>
      <c r="G229" s="165" t="s">
        <v>196</v>
      </c>
      <c r="H229" s="164">
        <v>1</v>
      </c>
      <c r="I229" s="165" t="s">
        <v>26</v>
      </c>
      <c r="J229" s="166">
        <v>40738</v>
      </c>
      <c r="K229" s="237" t="s">
        <v>65</v>
      </c>
      <c r="L229" s="237" t="s">
        <v>65</v>
      </c>
      <c r="M229" s="233" t="s">
        <v>607</v>
      </c>
      <c r="N229" s="165"/>
      <c r="O229" s="167"/>
    </row>
    <row r="230" spans="1:18" s="157" customFormat="1" ht="42.75">
      <c r="A230" s="164">
        <v>225</v>
      </c>
      <c r="B230" s="165" t="s">
        <v>606</v>
      </c>
      <c r="C230" s="166">
        <v>40745</v>
      </c>
      <c r="D230" s="165" t="s">
        <v>355</v>
      </c>
      <c r="E230" s="165" t="s">
        <v>2</v>
      </c>
      <c r="F230" s="165" t="s">
        <v>195</v>
      </c>
      <c r="G230" s="165" t="s">
        <v>196</v>
      </c>
      <c r="H230" s="164">
        <v>1</v>
      </c>
      <c r="I230" s="165" t="s">
        <v>26</v>
      </c>
      <c r="J230" s="166">
        <v>40745</v>
      </c>
      <c r="K230" s="237" t="s">
        <v>65</v>
      </c>
      <c r="L230" s="237" t="s">
        <v>65</v>
      </c>
      <c r="M230" s="233" t="s">
        <v>608</v>
      </c>
      <c r="N230" s="165"/>
      <c r="O230" s="167"/>
    </row>
    <row r="231" spans="1:18" s="157" customFormat="1" ht="28.5">
      <c r="A231" s="164">
        <v>226</v>
      </c>
      <c r="B231" s="165" t="s">
        <v>609</v>
      </c>
      <c r="C231" s="166">
        <v>40749</v>
      </c>
      <c r="D231" s="165" t="s">
        <v>341</v>
      </c>
      <c r="E231" s="165" t="s">
        <v>2</v>
      </c>
      <c r="F231" s="165" t="s">
        <v>195</v>
      </c>
      <c r="G231" s="165" t="s">
        <v>196</v>
      </c>
      <c r="H231" s="164">
        <v>2</v>
      </c>
      <c r="I231" s="165" t="s">
        <v>26</v>
      </c>
      <c r="J231" s="166">
        <v>40749</v>
      </c>
      <c r="K231" s="237" t="s">
        <v>197</v>
      </c>
      <c r="L231" s="166">
        <v>40750</v>
      </c>
      <c r="M231" s="233" t="s">
        <v>623</v>
      </c>
      <c r="N231" s="165"/>
      <c r="O231" s="167">
        <v>150000</v>
      </c>
    </row>
    <row r="232" spans="1:18" s="157" customFormat="1" ht="28.5">
      <c r="A232" s="164">
        <v>227</v>
      </c>
      <c r="B232" s="165" t="s">
        <v>609</v>
      </c>
      <c r="C232" s="166">
        <v>40749</v>
      </c>
      <c r="D232" s="165" t="s">
        <v>353</v>
      </c>
      <c r="E232" s="165" t="s">
        <v>2</v>
      </c>
      <c r="F232" s="165" t="s">
        <v>195</v>
      </c>
      <c r="G232" s="165" t="s">
        <v>196</v>
      </c>
      <c r="H232" s="164">
        <v>2</v>
      </c>
      <c r="I232" s="165" t="s">
        <v>26</v>
      </c>
      <c r="J232" s="166">
        <v>40749</v>
      </c>
      <c r="K232" s="237" t="s">
        <v>197</v>
      </c>
      <c r="L232" s="166">
        <v>40750</v>
      </c>
      <c r="M232" s="233" t="s">
        <v>623</v>
      </c>
      <c r="N232" s="165"/>
      <c r="O232" s="167">
        <v>100000</v>
      </c>
    </row>
    <row r="233" spans="1:18" s="157" customFormat="1" ht="85.5">
      <c r="A233" s="164">
        <v>228</v>
      </c>
      <c r="B233" s="165" t="s">
        <v>611</v>
      </c>
      <c r="C233" s="166">
        <v>40750</v>
      </c>
      <c r="D233" s="165" t="s">
        <v>378</v>
      </c>
      <c r="E233" s="165" t="s">
        <v>2</v>
      </c>
      <c r="F233" s="165" t="s">
        <v>195</v>
      </c>
      <c r="G233" s="165" t="s">
        <v>196</v>
      </c>
      <c r="H233" s="164">
        <v>1</v>
      </c>
      <c r="I233" s="165" t="s">
        <v>26</v>
      </c>
      <c r="J233" s="166">
        <v>40750</v>
      </c>
      <c r="K233" s="237" t="s">
        <v>65</v>
      </c>
      <c r="L233" s="237" t="s">
        <v>65</v>
      </c>
      <c r="M233" s="233" t="s">
        <v>612</v>
      </c>
      <c r="N233" s="165"/>
      <c r="O233" s="167">
        <v>150000</v>
      </c>
    </row>
    <row r="234" spans="1:18" s="157" customFormat="1" ht="57">
      <c r="A234" s="164">
        <v>229</v>
      </c>
      <c r="B234" s="165" t="s">
        <v>615</v>
      </c>
      <c r="C234" s="166">
        <v>40750</v>
      </c>
      <c r="D234" s="165" t="s">
        <v>377</v>
      </c>
      <c r="E234" s="165" t="s">
        <v>2</v>
      </c>
      <c r="F234" s="165" t="s">
        <v>195</v>
      </c>
      <c r="G234" s="165" t="s">
        <v>196</v>
      </c>
      <c r="H234" s="164">
        <v>2</v>
      </c>
      <c r="I234" s="165" t="s">
        <v>26</v>
      </c>
      <c r="J234" s="166">
        <v>40750</v>
      </c>
      <c r="K234" s="237" t="s">
        <v>197</v>
      </c>
      <c r="L234" s="166">
        <v>40751</v>
      </c>
      <c r="M234" s="233" t="s">
        <v>616</v>
      </c>
      <c r="N234" s="165"/>
      <c r="O234" s="167">
        <v>150000</v>
      </c>
    </row>
    <row r="235" spans="1:18" s="157" customFormat="1" ht="28.5">
      <c r="A235" s="164">
        <v>230</v>
      </c>
      <c r="B235" s="165" t="s">
        <v>617</v>
      </c>
      <c r="C235" s="166">
        <v>40752</v>
      </c>
      <c r="D235" s="165" t="s">
        <v>618</v>
      </c>
      <c r="E235" s="165" t="s">
        <v>2</v>
      </c>
      <c r="F235" s="165" t="s">
        <v>195</v>
      </c>
      <c r="G235" s="165" t="s">
        <v>196</v>
      </c>
      <c r="H235" s="164">
        <v>1</v>
      </c>
      <c r="I235" s="165" t="s">
        <v>26</v>
      </c>
      <c r="J235" s="166">
        <v>40752</v>
      </c>
      <c r="K235" s="237" t="s">
        <v>65</v>
      </c>
      <c r="L235" s="237" t="s">
        <v>65</v>
      </c>
      <c r="M235" s="233" t="s">
        <v>599</v>
      </c>
      <c r="N235" s="165"/>
      <c r="O235" s="167">
        <v>100000</v>
      </c>
    </row>
    <row r="236" spans="1:18" s="157" customFormat="1" ht="57">
      <c r="A236" s="164">
        <v>231</v>
      </c>
      <c r="B236" s="165" t="s">
        <v>619</v>
      </c>
      <c r="C236" s="166">
        <v>40753</v>
      </c>
      <c r="D236" s="165" t="s">
        <v>378</v>
      </c>
      <c r="E236" s="165" t="s">
        <v>2</v>
      </c>
      <c r="F236" s="165" t="s">
        <v>195</v>
      </c>
      <c r="G236" s="165" t="s">
        <v>196</v>
      </c>
      <c r="H236" s="164">
        <v>1</v>
      </c>
      <c r="I236" s="165" t="s">
        <v>26</v>
      </c>
      <c r="J236" s="166">
        <v>40753</v>
      </c>
      <c r="K236" s="237" t="s">
        <v>65</v>
      </c>
      <c r="L236" s="237" t="s">
        <v>65</v>
      </c>
      <c r="M236" s="233" t="s">
        <v>620</v>
      </c>
      <c r="N236" s="165"/>
      <c r="O236" s="167">
        <v>150000</v>
      </c>
    </row>
    <row r="237" spans="1:18" s="157" customFormat="1" ht="57">
      <c r="A237" s="164">
        <v>232</v>
      </c>
      <c r="B237" s="165" t="s">
        <v>621</v>
      </c>
      <c r="C237" s="166">
        <v>40756</v>
      </c>
      <c r="D237" s="165" t="s">
        <v>199</v>
      </c>
      <c r="E237" s="165" t="s">
        <v>2</v>
      </c>
      <c r="F237" s="165" t="s">
        <v>195</v>
      </c>
      <c r="G237" s="165" t="s">
        <v>196</v>
      </c>
      <c r="H237" s="164">
        <v>1</v>
      </c>
      <c r="I237" s="165" t="s">
        <v>26</v>
      </c>
      <c r="J237" s="166">
        <v>40756</v>
      </c>
      <c r="K237" s="237" t="s">
        <v>65</v>
      </c>
      <c r="L237" s="237" t="s">
        <v>65</v>
      </c>
      <c r="M237" s="236" t="s">
        <v>622</v>
      </c>
      <c r="N237" s="165"/>
      <c r="O237" s="167">
        <v>100000</v>
      </c>
    </row>
    <row r="238" spans="1:18" s="157" customFormat="1" ht="57">
      <c r="A238" s="164">
        <v>233</v>
      </c>
      <c r="B238" s="165" t="s">
        <v>625</v>
      </c>
      <c r="C238" s="166">
        <v>40759</v>
      </c>
      <c r="D238" s="165" t="s">
        <v>355</v>
      </c>
      <c r="E238" s="165" t="s">
        <v>2</v>
      </c>
      <c r="F238" s="165" t="s">
        <v>195</v>
      </c>
      <c r="G238" s="165" t="s">
        <v>196</v>
      </c>
      <c r="H238" s="164">
        <v>1</v>
      </c>
      <c r="I238" s="165" t="s">
        <v>26</v>
      </c>
      <c r="J238" s="166">
        <v>40759</v>
      </c>
      <c r="K238" s="237" t="s">
        <v>65</v>
      </c>
      <c r="L238" s="237" t="s">
        <v>65</v>
      </c>
      <c r="M238" s="233" t="s">
        <v>624</v>
      </c>
      <c r="N238" s="165"/>
      <c r="O238" s="167">
        <v>100000</v>
      </c>
    </row>
    <row r="239" spans="1:18" s="157" customFormat="1" ht="42.75">
      <c r="A239" s="164">
        <v>234</v>
      </c>
      <c r="B239" s="165" t="s">
        <v>626</v>
      </c>
      <c r="C239" s="166">
        <v>40756</v>
      </c>
      <c r="D239" s="165" t="s">
        <v>32</v>
      </c>
      <c r="E239" s="165" t="s">
        <v>2</v>
      </c>
      <c r="F239" s="165" t="s">
        <v>195</v>
      </c>
      <c r="G239" s="165" t="s">
        <v>196</v>
      </c>
      <c r="H239" s="164">
        <v>1</v>
      </c>
      <c r="I239" s="165" t="s">
        <v>26</v>
      </c>
      <c r="J239" s="166">
        <v>40756</v>
      </c>
      <c r="K239" s="237" t="s">
        <v>65</v>
      </c>
      <c r="L239" s="237" t="s">
        <v>65</v>
      </c>
      <c r="M239" s="233" t="s">
        <v>627</v>
      </c>
      <c r="N239" s="165"/>
      <c r="O239" s="167">
        <v>175000</v>
      </c>
      <c r="P239" s="233"/>
      <c r="Q239" s="165"/>
      <c r="R239" s="167"/>
    </row>
    <row r="240" spans="1:18" s="157" customFormat="1" ht="57">
      <c r="A240" s="164">
        <v>235</v>
      </c>
      <c r="B240" s="165" t="s">
        <v>626</v>
      </c>
      <c r="C240" s="166">
        <v>40756</v>
      </c>
      <c r="D240" s="165" t="s">
        <v>355</v>
      </c>
      <c r="E240" s="165" t="s">
        <v>2</v>
      </c>
      <c r="F240" s="165" t="s">
        <v>195</v>
      </c>
      <c r="G240" s="165" t="s">
        <v>196</v>
      </c>
      <c r="H240" s="164">
        <v>2</v>
      </c>
      <c r="I240" s="165" t="s">
        <v>26</v>
      </c>
      <c r="J240" s="166">
        <v>40759</v>
      </c>
      <c r="K240" s="237" t="s">
        <v>197</v>
      </c>
      <c r="L240" s="166">
        <v>40757</v>
      </c>
      <c r="M240" s="233" t="s">
        <v>624</v>
      </c>
      <c r="N240" s="165"/>
      <c r="O240" s="167">
        <v>100000</v>
      </c>
    </row>
    <row r="241" spans="1:17" s="157" customFormat="1" ht="57">
      <c r="A241" s="164">
        <v>236</v>
      </c>
      <c r="B241" s="165" t="s">
        <v>626</v>
      </c>
      <c r="C241" s="166">
        <v>40756</v>
      </c>
      <c r="D241" s="165" t="s">
        <v>356</v>
      </c>
      <c r="E241" s="165" t="s">
        <v>2</v>
      </c>
      <c r="F241" s="165" t="s">
        <v>195</v>
      </c>
      <c r="G241" s="165" t="s">
        <v>196</v>
      </c>
      <c r="H241" s="164">
        <v>2</v>
      </c>
      <c r="I241" s="165" t="s">
        <v>26</v>
      </c>
      <c r="J241" s="166">
        <v>40759</v>
      </c>
      <c r="K241" s="237" t="s">
        <v>197</v>
      </c>
      <c r="L241" s="166">
        <v>40757</v>
      </c>
      <c r="M241" s="233" t="s">
        <v>624</v>
      </c>
      <c r="N241" s="165"/>
      <c r="O241" s="167">
        <v>100000</v>
      </c>
      <c r="P241" s="165"/>
      <c r="Q241" s="167"/>
    </row>
    <row r="242" spans="1:17" s="157" customFormat="1" ht="42.75">
      <c r="A242" s="164">
        <v>237</v>
      </c>
      <c r="B242" s="165" t="s">
        <v>654</v>
      </c>
      <c r="C242" s="166">
        <v>40757</v>
      </c>
      <c r="D242" s="165" t="s">
        <v>32</v>
      </c>
      <c r="E242" s="165" t="s">
        <v>2</v>
      </c>
      <c r="F242" s="165" t="s">
        <v>195</v>
      </c>
      <c r="G242" s="165" t="s">
        <v>196</v>
      </c>
      <c r="H242" s="164">
        <v>1</v>
      </c>
      <c r="I242" s="165" t="s">
        <v>26</v>
      </c>
      <c r="J242" s="166">
        <v>40757</v>
      </c>
      <c r="K242" s="237" t="s">
        <v>65</v>
      </c>
      <c r="L242" s="237" t="s">
        <v>65</v>
      </c>
      <c r="M242" s="233" t="s">
        <v>655</v>
      </c>
      <c r="N242" s="165"/>
      <c r="O242" s="167">
        <v>175000</v>
      </c>
      <c r="P242" s="165"/>
      <c r="Q242" s="391"/>
    </row>
    <row r="243" spans="1:17" s="157" customFormat="1" ht="42.75">
      <c r="A243" s="164">
        <v>238</v>
      </c>
      <c r="B243" s="165" t="s">
        <v>654</v>
      </c>
      <c r="C243" s="166">
        <v>40757</v>
      </c>
      <c r="D243" s="165" t="s">
        <v>377</v>
      </c>
      <c r="E243" s="165" t="s">
        <v>2</v>
      </c>
      <c r="F243" s="165" t="s">
        <v>195</v>
      </c>
      <c r="G243" s="165" t="s">
        <v>196</v>
      </c>
      <c r="H243" s="164">
        <v>1</v>
      </c>
      <c r="I243" s="165" t="s">
        <v>26</v>
      </c>
      <c r="J243" s="166">
        <v>40757</v>
      </c>
      <c r="K243" s="237" t="s">
        <v>65</v>
      </c>
      <c r="L243" s="237" t="s">
        <v>65</v>
      </c>
      <c r="M243" s="233" t="s">
        <v>655</v>
      </c>
      <c r="N243" s="165"/>
      <c r="O243" s="167">
        <v>150000</v>
      </c>
      <c r="P243" s="165"/>
      <c r="Q243" s="391"/>
    </row>
    <row r="244" spans="1:17" s="157" customFormat="1" ht="42.75">
      <c r="A244" s="164">
        <v>239</v>
      </c>
      <c r="B244" s="165" t="s">
        <v>654</v>
      </c>
      <c r="C244" s="166">
        <v>40757</v>
      </c>
      <c r="D244" s="165" t="s">
        <v>327</v>
      </c>
      <c r="E244" s="165" t="s">
        <v>2</v>
      </c>
      <c r="F244" s="165" t="s">
        <v>195</v>
      </c>
      <c r="G244" s="165" t="s">
        <v>196</v>
      </c>
      <c r="H244" s="164">
        <v>1</v>
      </c>
      <c r="I244" s="165" t="s">
        <v>26</v>
      </c>
      <c r="J244" s="166">
        <v>40757</v>
      </c>
      <c r="K244" s="237" t="s">
        <v>65</v>
      </c>
      <c r="L244" s="237" t="s">
        <v>65</v>
      </c>
      <c r="M244" s="233" t="s">
        <v>655</v>
      </c>
      <c r="N244" s="165"/>
      <c r="O244" s="167">
        <v>150000</v>
      </c>
      <c r="P244" s="165"/>
      <c r="Q244" s="391"/>
    </row>
    <row r="245" spans="1:17" s="157" customFormat="1" ht="42.75">
      <c r="A245" s="164">
        <v>240</v>
      </c>
      <c r="B245" s="165" t="s">
        <v>654</v>
      </c>
      <c r="C245" s="166">
        <v>40757</v>
      </c>
      <c r="D245" s="165" t="s">
        <v>341</v>
      </c>
      <c r="E245" s="165" t="s">
        <v>2</v>
      </c>
      <c r="F245" s="165" t="s">
        <v>195</v>
      </c>
      <c r="G245" s="165" t="s">
        <v>196</v>
      </c>
      <c r="H245" s="164">
        <v>1</v>
      </c>
      <c r="I245" s="165" t="s">
        <v>26</v>
      </c>
      <c r="J245" s="166">
        <v>40757</v>
      </c>
      <c r="K245" s="237" t="s">
        <v>65</v>
      </c>
      <c r="L245" s="237" t="s">
        <v>65</v>
      </c>
      <c r="M245" s="233" t="s">
        <v>655</v>
      </c>
      <c r="N245" s="165"/>
      <c r="O245" s="167">
        <v>150000</v>
      </c>
      <c r="P245" s="165"/>
      <c r="Q245" s="391"/>
    </row>
    <row r="246" spans="1:17" s="157" customFormat="1" ht="42.75">
      <c r="A246" s="164">
        <v>241</v>
      </c>
      <c r="B246" s="165" t="s">
        <v>630</v>
      </c>
      <c r="C246" s="166">
        <v>40749</v>
      </c>
      <c r="D246" s="165" t="s">
        <v>199</v>
      </c>
      <c r="E246" s="165" t="s">
        <v>2</v>
      </c>
      <c r="F246" s="165" t="s">
        <v>195</v>
      </c>
      <c r="G246" s="165" t="s">
        <v>196</v>
      </c>
      <c r="H246" s="164">
        <v>1</v>
      </c>
      <c r="I246" s="165" t="s">
        <v>26</v>
      </c>
      <c r="J246" s="166">
        <v>40756</v>
      </c>
      <c r="K246" s="237" t="s">
        <v>65</v>
      </c>
      <c r="L246" s="237" t="s">
        <v>65</v>
      </c>
      <c r="M246" s="236" t="s">
        <v>628</v>
      </c>
      <c r="N246" s="165"/>
      <c r="O246" s="167">
        <v>100000</v>
      </c>
      <c r="P246" s="167"/>
    </row>
    <row r="247" spans="1:17" s="157" customFormat="1" ht="28.5">
      <c r="A247" s="164">
        <v>242</v>
      </c>
      <c r="B247" s="165" t="s">
        <v>629</v>
      </c>
      <c r="C247" s="166">
        <v>40753</v>
      </c>
      <c r="D247" s="165" t="s">
        <v>341</v>
      </c>
      <c r="E247" s="165" t="s">
        <v>2</v>
      </c>
      <c r="F247" s="165" t="s">
        <v>195</v>
      </c>
      <c r="G247" s="165" t="s">
        <v>196</v>
      </c>
      <c r="H247" s="164">
        <v>5</v>
      </c>
      <c r="I247" s="165" t="s">
        <v>26</v>
      </c>
      <c r="J247" s="166">
        <v>40753</v>
      </c>
      <c r="K247" s="237" t="s">
        <v>197</v>
      </c>
      <c r="L247" s="235">
        <v>40759</v>
      </c>
      <c r="M247" s="233" t="s">
        <v>632</v>
      </c>
      <c r="N247" s="165"/>
      <c r="O247" s="167">
        <v>150000</v>
      </c>
    </row>
    <row r="248" spans="1:17" s="157" customFormat="1" ht="28.5">
      <c r="A248" s="164">
        <v>243</v>
      </c>
      <c r="B248" s="165" t="s">
        <v>629</v>
      </c>
      <c r="C248" s="166">
        <v>40753</v>
      </c>
      <c r="D248" s="165" t="s">
        <v>537</v>
      </c>
      <c r="E248" s="165" t="s">
        <v>2</v>
      </c>
      <c r="F248" s="165" t="s">
        <v>195</v>
      </c>
      <c r="G248" s="165" t="s">
        <v>196</v>
      </c>
      <c r="H248" s="164">
        <v>5</v>
      </c>
      <c r="I248" s="165" t="s">
        <v>26</v>
      </c>
      <c r="J248" s="166">
        <v>40753</v>
      </c>
      <c r="K248" s="237" t="s">
        <v>197</v>
      </c>
      <c r="L248" s="235">
        <v>40759</v>
      </c>
      <c r="M248" s="233" t="s">
        <v>632</v>
      </c>
      <c r="N248" s="165"/>
      <c r="O248" s="167">
        <v>100000</v>
      </c>
    </row>
    <row r="249" spans="1:17" s="157" customFormat="1" ht="28.5">
      <c r="A249" s="164">
        <v>244</v>
      </c>
      <c r="B249" s="165" t="s">
        <v>625</v>
      </c>
      <c r="C249" s="166">
        <v>40773</v>
      </c>
      <c r="D249" s="165" t="s">
        <v>341</v>
      </c>
      <c r="E249" s="165" t="s">
        <v>2</v>
      </c>
      <c r="F249" s="165" t="s">
        <v>195</v>
      </c>
      <c r="G249" s="165" t="s">
        <v>196</v>
      </c>
      <c r="H249" s="164">
        <v>2</v>
      </c>
      <c r="I249" s="165" t="s">
        <v>26</v>
      </c>
      <c r="J249" s="166">
        <v>40773</v>
      </c>
      <c r="K249" s="237" t="s">
        <v>197</v>
      </c>
      <c r="L249" s="235">
        <v>40774</v>
      </c>
      <c r="M249" s="233" t="s">
        <v>631</v>
      </c>
      <c r="N249" s="165"/>
      <c r="O249" s="167">
        <v>150000</v>
      </c>
    </row>
    <row r="250" spans="1:17" s="157" customFormat="1" ht="28.5">
      <c r="A250" s="164">
        <v>245</v>
      </c>
      <c r="B250" s="165" t="s">
        <v>633</v>
      </c>
      <c r="C250" s="166">
        <v>40770</v>
      </c>
      <c r="D250" s="165" t="s">
        <v>341</v>
      </c>
      <c r="E250" s="165" t="s">
        <v>2</v>
      </c>
      <c r="F250" s="165" t="s">
        <v>195</v>
      </c>
      <c r="G250" s="165" t="s">
        <v>196</v>
      </c>
      <c r="H250" s="164">
        <v>1</v>
      </c>
      <c r="I250" s="165" t="s">
        <v>26</v>
      </c>
      <c r="J250" s="166">
        <v>40770</v>
      </c>
      <c r="K250" s="237" t="s">
        <v>197</v>
      </c>
      <c r="L250" s="166">
        <v>40770</v>
      </c>
      <c r="M250" s="233" t="s">
        <v>631</v>
      </c>
      <c r="N250" s="165"/>
      <c r="O250" s="167">
        <v>150000</v>
      </c>
    </row>
    <row r="251" spans="1:17" s="157" customFormat="1" ht="28.5">
      <c r="A251" s="164">
        <v>246</v>
      </c>
      <c r="B251" s="165" t="s">
        <v>633</v>
      </c>
      <c r="C251" s="166">
        <v>40770</v>
      </c>
      <c r="D251" s="165" t="s">
        <v>537</v>
      </c>
      <c r="E251" s="165" t="s">
        <v>2</v>
      </c>
      <c r="F251" s="165" t="s">
        <v>195</v>
      </c>
      <c r="G251" s="165" t="s">
        <v>196</v>
      </c>
      <c r="H251" s="164">
        <v>1</v>
      </c>
      <c r="I251" s="165" t="s">
        <v>26</v>
      </c>
      <c r="J251" s="166">
        <v>40770</v>
      </c>
      <c r="K251" s="237" t="s">
        <v>197</v>
      </c>
      <c r="L251" s="166">
        <v>40770</v>
      </c>
      <c r="M251" s="233" t="s">
        <v>631</v>
      </c>
      <c r="N251" s="165"/>
      <c r="O251" s="167">
        <v>100000</v>
      </c>
    </row>
    <row r="252" spans="1:17" s="157" customFormat="1" ht="42.75">
      <c r="A252" s="164">
        <v>247</v>
      </c>
      <c r="B252" s="165" t="s">
        <v>634</v>
      </c>
      <c r="C252" s="166">
        <v>40771</v>
      </c>
      <c r="D252" s="165" t="s">
        <v>356</v>
      </c>
      <c r="E252" s="165" t="s">
        <v>2</v>
      </c>
      <c r="F252" s="165" t="s">
        <v>195</v>
      </c>
      <c r="G252" s="165" t="s">
        <v>196</v>
      </c>
      <c r="H252" s="164">
        <v>1</v>
      </c>
      <c r="I252" s="165" t="s">
        <v>26</v>
      </c>
      <c r="J252" s="166">
        <v>40771</v>
      </c>
      <c r="K252" s="237" t="s">
        <v>197</v>
      </c>
      <c r="L252" s="166">
        <v>40771</v>
      </c>
      <c r="M252" s="233" t="s">
        <v>635</v>
      </c>
      <c r="N252" s="165"/>
      <c r="O252" s="167">
        <v>100000</v>
      </c>
    </row>
    <row r="253" spans="1:17" s="157" customFormat="1" ht="57">
      <c r="A253" s="164">
        <v>248</v>
      </c>
      <c r="B253" s="165" t="s">
        <v>636</v>
      </c>
      <c r="C253" s="166">
        <v>40773</v>
      </c>
      <c r="D253" s="165" t="s">
        <v>355</v>
      </c>
      <c r="E253" s="165" t="s">
        <v>2</v>
      </c>
      <c r="F253" s="165" t="s">
        <v>195</v>
      </c>
      <c r="G253" s="165" t="s">
        <v>196</v>
      </c>
      <c r="H253" s="164">
        <v>1</v>
      </c>
      <c r="I253" s="165" t="s">
        <v>26</v>
      </c>
      <c r="J253" s="166">
        <v>40773</v>
      </c>
      <c r="K253" s="165" t="s">
        <v>197</v>
      </c>
      <c r="L253" s="166">
        <v>40773</v>
      </c>
      <c r="M253" s="233" t="s">
        <v>624</v>
      </c>
      <c r="N253" s="165"/>
      <c r="O253" s="167">
        <v>100000</v>
      </c>
    </row>
    <row r="254" spans="1:17" s="157" customFormat="1" ht="57">
      <c r="A254" s="164">
        <v>249</v>
      </c>
      <c r="B254" s="165" t="s">
        <v>636</v>
      </c>
      <c r="C254" s="166">
        <v>40773</v>
      </c>
      <c r="D254" s="165" t="s">
        <v>356</v>
      </c>
      <c r="E254" s="165" t="s">
        <v>2</v>
      </c>
      <c r="F254" s="165" t="s">
        <v>195</v>
      </c>
      <c r="G254" s="165" t="s">
        <v>196</v>
      </c>
      <c r="H254" s="164">
        <v>1</v>
      </c>
      <c r="I254" s="165" t="s">
        <v>26</v>
      </c>
      <c r="J254" s="166">
        <v>40773</v>
      </c>
      <c r="K254" s="165" t="s">
        <v>197</v>
      </c>
      <c r="L254" s="166">
        <v>40773</v>
      </c>
      <c r="M254" s="233" t="s">
        <v>624</v>
      </c>
      <c r="N254" s="165"/>
      <c r="O254" s="167">
        <v>100000</v>
      </c>
    </row>
    <row r="255" spans="1:17" s="157" customFormat="1" ht="57">
      <c r="A255" s="164">
        <v>250</v>
      </c>
      <c r="B255" s="165" t="s">
        <v>636</v>
      </c>
      <c r="C255" s="166">
        <v>40773</v>
      </c>
      <c r="D255" s="165" t="s">
        <v>199</v>
      </c>
      <c r="E255" s="165" t="s">
        <v>2</v>
      </c>
      <c r="F255" s="165" t="s">
        <v>195</v>
      </c>
      <c r="G255" s="165" t="s">
        <v>196</v>
      </c>
      <c r="H255" s="164">
        <v>1</v>
      </c>
      <c r="I255" s="165" t="s">
        <v>26</v>
      </c>
      <c r="J255" s="166">
        <v>40773</v>
      </c>
      <c r="K255" s="165" t="s">
        <v>197</v>
      </c>
      <c r="L255" s="166">
        <v>40773</v>
      </c>
      <c r="M255" s="233" t="s">
        <v>624</v>
      </c>
      <c r="N255" s="165"/>
      <c r="O255" s="167">
        <v>100000</v>
      </c>
    </row>
    <row r="256" spans="1:17" s="157" customFormat="1" ht="85.5">
      <c r="A256" s="164">
        <v>251</v>
      </c>
      <c r="B256" s="165" t="s">
        <v>637</v>
      </c>
      <c r="C256" s="166">
        <v>40773</v>
      </c>
      <c r="D256" s="165" t="s">
        <v>537</v>
      </c>
      <c r="E256" s="165" t="s">
        <v>2</v>
      </c>
      <c r="F256" s="165" t="s">
        <v>195</v>
      </c>
      <c r="G256" s="165" t="s">
        <v>196</v>
      </c>
      <c r="H256" s="164">
        <v>1</v>
      </c>
      <c r="I256" s="165" t="s">
        <v>26</v>
      </c>
      <c r="J256" s="166">
        <v>40773</v>
      </c>
      <c r="K256" s="165" t="s">
        <v>197</v>
      </c>
      <c r="L256" s="166">
        <v>40773</v>
      </c>
      <c r="M256" s="233" t="s">
        <v>638</v>
      </c>
      <c r="N256" s="165"/>
      <c r="O256" s="167">
        <v>100000</v>
      </c>
    </row>
    <row r="257" spans="1:15" s="157" customFormat="1" ht="42.75">
      <c r="A257" s="164">
        <v>252</v>
      </c>
      <c r="B257" s="165" t="s">
        <v>660</v>
      </c>
      <c r="C257" s="166">
        <v>40777</v>
      </c>
      <c r="D257" s="165" t="s">
        <v>377</v>
      </c>
      <c r="E257" s="165" t="s">
        <v>2</v>
      </c>
      <c r="F257" s="165" t="s">
        <v>195</v>
      </c>
      <c r="G257" s="165" t="s">
        <v>196</v>
      </c>
      <c r="H257" s="164">
        <v>1</v>
      </c>
      <c r="I257" s="165" t="s">
        <v>26</v>
      </c>
      <c r="J257" s="166">
        <v>40777</v>
      </c>
      <c r="K257" s="237" t="s">
        <v>65</v>
      </c>
      <c r="L257" s="237" t="s">
        <v>65</v>
      </c>
      <c r="M257" s="233" t="s">
        <v>661</v>
      </c>
      <c r="N257" s="165"/>
      <c r="O257" s="167">
        <v>150000</v>
      </c>
    </row>
    <row r="258" spans="1:15" s="157" customFormat="1" ht="42.75">
      <c r="A258" s="164">
        <v>253</v>
      </c>
      <c r="B258" s="165" t="s">
        <v>639</v>
      </c>
      <c r="C258" s="166">
        <v>40777</v>
      </c>
      <c r="D258" s="165" t="s">
        <v>327</v>
      </c>
      <c r="E258" s="165" t="s">
        <v>2</v>
      </c>
      <c r="F258" s="165" t="s">
        <v>432</v>
      </c>
      <c r="G258" s="165" t="s">
        <v>641</v>
      </c>
      <c r="H258" s="164">
        <v>2</v>
      </c>
      <c r="I258" s="165" t="s">
        <v>26</v>
      </c>
      <c r="J258" s="166">
        <v>40777</v>
      </c>
      <c r="K258" s="165" t="s">
        <v>197</v>
      </c>
      <c r="L258" s="166">
        <v>40778</v>
      </c>
      <c r="M258" s="233" t="s">
        <v>640</v>
      </c>
      <c r="N258" s="165"/>
      <c r="O258" s="167">
        <v>175000</v>
      </c>
    </row>
    <row r="259" spans="1:15" s="157" customFormat="1" ht="42.75">
      <c r="A259" s="164">
        <v>254</v>
      </c>
      <c r="B259" s="165" t="s">
        <v>639</v>
      </c>
      <c r="C259" s="166">
        <v>40777</v>
      </c>
      <c r="D259" s="165" t="s">
        <v>369</v>
      </c>
      <c r="E259" s="165" t="s">
        <v>2</v>
      </c>
      <c r="F259" s="165" t="s">
        <v>432</v>
      </c>
      <c r="G259" s="165" t="s">
        <v>641</v>
      </c>
      <c r="H259" s="164">
        <v>2</v>
      </c>
      <c r="I259" s="165" t="s">
        <v>26</v>
      </c>
      <c r="J259" s="166">
        <v>40777</v>
      </c>
      <c r="K259" s="165" t="s">
        <v>197</v>
      </c>
      <c r="L259" s="166">
        <v>40778</v>
      </c>
      <c r="M259" s="233" t="s">
        <v>640</v>
      </c>
      <c r="N259" s="165"/>
      <c r="O259" s="167">
        <v>125000</v>
      </c>
    </row>
    <row r="260" spans="1:15" s="157" customFormat="1" ht="28.5">
      <c r="A260" s="164">
        <v>255</v>
      </c>
      <c r="B260" s="165" t="s">
        <v>662</v>
      </c>
      <c r="C260" s="166">
        <v>40791</v>
      </c>
      <c r="D260" s="165" t="s">
        <v>341</v>
      </c>
      <c r="E260" s="165" t="s">
        <v>2</v>
      </c>
      <c r="F260" s="165" t="s">
        <v>570</v>
      </c>
      <c r="G260" s="165" t="s">
        <v>641</v>
      </c>
      <c r="H260" s="164">
        <v>2</v>
      </c>
      <c r="I260" s="165" t="s">
        <v>26</v>
      </c>
      <c r="J260" s="166">
        <v>40791</v>
      </c>
      <c r="K260" s="165" t="s">
        <v>197</v>
      </c>
      <c r="L260" s="166">
        <v>40792</v>
      </c>
      <c r="M260" s="233" t="s">
        <v>647</v>
      </c>
      <c r="N260" s="165"/>
      <c r="O260" s="167">
        <v>150000</v>
      </c>
    </row>
    <row r="261" spans="1:15" s="157" customFormat="1" ht="28.5">
      <c r="A261" s="164">
        <v>256</v>
      </c>
      <c r="B261" s="165" t="s">
        <v>662</v>
      </c>
      <c r="C261" s="166">
        <v>40791</v>
      </c>
      <c r="D261" s="165" t="s">
        <v>565</v>
      </c>
      <c r="E261" s="165" t="s">
        <v>2</v>
      </c>
      <c r="F261" s="165" t="s">
        <v>570</v>
      </c>
      <c r="G261" s="165" t="s">
        <v>641</v>
      </c>
      <c r="H261" s="164">
        <v>2</v>
      </c>
      <c r="I261" s="165" t="s">
        <v>26</v>
      </c>
      <c r="J261" s="166">
        <v>40791</v>
      </c>
      <c r="K261" s="165" t="s">
        <v>197</v>
      </c>
      <c r="L261" s="166">
        <v>40792</v>
      </c>
      <c r="M261" s="233" t="s">
        <v>647</v>
      </c>
      <c r="N261" s="165"/>
      <c r="O261" s="167">
        <v>100000</v>
      </c>
    </row>
    <row r="262" spans="1:15" s="157" customFormat="1" ht="42.75">
      <c r="A262" s="164">
        <v>257</v>
      </c>
      <c r="B262" s="165" t="s">
        <v>642</v>
      </c>
      <c r="C262" s="166">
        <v>40779</v>
      </c>
      <c r="D262" s="165" t="s">
        <v>335</v>
      </c>
      <c r="E262" s="165" t="s">
        <v>2</v>
      </c>
      <c r="F262" s="165" t="s">
        <v>463</v>
      </c>
      <c r="G262" s="165" t="s">
        <v>641</v>
      </c>
      <c r="H262" s="164">
        <v>2</v>
      </c>
      <c r="I262" s="165" t="s">
        <v>26</v>
      </c>
      <c r="J262" s="166">
        <v>40779</v>
      </c>
      <c r="K262" s="165" t="s">
        <v>197</v>
      </c>
      <c r="L262" s="166">
        <v>40780</v>
      </c>
      <c r="M262" s="233" t="s">
        <v>646</v>
      </c>
      <c r="N262" s="165"/>
      <c r="O262" s="167">
        <v>100000</v>
      </c>
    </row>
    <row r="263" spans="1:15" s="157" customFormat="1" ht="42.75">
      <c r="A263" s="164">
        <v>258</v>
      </c>
      <c r="B263" s="165" t="s">
        <v>642</v>
      </c>
      <c r="C263" s="166">
        <v>40779</v>
      </c>
      <c r="D263" s="165" t="s">
        <v>371</v>
      </c>
      <c r="E263" s="165" t="s">
        <v>2</v>
      </c>
      <c r="F263" s="165" t="s">
        <v>463</v>
      </c>
      <c r="G263" s="165" t="s">
        <v>641</v>
      </c>
      <c r="H263" s="164">
        <v>2</v>
      </c>
      <c r="I263" s="165" t="s">
        <v>26</v>
      </c>
      <c r="J263" s="166">
        <v>40779</v>
      </c>
      <c r="K263" s="165" t="s">
        <v>197</v>
      </c>
      <c r="L263" s="166">
        <v>40780</v>
      </c>
      <c r="M263" s="233" t="s">
        <v>646</v>
      </c>
      <c r="N263" s="165"/>
      <c r="O263" s="167">
        <v>100000</v>
      </c>
    </row>
    <row r="264" spans="1:15" s="157" customFormat="1" ht="28.5">
      <c r="A264" s="164">
        <v>259</v>
      </c>
      <c r="B264" s="165" t="s">
        <v>643</v>
      </c>
      <c r="C264" s="166">
        <v>40779</v>
      </c>
      <c r="D264" s="165" t="s">
        <v>373</v>
      </c>
      <c r="E264" s="165" t="s">
        <v>2</v>
      </c>
      <c r="F264" s="165" t="s">
        <v>644</v>
      </c>
      <c r="G264" s="165" t="s">
        <v>641</v>
      </c>
      <c r="H264" s="164">
        <v>2</v>
      </c>
      <c r="I264" s="165" t="s">
        <v>26</v>
      </c>
      <c r="J264" s="166">
        <v>40779</v>
      </c>
      <c r="K264" s="165" t="s">
        <v>197</v>
      </c>
      <c r="L264" s="166">
        <v>40780</v>
      </c>
      <c r="M264" s="233" t="s">
        <v>645</v>
      </c>
      <c r="N264" s="165"/>
      <c r="O264" s="167">
        <v>100000</v>
      </c>
    </row>
    <row r="265" spans="1:15" s="157" customFormat="1" ht="28.5">
      <c r="A265" s="164">
        <v>260</v>
      </c>
      <c r="B265" s="165" t="s">
        <v>643</v>
      </c>
      <c r="C265" s="166">
        <v>40779</v>
      </c>
      <c r="D265" s="165" t="s">
        <v>374</v>
      </c>
      <c r="E265" s="165" t="s">
        <v>2</v>
      </c>
      <c r="F265" s="165" t="s">
        <v>644</v>
      </c>
      <c r="G265" s="165" t="s">
        <v>641</v>
      </c>
      <c r="H265" s="164">
        <v>2</v>
      </c>
      <c r="I265" s="165" t="s">
        <v>26</v>
      </c>
      <c r="J265" s="166">
        <v>40779</v>
      </c>
      <c r="K265" s="165" t="s">
        <v>197</v>
      </c>
      <c r="L265" s="166">
        <v>40780</v>
      </c>
      <c r="M265" s="233" t="s">
        <v>645</v>
      </c>
      <c r="N265" s="165"/>
      <c r="O265" s="167">
        <v>100000</v>
      </c>
    </row>
    <row r="266" spans="1:15" s="157" customFormat="1" ht="42.75">
      <c r="A266" s="164">
        <v>261</v>
      </c>
      <c r="B266" s="165" t="s">
        <v>649</v>
      </c>
      <c r="C266" s="166">
        <v>40778</v>
      </c>
      <c r="D266" s="165" t="s">
        <v>378</v>
      </c>
      <c r="E266" s="165" t="s">
        <v>2</v>
      </c>
      <c r="F266" s="165" t="s">
        <v>195</v>
      </c>
      <c r="G266" s="165" t="s">
        <v>196</v>
      </c>
      <c r="H266" s="164">
        <v>1</v>
      </c>
      <c r="I266" s="165" t="s">
        <v>26</v>
      </c>
      <c r="J266" s="166">
        <v>40778</v>
      </c>
      <c r="K266" s="237" t="s">
        <v>65</v>
      </c>
      <c r="L266" s="166"/>
      <c r="M266" s="233" t="s">
        <v>648</v>
      </c>
      <c r="N266" s="165"/>
      <c r="O266" s="167">
        <v>150000</v>
      </c>
    </row>
    <row r="267" spans="1:15" s="157" customFormat="1" ht="42.75">
      <c r="A267" s="164">
        <v>262</v>
      </c>
      <c r="B267" s="165" t="s">
        <v>651</v>
      </c>
      <c r="C267" s="166">
        <v>40792</v>
      </c>
      <c r="D267" s="165" t="s">
        <v>32</v>
      </c>
      <c r="E267" s="165" t="s">
        <v>2</v>
      </c>
      <c r="F267" s="165" t="s">
        <v>195</v>
      </c>
      <c r="G267" s="165" t="s">
        <v>196</v>
      </c>
      <c r="H267" s="164">
        <v>1</v>
      </c>
      <c r="I267" s="165" t="s">
        <v>26</v>
      </c>
      <c r="J267" s="166">
        <v>40792</v>
      </c>
      <c r="K267" s="237" t="s">
        <v>65</v>
      </c>
      <c r="L267" s="237" t="s">
        <v>65</v>
      </c>
      <c r="M267" s="233" t="s">
        <v>650</v>
      </c>
      <c r="N267" s="165"/>
      <c r="O267" s="167">
        <v>175000</v>
      </c>
    </row>
    <row r="268" spans="1:15" s="157" customFormat="1" ht="42.75">
      <c r="A268" s="164">
        <v>263</v>
      </c>
      <c r="B268" s="165" t="s">
        <v>651</v>
      </c>
      <c r="C268" s="166">
        <v>40792</v>
      </c>
      <c r="D268" s="165" t="s">
        <v>373</v>
      </c>
      <c r="E268" s="165" t="s">
        <v>2</v>
      </c>
      <c r="F268" s="165" t="s">
        <v>195</v>
      </c>
      <c r="G268" s="165" t="s">
        <v>196</v>
      </c>
      <c r="H268" s="164">
        <v>1</v>
      </c>
      <c r="I268" s="165" t="s">
        <v>26</v>
      </c>
      <c r="J268" s="166">
        <v>40792</v>
      </c>
      <c r="K268" s="237" t="s">
        <v>65</v>
      </c>
      <c r="L268" s="237" t="s">
        <v>65</v>
      </c>
      <c r="M268" s="233" t="s">
        <v>650</v>
      </c>
      <c r="N268" s="165"/>
      <c r="O268" s="167">
        <v>100000</v>
      </c>
    </row>
    <row r="269" spans="1:15" s="157" customFormat="1" ht="28.5">
      <c r="A269" s="164">
        <v>264</v>
      </c>
      <c r="B269" s="165" t="s">
        <v>652</v>
      </c>
      <c r="C269" s="166">
        <v>40792</v>
      </c>
      <c r="D269" s="165" t="s">
        <v>355</v>
      </c>
      <c r="E269" s="165" t="s">
        <v>2</v>
      </c>
      <c r="F269" s="165" t="s">
        <v>195</v>
      </c>
      <c r="G269" s="165" t="s">
        <v>196</v>
      </c>
      <c r="H269" s="164">
        <v>1</v>
      </c>
      <c r="I269" s="165" t="s">
        <v>26</v>
      </c>
      <c r="J269" s="166">
        <v>40792</v>
      </c>
      <c r="K269" s="237" t="s">
        <v>65</v>
      </c>
      <c r="L269" s="237" t="s">
        <v>65</v>
      </c>
      <c r="M269" s="233" t="s">
        <v>653</v>
      </c>
      <c r="N269" s="165"/>
      <c r="O269" s="167">
        <v>100000</v>
      </c>
    </row>
    <row r="270" spans="1:15" s="157" customFormat="1" ht="57">
      <c r="A270" s="164">
        <v>265</v>
      </c>
      <c r="B270" s="165" t="s">
        <v>657</v>
      </c>
      <c r="C270" s="166">
        <v>40793</v>
      </c>
      <c r="D270" s="165" t="s">
        <v>356</v>
      </c>
      <c r="E270" s="165" t="s">
        <v>2</v>
      </c>
      <c r="F270" s="165" t="s">
        <v>195</v>
      </c>
      <c r="G270" s="165" t="s">
        <v>196</v>
      </c>
      <c r="H270" s="164">
        <v>1</v>
      </c>
      <c r="I270" s="165" t="s">
        <v>26</v>
      </c>
      <c r="J270" s="166">
        <v>40793</v>
      </c>
      <c r="K270" s="237" t="s">
        <v>65</v>
      </c>
      <c r="L270" s="237" t="s">
        <v>65</v>
      </c>
      <c r="M270" s="233" t="s">
        <v>658</v>
      </c>
      <c r="N270" s="165"/>
      <c r="O270" s="167">
        <v>100000</v>
      </c>
    </row>
    <row r="271" spans="1:15" s="157" customFormat="1" ht="71.25">
      <c r="A271" s="164">
        <v>266</v>
      </c>
      <c r="B271" s="165" t="s">
        <v>662</v>
      </c>
      <c r="C271" s="166">
        <v>40780</v>
      </c>
      <c r="D271" s="165" t="s">
        <v>32</v>
      </c>
      <c r="E271" s="165" t="s">
        <v>2</v>
      </c>
      <c r="F271" s="165" t="s">
        <v>195</v>
      </c>
      <c r="G271" s="165" t="s">
        <v>196</v>
      </c>
      <c r="H271" s="164">
        <v>1</v>
      </c>
      <c r="I271" s="165" t="s">
        <v>26</v>
      </c>
      <c r="J271" s="166">
        <v>40780</v>
      </c>
      <c r="K271" s="237" t="s">
        <v>65</v>
      </c>
      <c r="L271" s="237" t="s">
        <v>65</v>
      </c>
      <c r="M271" s="233" t="s">
        <v>664</v>
      </c>
      <c r="N271" s="165"/>
      <c r="O271" s="167">
        <v>175000</v>
      </c>
    </row>
    <row r="272" spans="1:15" s="157" customFormat="1" ht="71.25">
      <c r="A272" s="164">
        <v>267</v>
      </c>
      <c r="B272" s="165" t="s">
        <v>662</v>
      </c>
      <c r="C272" s="166">
        <v>40780</v>
      </c>
      <c r="D272" s="165" t="s">
        <v>327</v>
      </c>
      <c r="E272" s="165" t="s">
        <v>2</v>
      </c>
      <c r="F272" s="165" t="s">
        <v>195</v>
      </c>
      <c r="G272" s="165" t="s">
        <v>196</v>
      </c>
      <c r="H272" s="164">
        <v>1</v>
      </c>
      <c r="I272" s="165" t="s">
        <v>26</v>
      </c>
      <c r="J272" s="166">
        <v>40780</v>
      </c>
      <c r="K272" s="237" t="s">
        <v>65</v>
      </c>
      <c r="L272" s="237" t="s">
        <v>65</v>
      </c>
      <c r="M272" s="233" t="s">
        <v>664</v>
      </c>
      <c r="N272" s="165"/>
      <c r="O272" s="167">
        <v>150000</v>
      </c>
    </row>
    <row r="273" spans="1:15" s="157" customFormat="1" ht="71.25">
      <c r="A273" s="164">
        <v>268</v>
      </c>
      <c r="B273" s="165" t="s">
        <v>662</v>
      </c>
      <c r="C273" s="166">
        <v>40780</v>
      </c>
      <c r="D273" s="165" t="s">
        <v>378</v>
      </c>
      <c r="E273" s="165" t="s">
        <v>2</v>
      </c>
      <c r="F273" s="165" t="s">
        <v>195</v>
      </c>
      <c r="G273" s="165" t="s">
        <v>196</v>
      </c>
      <c r="H273" s="164">
        <v>1</v>
      </c>
      <c r="I273" s="165" t="s">
        <v>26</v>
      </c>
      <c r="J273" s="166">
        <v>40780</v>
      </c>
      <c r="K273" s="237" t="s">
        <v>65</v>
      </c>
      <c r="L273" s="237" t="s">
        <v>65</v>
      </c>
      <c r="M273" s="233" t="s">
        <v>664</v>
      </c>
      <c r="N273" s="165"/>
      <c r="O273" s="167">
        <v>150000</v>
      </c>
    </row>
    <row r="274" spans="1:15" s="157" customFormat="1" ht="71.25">
      <c r="A274" s="164">
        <v>269</v>
      </c>
      <c r="B274" s="165" t="s">
        <v>662</v>
      </c>
      <c r="C274" s="166">
        <v>40780</v>
      </c>
      <c r="D274" s="165" t="s">
        <v>355</v>
      </c>
      <c r="E274" s="165" t="s">
        <v>2</v>
      </c>
      <c r="F274" s="165" t="s">
        <v>195</v>
      </c>
      <c r="G274" s="165" t="s">
        <v>196</v>
      </c>
      <c r="H274" s="164">
        <v>1</v>
      </c>
      <c r="I274" s="165" t="s">
        <v>26</v>
      </c>
      <c r="J274" s="166">
        <v>40780</v>
      </c>
      <c r="K274" s="237" t="s">
        <v>65</v>
      </c>
      <c r="L274" s="237" t="s">
        <v>65</v>
      </c>
      <c r="M274" s="233" t="s">
        <v>664</v>
      </c>
      <c r="N274" s="165"/>
      <c r="O274" s="167">
        <v>100000</v>
      </c>
    </row>
    <row r="275" spans="1:15" s="157" customFormat="1" ht="57">
      <c r="A275" s="164">
        <v>270</v>
      </c>
      <c r="B275" s="165" t="s">
        <v>665</v>
      </c>
      <c r="C275" s="166">
        <v>40795</v>
      </c>
      <c r="D275" s="165" t="s">
        <v>32</v>
      </c>
      <c r="E275" s="165" t="s">
        <v>2</v>
      </c>
      <c r="F275" s="165" t="s">
        <v>195</v>
      </c>
      <c r="G275" s="165" t="s">
        <v>196</v>
      </c>
      <c r="H275" s="164">
        <v>1</v>
      </c>
      <c r="I275" s="165" t="s">
        <v>26</v>
      </c>
      <c r="J275" s="166">
        <v>40795</v>
      </c>
      <c r="K275" s="237" t="s">
        <v>65</v>
      </c>
      <c r="L275" s="237" t="s">
        <v>65</v>
      </c>
      <c r="M275" s="233" t="s">
        <v>666</v>
      </c>
      <c r="N275" s="165"/>
      <c r="O275" s="167">
        <v>175000</v>
      </c>
    </row>
    <row r="276" spans="1:15" s="157" customFormat="1" ht="57">
      <c r="A276" s="164">
        <v>271</v>
      </c>
      <c r="B276" s="165" t="s">
        <v>665</v>
      </c>
      <c r="C276" s="166">
        <v>40795</v>
      </c>
      <c r="D276" s="165" t="s">
        <v>659</v>
      </c>
      <c r="E276" s="165" t="s">
        <v>2</v>
      </c>
      <c r="F276" s="165" t="s">
        <v>195</v>
      </c>
      <c r="G276" s="165" t="s">
        <v>196</v>
      </c>
      <c r="H276" s="164">
        <v>1</v>
      </c>
      <c r="I276" s="165" t="s">
        <v>26</v>
      </c>
      <c r="J276" s="166">
        <v>40795</v>
      </c>
      <c r="K276" s="237" t="s">
        <v>65</v>
      </c>
      <c r="L276" s="237" t="s">
        <v>65</v>
      </c>
      <c r="M276" s="233" t="s">
        <v>666</v>
      </c>
      <c r="N276" s="165"/>
      <c r="O276" s="167">
        <v>100000</v>
      </c>
    </row>
    <row r="277" spans="1:15" s="157" customFormat="1" ht="42.75">
      <c r="A277" s="164">
        <v>272</v>
      </c>
      <c r="B277" s="165" t="s">
        <v>667</v>
      </c>
      <c r="C277" s="392">
        <v>40798</v>
      </c>
      <c r="D277" s="165" t="s">
        <v>355</v>
      </c>
      <c r="E277" s="165" t="s">
        <v>2</v>
      </c>
      <c r="F277" s="165" t="s">
        <v>195</v>
      </c>
      <c r="G277" s="165" t="s">
        <v>196</v>
      </c>
      <c r="H277" s="164">
        <v>1</v>
      </c>
      <c r="I277" s="165" t="s">
        <v>26</v>
      </c>
      <c r="J277" s="392">
        <v>40798</v>
      </c>
      <c r="K277" s="237" t="s">
        <v>65</v>
      </c>
      <c r="L277" s="237" t="s">
        <v>65</v>
      </c>
      <c r="M277" s="233" t="s">
        <v>668</v>
      </c>
      <c r="N277" s="165"/>
      <c r="O277" s="167">
        <v>100000</v>
      </c>
    </row>
    <row r="278" spans="1:15" s="157" customFormat="1" ht="42.75">
      <c r="A278" s="164">
        <v>273</v>
      </c>
      <c r="B278" s="165" t="s">
        <v>667</v>
      </c>
      <c r="C278" s="166">
        <v>40798</v>
      </c>
      <c r="D278" s="165" t="s">
        <v>356</v>
      </c>
      <c r="E278" s="165" t="s">
        <v>2</v>
      </c>
      <c r="F278" s="165" t="s">
        <v>195</v>
      </c>
      <c r="G278" s="165" t="s">
        <v>196</v>
      </c>
      <c r="H278" s="164">
        <v>1</v>
      </c>
      <c r="I278" s="165" t="s">
        <v>26</v>
      </c>
      <c r="J278" s="166">
        <v>40798</v>
      </c>
      <c r="K278" s="237" t="s">
        <v>65</v>
      </c>
      <c r="L278" s="237" t="s">
        <v>65</v>
      </c>
      <c r="M278" s="233" t="s">
        <v>668</v>
      </c>
      <c r="N278" s="165"/>
      <c r="O278" s="167">
        <v>100000</v>
      </c>
    </row>
    <row r="279" spans="1:15" s="157" customFormat="1" ht="85.5">
      <c r="A279" s="164">
        <v>274</v>
      </c>
      <c r="B279" s="165" t="s">
        <v>669</v>
      </c>
      <c r="C279" s="166">
        <v>40798</v>
      </c>
      <c r="D279" s="165" t="s">
        <v>537</v>
      </c>
      <c r="E279" s="165" t="s">
        <v>2</v>
      </c>
      <c r="F279" s="165" t="s">
        <v>195</v>
      </c>
      <c r="G279" s="165" t="s">
        <v>196</v>
      </c>
      <c r="H279" s="164">
        <v>1</v>
      </c>
      <c r="I279" s="165" t="s">
        <v>26</v>
      </c>
      <c r="J279" s="166">
        <v>40798</v>
      </c>
      <c r="K279" s="165" t="s">
        <v>197</v>
      </c>
      <c r="L279" s="166">
        <v>40798</v>
      </c>
      <c r="M279" s="233" t="s">
        <v>670</v>
      </c>
      <c r="N279" s="165"/>
      <c r="O279" s="167">
        <v>100000</v>
      </c>
    </row>
    <row r="280" spans="1:15" s="157" customFormat="1" ht="57">
      <c r="A280" s="164">
        <v>275</v>
      </c>
      <c r="B280" s="165" t="s">
        <v>672</v>
      </c>
      <c r="C280" s="166">
        <v>40801</v>
      </c>
      <c r="D280" s="165" t="s">
        <v>32</v>
      </c>
      <c r="E280" s="165" t="s">
        <v>2</v>
      </c>
      <c r="F280" s="165" t="s">
        <v>195</v>
      </c>
      <c r="G280" s="165" t="s">
        <v>196</v>
      </c>
      <c r="H280" s="164">
        <v>1</v>
      </c>
      <c r="I280" s="165" t="s">
        <v>26</v>
      </c>
      <c r="J280" s="166">
        <v>40801</v>
      </c>
      <c r="K280" s="237" t="s">
        <v>65</v>
      </c>
      <c r="L280" s="237" t="s">
        <v>65</v>
      </c>
      <c r="M280" s="233" t="s">
        <v>674</v>
      </c>
      <c r="N280" s="165"/>
      <c r="O280" s="167">
        <v>175000</v>
      </c>
    </row>
    <row r="281" spans="1:15" s="157" customFormat="1" ht="57">
      <c r="A281" s="164">
        <v>276</v>
      </c>
      <c r="B281" s="165" t="s">
        <v>672</v>
      </c>
      <c r="C281" s="166">
        <v>40801</v>
      </c>
      <c r="D281" s="165" t="s">
        <v>341</v>
      </c>
      <c r="E281" s="165" t="s">
        <v>2</v>
      </c>
      <c r="F281" s="165" t="s">
        <v>195</v>
      </c>
      <c r="G281" s="165" t="s">
        <v>196</v>
      </c>
      <c r="H281" s="164">
        <v>1</v>
      </c>
      <c r="I281" s="165" t="s">
        <v>26</v>
      </c>
      <c r="J281" s="166">
        <v>40801</v>
      </c>
      <c r="K281" s="237" t="s">
        <v>65</v>
      </c>
      <c r="L281" s="237" t="s">
        <v>65</v>
      </c>
      <c r="M281" s="233" t="s">
        <v>674</v>
      </c>
      <c r="N281" s="165"/>
      <c r="O281" s="167">
        <v>150000</v>
      </c>
    </row>
    <row r="282" spans="1:15" s="157" customFormat="1" ht="57">
      <c r="A282" s="164">
        <v>277</v>
      </c>
      <c r="B282" s="165" t="s">
        <v>672</v>
      </c>
      <c r="C282" s="166">
        <v>40801</v>
      </c>
      <c r="D282" s="165" t="s">
        <v>537</v>
      </c>
      <c r="E282" s="165" t="s">
        <v>2</v>
      </c>
      <c r="F282" s="165" t="s">
        <v>195</v>
      </c>
      <c r="G282" s="165" t="s">
        <v>196</v>
      </c>
      <c r="H282" s="164">
        <v>1</v>
      </c>
      <c r="I282" s="165" t="s">
        <v>26</v>
      </c>
      <c r="J282" s="166">
        <v>40801</v>
      </c>
      <c r="K282" s="237" t="s">
        <v>197</v>
      </c>
      <c r="L282" s="166">
        <v>40801</v>
      </c>
      <c r="M282" s="233" t="s">
        <v>674</v>
      </c>
      <c r="N282" s="165"/>
      <c r="O282" s="167">
        <v>100000</v>
      </c>
    </row>
    <row r="283" spans="1:15" s="157" customFormat="1" ht="57">
      <c r="A283" s="164">
        <v>278</v>
      </c>
      <c r="B283" s="165" t="s">
        <v>672</v>
      </c>
      <c r="C283" s="166">
        <v>40801</v>
      </c>
      <c r="D283" s="165" t="s">
        <v>565</v>
      </c>
      <c r="E283" s="165" t="s">
        <v>2</v>
      </c>
      <c r="F283" s="165" t="s">
        <v>195</v>
      </c>
      <c r="G283" s="165" t="s">
        <v>196</v>
      </c>
      <c r="H283" s="164">
        <v>1</v>
      </c>
      <c r="I283" s="165" t="s">
        <v>26</v>
      </c>
      <c r="J283" s="166">
        <v>40801</v>
      </c>
      <c r="K283" s="237" t="s">
        <v>197</v>
      </c>
      <c r="L283" s="166">
        <v>40801</v>
      </c>
      <c r="M283" s="233" t="s">
        <v>674</v>
      </c>
      <c r="N283" s="165"/>
      <c r="O283" s="167">
        <v>100000</v>
      </c>
    </row>
    <row r="284" spans="1:15" s="157" customFormat="1" ht="42.75">
      <c r="A284" s="164">
        <v>279</v>
      </c>
      <c r="B284" s="165" t="s">
        <v>649</v>
      </c>
      <c r="C284" s="166">
        <v>40774</v>
      </c>
      <c r="D284" s="165" t="s">
        <v>356</v>
      </c>
      <c r="E284" s="165" t="s">
        <v>2</v>
      </c>
      <c r="F284" s="165" t="s">
        <v>195</v>
      </c>
      <c r="G284" s="165" t="s">
        <v>196</v>
      </c>
      <c r="H284" s="164">
        <v>1</v>
      </c>
      <c r="I284" s="165" t="s">
        <v>26</v>
      </c>
      <c r="J284" s="166">
        <v>40774</v>
      </c>
      <c r="K284" s="237" t="s">
        <v>65</v>
      </c>
      <c r="L284" s="237" t="s">
        <v>65</v>
      </c>
      <c r="M284" s="233" t="s">
        <v>675</v>
      </c>
      <c r="N284" s="165"/>
      <c r="O284" s="167">
        <v>100000</v>
      </c>
    </row>
    <row r="285" spans="1:15" s="157" customFormat="1" ht="42.75">
      <c r="A285" s="164">
        <v>280</v>
      </c>
      <c r="B285" s="165" t="s">
        <v>676</v>
      </c>
      <c r="C285" s="166">
        <v>40750</v>
      </c>
      <c r="D285" s="165" t="s">
        <v>32</v>
      </c>
      <c r="E285" s="165" t="s">
        <v>2</v>
      </c>
      <c r="F285" s="165" t="s">
        <v>195</v>
      </c>
      <c r="G285" s="165" t="s">
        <v>196</v>
      </c>
      <c r="H285" s="164">
        <v>2</v>
      </c>
      <c r="I285" s="165" t="s">
        <v>26</v>
      </c>
      <c r="J285" s="166">
        <v>40750</v>
      </c>
      <c r="K285" s="237" t="s">
        <v>197</v>
      </c>
      <c r="L285" s="166">
        <v>40751</v>
      </c>
      <c r="M285" s="233" t="s">
        <v>677</v>
      </c>
      <c r="N285" s="165"/>
      <c r="O285" s="167">
        <v>175000</v>
      </c>
    </row>
    <row r="286" spans="1:15" s="157" customFormat="1" ht="42.75">
      <c r="A286" s="164">
        <v>281</v>
      </c>
      <c r="B286" s="165" t="s">
        <v>676</v>
      </c>
      <c r="C286" s="166">
        <v>40750</v>
      </c>
      <c r="D286" s="165" t="s">
        <v>565</v>
      </c>
      <c r="E286" s="165" t="s">
        <v>2</v>
      </c>
      <c r="F286" s="165" t="s">
        <v>195</v>
      </c>
      <c r="G286" s="165" t="s">
        <v>196</v>
      </c>
      <c r="H286" s="164">
        <v>2</v>
      </c>
      <c r="I286" s="165" t="s">
        <v>26</v>
      </c>
      <c r="J286" s="166">
        <v>40750</v>
      </c>
      <c r="K286" s="237" t="s">
        <v>197</v>
      </c>
      <c r="L286" s="166">
        <v>40751</v>
      </c>
      <c r="M286" s="233" t="s">
        <v>677</v>
      </c>
      <c r="N286" s="165"/>
      <c r="O286" s="167">
        <v>100000</v>
      </c>
    </row>
    <row r="287" spans="1:15" s="157" customFormat="1" ht="85.5">
      <c r="A287" s="164">
        <v>282</v>
      </c>
      <c r="B287" s="165" t="s">
        <v>678</v>
      </c>
      <c r="C287" s="166">
        <v>40781</v>
      </c>
      <c r="D287" s="165" t="s">
        <v>32</v>
      </c>
      <c r="E287" s="165" t="s">
        <v>2</v>
      </c>
      <c r="F287" s="165" t="s">
        <v>195</v>
      </c>
      <c r="G287" s="165" t="s">
        <v>196</v>
      </c>
      <c r="H287" s="164">
        <v>1</v>
      </c>
      <c r="I287" s="165" t="s">
        <v>26</v>
      </c>
      <c r="J287" s="166">
        <v>40781</v>
      </c>
      <c r="K287" s="237" t="s">
        <v>65</v>
      </c>
      <c r="L287" s="237" t="s">
        <v>65</v>
      </c>
      <c r="M287" s="233" t="s">
        <v>679</v>
      </c>
      <c r="N287" s="165"/>
      <c r="O287" s="167">
        <v>175000</v>
      </c>
    </row>
    <row r="288" spans="1:15" s="157" customFormat="1" ht="85.5">
      <c r="A288" s="164">
        <v>283</v>
      </c>
      <c r="B288" s="165" t="s">
        <v>678</v>
      </c>
      <c r="C288" s="166">
        <v>40781</v>
      </c>
      <c r="D288" s="165" t="s">
        <v>378</v>
      </c>
      <c r="E288" s="165" t="s">
        <v>2</v>
      </c>
      <c r="F288" s="165" t="s">
        <v>195</v>
      </c>
      <c r="G288" s="165" t="s">
        <v>196</v>
      </c>
      <c r="H288" s="164">
        <v>1</v>
      </c>
      <c r="I288" s="165" t="s">
        <v>26</v>
      </c>
      <c r="J288" s="166">
        <v>40781</v>
      </c>
      <c r="K288" s="237" t="s">
        <v>65</v>
      </c>
      <c r="L288" s="237" t="s">
        <v>65</v>
      </c>
      <c r="M288" s="233" t="s">
        <v>679</v>
      </c>
      <c r="N288" s="165"/>
      <c r="O288" s="167">
        <v>150000</v>
      </c>
    </row>
    <row r="289" spans="1:15" s="157" customFormat="1" ht="42.75">
      <c r="A289" s="164">
        <v>284</v>
      </c>
      <c r="B289" s="165" t="s">
        <v>673</v>
      </c>
      <c r="C289" s="166">
        <v>40802</v>
      </c>
      <c r="D289" s="165" t="s">
        <v>421</v>
      </c>
      <c r="E289" s="165" t="s">
        <v>2</v>
      </c>
      <c r="F289" s="165" t="s">
        <v>439</v>
      </c>
      <c r="G289" s="165" t="s">
        <v>682</v>
      </c>
      <c r="H289" s="164">
        <v>1</v>
      </c>
      <c r="I289" s="165" t="s">
        <v>683</v>
      </c>
      <c r="J289" s="166">
        <v>40805</v>
      </c>
      <c r="K289" s="237" t="s">
        <v>65</v>
      </c>
      <c r="L289" s="237" t="s">
        <v>65</v>
      </c>
      <c r="M289" s="233" t="s">
        <v>685</v>
      </c>
      <c r="N289" s="165"/>
      <c r="O289" s="167">
        <v>0</v>
      </c>
    </row>
    <row r="290" spans="1:15" s="157" customFormat="1" ht="42.75">
      <c r="A290" s="164">
        <v>285</v>
      </c>
      <c r="B290" s="165" t="s">
        <v>684</v>
      </c>
      <c r="C290" s="166">
        <v>40802</v>
      </c>
      <c r="D290" s="165" t="s">
        <v>419</v>
      </c>
      <c r="E290" s="165" t="s">
        <v>2</v>
      </c>
      <c r="F290" s="165" t="s">
        <v>439</v>
      </c>
      <c r="G290" s="165" t="s">
        <v>682</v>
      </c>
      <c r="H290" s="164">
        <v>1</v>
      </c>
      <c r="I290" s="165" t="s">
        <v>683</v>
      </c>
      <c r="J290" s="166">
        <v>40805</v>
      </c>
      <c r="K290" s="237" t="s">
        <v>65</v>
      </c>
      <c r="L290" s="237" t="s">
        <v>65</v>
      </c>
      <c r="M290" s="233" t="s">
        <v>685</v>
      </c>
      <c r="N290" s="165"/>
      <c r="O290" s="167">
        <v>0</v>
      </c>
    </row>
    <row r="291" spans="1:15" s="157" customFormat="1" ht="42.75">
      <c r="A291" s="164">
        <v>286</v>
      </c>
      <c r="B291" s="165" t="s">
        <v>680</v>
      </c>
      <c r="C291" s="166">
        <v>40805</v>
      </c>
      <c r="D291" s="165" t="s">
        <v>327</v>
      </c>
      <c r="E291" s="165" t="s">
        <v>2</v>
      </c>
      <c r="F291" s="165" t="s">
        <v>195</v>
      </c>
      <c r="G291" s="165" t="s">
        <v>641</v>
      </c>
      <c r="H291" s="164">
        <v>1</v>
      </c>
      <c r="I291" s="165" t="s">
        <v>26</v>
      </c>
      <c r="J291" s="166">
        <v>40805</v>
      </c>
      <c r="K291" s="237" t="s">
        <v>65</v>
      </c>
      <c r="L291" s="237" t="s">
        <v>65</v>
      </c>
      <c r="M291" s="233" t="s">
        <v>681</v>
      </c>
      <c r="N291" s="165"/>
      <c r="O291" s="167">
        <v>150000</v>
      </c>
    </row>
    <row r="292" spans="1:15" s="157" customFormat="1" ht="57">
      <c r="A292" s="164">
        <v>287</v>
      </c>
      <c r="B292" s="165" t="s">
        <v>686</v>
      </c>
      <c r="C292" s="166">
        <v>40805</v>
      </c>
      <c r="D292" s="165" t="s">
        <v>355</v>
      </c>
      <c r="E292" s="165" t="s">
        <v>2</v>
      </c>
      <c r="F292" s="165" t="s">
        <v>195</v>
      </c>
      <c r="G292" s="165" t="s">
        <v>196</v>
      </c>
      <c r="H292" s="164">
        <v>1</v>
      </c>
      <c r="I292" s="165" t="s">
        <v>26</v>
      </c>
      <c r="J292" s="166">
        <v>40805</v>
      </c>
      <c r="K292" s="237" t="s">
        <v>65</v>
      </c>
      <c r="L292" s="237" t="s">
        <v>65</v>
      </c>
      <c r="M292" s="233" t="s">
        <v>687</v>
      </c>
      <c r="N292" s="165"/>
      <c r="O292" s="167">
        <v>100000</v>
      </c>
    </row>
    <row r="293" spans="1:15" s="157" customFormat="1" ht="57">
      <c r="A293" s="164">
        <v>288</v>
      </c>
      <c r="B293" s="165" t="s">
        <v>686</v>
      </c>
      <c r="C293" s="166">
        <v>40805</v>
      </c>
      <c r="D293" s="165" t="s">
        <v>356</v>
      </c>
      <c r="E293" s="165" t="s">
        <v>2</v>
      </c>
      <c r="F293" s="165" t="s">
        <v>195</v>
      </c>
      <c r="G293" s="165" t="s">
        <v>196</v>
      </c>
      <c r="H293" s="164">
        <v>1</v>
      </c>
      <c r="I293" s="165" t="s">
        <v>26</v>
      </c>
      <c r="J293" s="166">
        <v>40805</v>
      </c>
      <c r="K293" s="237" t="s">
        <v>65</v>
      </c>
      <c r="L293" s="237" t="s">
        <v>65</v>
      </c>
      <c r="M293" s="233" t="s">
        <v>687</v>
      </c>
      <c r="N293" s="165"/>
      <c r="O293" s="167">
        <v>100000</v>
      </c>
    </row>
    <row r="294" spans="1:15" s="157" customFormat="1" ht="71.25">
      <c r="A294" s="164">
        <v>289</v>
      </c>
      <c r="B294" s="165" t="s">
        <v>688</v>
      </c>
      <c r="C294" s="166">
        <v>40805</v>
      </c>
      <c r="D294" s="165" t="s">
        <v>199</v>
      </c>
      <c r="E294" s="165" t="s">
        <v>2</v>
      </c>
      <c r="F294" s="165" t="s">
        <v>195</v>
      </c>
      <c r="G294" s="165" t="s">
        <v>196</v>
      </c>
      <c r="H294" s="164">
        <v>1</v>
      </c>
      <c r="I294" s="165" t="s">
        <v>26</v>
      </c>
      <c r="J294" s="166">
        <v>40805</v>
      </c>
      <c r="K294" s="237" t="s">
        <v>65</v>
      </c>
      <c r="L294" s="237" t="s">
        <v>65</v>
      </c>
      <c r="M294" s="233" t="s">
        <v>689</v>
      </c>
      <c r="N294" s="165"/>
      <c r="O294" s="167">
        <v>100000</v>
      </c>
    </row>
    <row r="295" spans="1:15" s="157" customFormat="1" ht="57">
      <c r="A295" s="164">
        <v>290</v>
      </c>
      <c r="B295" s="165" t="s">
        <v>690</v>
      </c>
      <c r="C295" s="166">
        <v>40806</v>
      </c>
      <c r="D295" s="165" t="s">
        <v>335</v>
      </c>
      <c r="E295" s="165" t="s">
        <v>2</v>
      </c>
      <c r="F295" s="165" t="s">
        <v>195</v>
      </c>
      <c r="G295" s="165" t="s">
        <v>196</v>
      </c>
      <c r="H295" s="164">
        <v>2</v>
      </c>
      <c r="I295" s="165" t="s">
        <v>26</v>
      </c>
      <c r="J295" s="166">
        <v>40806</v>
      </c>
      <c r="K295" s="237" t="s">
        <v>197</v>
      </c>
      <c r="L295" s="166">
        <v>40807</v>
      </c>
      <c r="M295" s="233" t="s">
        <v>691</v>
      </c>
      <c r="N295" s="165"/>
      <c r="O295" s="167">
        <v>100000</v>
      </c>
    </row>
    <row r="296" spans="1:15" s="157" customFormat="1" ht="57">
      <c r="A296" s="164">
        <v>291</v>
      </c>
      <c r="B296" s="165" t="s">
        <v>690</v>
      </c>
      <c r="C296" s="166">
        <v>40806</v>
      </c>
      <c r="D296" s="165" t="s">
        <v>351</v>
      </c>
      <c r="E296" s="165" t="s">
        <v>2</v>
      </c>
      <c r="F296" s="165" t="s">
        <v>195</v>
      </c>
      <c r="G296" s="165" t="s">
        <v>196</v>
      </c>
      <c r="H296" s="164">
        <v>2</v>
      </c>
      <c r="I296" s="165" t="s">
        <v>26</v>
      </c>
      <c r="J296" s="166">
        <v>40806</v>
      </c>
      <c r="K296" s="237" t="s">
        <v>197</v>
      </c>
      <c r="L296" s="166">
        <v>40807</v>
      </c>
      <c r="M296" s="233" t="s">
        <v>691</v>
      </c>
      <c r="N296" s="165"/>
      <c r="O296" s="167">
        <v>100000</v>
      </c>
    </row>
    <row r="297" spans="1:15" s="157" customFormat="1" ht="57">
      <c r="A297" s="164">
        <v>292</v>
      </c>
      <c r="B297" s="165" t="s">
        <v>693</v>
      </c>
      <c r="C297" s="166">
        <v>40806</v>
      </c>
      <c r="D297" s="165" t="s">
        <v>327</v>
      </c>
      <c r="E297" s="165" t="s">
        <v>2</v>
      </c>
      <c r="F297" s="165" t="s">
        <v>195</v>
      </c>
      <c r="G297" s="165" t="s">
        <v>196</v>
      </c>
      <c r="H297" s="164">
        <v>2</v>
      </c>
      <c r="I297" s="165" t="s">
        <v>26</v>
      </c>
      <c r="J297" s="166">
        <v>40806</v>
      </c>
      <c r="K297" s="237" t="s">
        <v>197</v>
      </c>
      <c r="L297" s="166">
        <v>40807</v>
      </c>
      <c r="M297" s="233" t="s">
        <v>692</v>
      </c>
      <c r="N297" s="165"/>
      <c r="O297" s="167">
        <v>175000</v>
      </c>
    </row>
    <row r="298" spans="1:15" s="157" customFormat="1" ht="57">
      <c r="A298" s="164">
        <v>293</v>
      </c>
      <c r="B298" s="165" t="s">
        <v>693</v>
      </c>
      <c r="C298" s="166">
        <v>40806</v>
      </c>
      <c r="D298" s="165" t="s">
        <v>369</v>
      </c>
      <c r="E298" s="165" t="s">
        <v>2</v>
      </c>
      <c r="F298" s="165" t="s">
        <v>195</v>
      </c>
      <c r="G298" s="165" t="s">
        <v>196</v>
      </c>
      <c r="H298" s="164">
        <v>2</v>
      </c>
      <c r="I298" s="165" t="s">
        <v>26</v>
      </c>
      <c r="J298" s="166">
        <v>40806</v>
      </c>
      <c r="K298" s="237" t="s">
        <v>197</v>
      </c>
      <c r="L298" s="166">
        <v>40807</v>
      </c>
      <c r="M298" s="233" t="s">
        <v>692</v>
      </c>
      <c r="N298" s="165"/>
      <c r="O298" s="167">
        <v>125000</v>
      </c>
    </row>
    <row r="299" spans="1:15" s="157" customFormat="1" ht="57">
      <c r="A299" s="164">
        <v>294</v>
      </c>
      <c r="B299" s="165" t="s">
        <v>694</v>
      </c>
      <c r="C299" s="166">
        <v>40806</v>
      </c>
      <c r="D299" s="165" t="s">
        <v>341</v>
      </c>
      <c r="E299" s="165" t="s">
        <v>2</v>
      </c>
      <c r="F299" s="165" t="s">
        <v>195</v>
      </c>
      <c r="G299" s="165" t="s">
        <v>196</v>
      </c>
      <c r="H299" s="164">
        <v>2</v>
      </c>
      <c r="I299" s="165" t="s">
        <v>26</v>
      </c>
      <c r="J299" s="166">
        <v>40806</v>
      </c>
      <c r="K299" s="237" t="s">
        <v>197</v>
      </c>
      <c r="L299" s="166">
        <v>40807</v>
      </c>
      <c r="M299" s="233" t="s">
        <v>695</v>
      </c>
      <c r="N299" s="165"/>
      <c r="O299" s="167">
        <v>150000</v>
      </c>
    </row>
    <row r="300" spans="1:15" s="157" customFormat="1" ht="57">
      <c r="A300" s="164">
        <v>295</v>
      </c>
      <c r="B300" s="165" t="s">
        <v>694</v>
      </c>
      <c r="C300" s="166">
        <v>40806</v>
      </c>
      <c r="D300" s="165" t="s">
        <v>343</v>
      </c>
      <c r="E300" s="165" t="s">
        <v>2</v>
      </c>
      <c r="F300" s="165" t="s">
        <v>195</v>
      </c>
      <c r="G300" s="165" t="s">
        <v>196</v>
      </c>
      <c r="H300" s="164">
        <v>2</v>
      </c>
      <c r="I300" s="165" t="s">
        <v>26</v>
      </c>
      <c r="J300" s="166">
        <v>40806</v>
      </c>
      <c r="K300" s="237" t="s">
        <v>197</v>
      </c>
      <c r="L300" s="166">
        <v>40807</v>
      </c>
      <c r="M300" s="233" t="s">
        <v>695</v>
      </c>
      <c r="N300" s="165"/>
      <c r="O300" s="167">
        <v>100000</v>
      </c>
    </row>
    <row r="301" spans="1:15" s="157" customFormat="1" ht="71.25">
      <c r="A301" s="164">
        <v>296</v>
      </c>
      <c r="B301" s="165" t="s">
        <v>697</v>
      </c>
      <c r="C301" s="166">
        <v>40800</v>
      </c>
      <c r="D301" s="165" t="s">
        <v>32</v>
      </c>
      <c r="E301" s="165" t="s">
        <v>2</v>
      </c>
      <c r="F301" s="165" t="s">
        <v>195</v>
      </c>
      <c r="G301" s="165" t="s">
        <v>196</v>
      </c>
      <c r="H301" s="164">
        <v>1</v>
      </c>
      <c r="I301" s="165" t="s">
        <v>26</v>
      </c>
      <c r="J301" s="166">
        <v>40800</v>
      </c>
      <c r="K301" s="237" t="s">
        <v>65</v>
      </c>
      <c r="L301" s="237" t="s">
        <v>65</v>
      </c>
      <c r="M301" s="233" t="s">
        <v>696</v>
      </c>
      <c r="N301" s="165"/>
      <c r="O301" s="167">
        <v>175000</v>
      </c>
    </row>
    <row r="302" spans="1:15" s="157" customFormat="1" ht="71.25">
      <c r="A302" s="164">
        <v>297</v>
      </c>
      <c r="B302" s="165" t="s">
        <v>697</v>
      </c>
      <c r="C302" s="166">
        <v>40800</v>
      </c>
      <c r="D302" s="165" t="s">
        <v>199</v>
      </c>
      <c r="E302" s="165" t="s">
        <v>2</v>
      </c>
      <c r="F302" s="165" t="s">
        <v>195</v>
      </c>
      <c r="G302" s="165" t="s">
        <v>196</v>
      </c>
      <c r="H302" s="164">
        <v>1</v>
      </c>
      <c r="I302" s="165" t="s">
        <v>26</v>
      </c>
      <c r="J302" s="166">
        <v>40800</v>
      </c>
      <c r="K302" s="237" t="s">
        <v>65</v>
      </c>
      <c r="L302" s="237" t="s">
        <v>65</v>
      </c>
      <c r="M302" s="233" t="s">
        <v>696</v>
      </c>
      <c r="N302" s="165"/>
      <c r="O302" s="167">
        <v>100000</v>
      </c>
    </row>
    <row r="303" spans="1:15" s="157" customFormat="1" ht="57">
      <c r="A303" s="164">
        <v>298</v>
      </c>
      <c r="B303" s="393" t="s">
        <v>698</v>
      </c>
      <c r="C303" s="394">
        <v>40781</v>
      </c>
      <c r="D303" s="393" t="s">
        <v>355</v>
      </c>
      <c r="E303" s="393" t="s">
        <v>2</v>
      </c>
      <c r="F303" s="393" t="s">
        <v>195</v>
      </c>
      <c r="G303" s="393" t="s">
        <v>196</v>
      </c>
      <c r="H303" s="395">
        <v>1</v>
      </c>
      <c r="I303" s="393" t="s">
        <v>26</v>
      </c>
      <c r="J303" s="394">
        <v>40781</v>
      </c>
      <c r="K303" s="396" t="s">
        <v>65</v>
      </c>
      <c r="L303" s="396" t="s">
        <v>65</v>
      </c>
      <c r="M303" s="397" t="s">
        <v>699</v>
      </c>
      <c r="N303" s="393"/>
      <c r="O303" s="398">
        <v>100000</v>
      </c>
    </row>
    <row r="304" spans="1:15" s="157" customFormat="1" ht="57">
      <c r="A304" s="164">
        <v>299</v>
      </c>
      <c r="B304" s="393" t="s">
        <v>698</v>
      </c>
      <c r="C304" s="394">
        <v>40781</v>
      </c>
      <c r="D304" s="393" t="s">
        <v>356</v>
      </c>
      <c r="E304" s="393" t="s">
        <v>2</v>
      </c>
      <c r="F304" s="393" t="s">
        <v>195</v>
      </c>
      <c r="G304" s="393" t="s">
        <v>196</v>
      </c>
      <c r="H304" s="395">
        <v>1</v>
      </c>
      <c r="I304" s="393" t="s">
        <v>26</v>
      </c>
      <c r="J304" s="394">
        <v>40781</v>
      </c>
      <c r="K304" s="396" t="s">
        <v>65</v>
      </c>
      <c r="L304" s="396" t="s">
        <v>65</v>
      </c>
      <c r="M304" s="397" t="s">
        <v>699</v>
      </c>
      <c r="N304" s="393"/>
      <c r="O304" s="398">
        <v>100000</v>
      </c>
    </row>
    <row r="305" spans="1:15" s="157" customFormat="1" ht="71.25">
      <c r="A305" s="164">
        <v>300</v>
      </c>
      <c r="B305" s="165" t="s">
        <v>700</v>
      </c>
      <c r="C305" s="166">
        <v>40806</v>
      </c>
      <c r="D305" s="165" t="s">
        <v>355</v>
      </c>
      <c r="E305" s="165" t="s">
        <v>2</v>
      </c>
      <c r="F305" s="165" t="s">
        <v>195</v>
      </c>
      <c r="G305" s="165" t="s">
        <v>196</v>
      </c>
      <c r="H305" s="164">
        <v>1</v>
      </c>
      <c r="I305" s="165" t="s">
        <v>26</v>
      </c>
      <c r="J305" s="166">
        <v>40806</v>
      </c>
      <c r="K305" s="396" t="s">
        <v>65</v>
      </c>
      <c r="L305" s="396" t="s">
        <v>65</v>
      </c>
      <c r="M305" s="233" t="s">
        <v>701</v>
      </c>
      <c r="N305" s="165"/>
      <c r="O305" s="167">
        <v>100000</v>
      </c>
    </row>
    <row r="306" spans="1:15" s="157" customFormat="1" ht="71.25">
      <c r="A306" s="164">
        <v>301</v>
      </c>
      <c r="B306" s="165" t="s">
        <v>700</v>
      </c>
      <c r="C306" s="166">
        <v>40806</v>
      </c>
      <c r="D306" s="165" t="s">
        <v>565</v>
      </c>
      <c r="E306" s="165" t="s">
        <v>2</v>
      </c>
      <c r="F306" s="165" t="s">
        <v>195</v>
      </c>
      <c r="G306" s="165" t="s">
        <v>196</v>
      </c>
      <c r="H306" s="164">
        <v>1</v>
      </c>
      <c r="I306" s="165" t="s">
        <v>26</v>
      </c>
      <c r="J306" s="166">
        <v>40806</v>
      </c>
      <c r="K306" s="396" t="s">
        <v>65</v>
      </c>
      <c r="L306" s="396" t="s">
        <v>65</v>
      </c>
      <c r="M306" s="233" t="s">
        <v>701</v>
      </c>
      <c r="N306" s="165"/>
      <c r="O306" s="167">
        <v>100000</v>
      </c>
    </row>
    <row r="307" spans="1:15" s="157" customFormat="1" ht="57">
      <c r="A307" s="164">
        <v>302</v>
      </c>
      <c r="B307" s="165" t="s">
        <v>702</v>
      </c>
      <c r="C307" s="166">
        <v>40807</v>
      </c>
      <c r="D307" s="165" t="s">
        <v>377</v>
      </c>
      <c r="E307" s="165" t="s">
        <v>2</v>
      </c>
      <c r="F307" s="165" t="s">
        <v>644</v>
      </c>
      <c r="G307" s="165" t="s">
        <v>641</v>
      </c>
      <c r="H307" s="164">
        <v>1</v>
      </c>
      <c r="I307" s="165" t="s">
        <v>26</v>
      </c>
      <c r="J307" s="166">
        <v>40807</v>
      </c>
      <c r="K307" s="396" t="s">
        <v>65</v>
      </c>
      <c r="L307" s="396" t="s">
        <v>65</v>
      </c>
      <c r="M307" s="233" t="s">
        <v>703</v>
      </c>
      <c r="N307" s="165"/>
      <c r="O307" s="167">
        <v>150000</v>
      </c>
    </row>
    <row r="308" spans="1:15" s="157" customFormat="1" ht="57">
      <c r="A308" s="164">
        <v>303</v>
      </c>
      <c r="B308" s="165" t="s">
        <v>702</v>
      </c>
      <c r="C308" s="166">
        <v>40807</v>
      </c>
      <c r="D308" s="165" t="s">
        <v>374</v>
      </c>
      <c r="E308" s="165" t="s">
        <v>2</v>
      </c>
      <c r="F308" s="165" t="s">
        <v>644</v>
      </c>
      <c r="G308" s="165" t="s">
        <v>641</v>
      </c>
      <c r="H308" s="164">
        <v>1</v>
      </c>
      <c r="I308" s="165" t="s">
        <v>26</v>
      </c>
      <c r="J308" s="166">
        <v>40807</v>
      </c>
      <c r="K308" s="396" t="s">
        <v>65</v>
      </c>
      <c r="L308" s="396" t="s">
        <v>65</v>
      </c>
      <c r="M308" s="233" t="s">
        <v>703</v>
      </c>
      <c r="N308" s="165"/>
      <c r="O308" s="167">
        <v>100000</v>
      </c>
    </row>
    <row r="309" spans="1:15" s="157" customFormat="1" ht="57">
      <c r="A309" s="164">
        <v>304</v>
      </c>
      <c r="B309" s="165" t="s">
        <v>704</v>
      </c>
      <c r="C309" s="166">
        <v>40808</v>
      </c>
      <c r="D309" s="165" t="s">
        <v>378</v>
      </c>
      <c r="E309" s="165" t="s">
        <v>2</v>
      </c>
      <c r="F309" s="165" t="s">
        <v>570</v>
      </c>
      <c r="G309" s="165" t="s">
        <v>641</v>
      </c>
      <c r="H309" s="164">
        <v>2</v>
      </c>
      <c r="I309" s="165" t="s">
        <v>26</v>
      </c>
      <c r="J309" s="166">
        <v>40808</v>
      </c>
      <c r="K309" s="237" t="s">
        <v>197</v>
      </c>
      <c r="L309" s="166">
        <v>40809</v>
      </c>
      <c r="M309" s="233" t="s">
        <v>705</v>
      </c>
      <c r="N309" s="165"/>
      <c r="O309" s="167">
        <v>150000</v>
      </c>
    </row>
    <row r="310" spans="1:15" s="157" customFormat="1" ht="57">
      <c r="A310" s="164">
        <v>305</v>
      </c>
      <c r="B310" s="165" t="s">
        <v>704</v>
      </c>
      <c r="C310" s="166">
        <v>40806</v>
      </c>
      <c r="D310" s="165" t="s">
        <v>659</v>
      </c>
      <c r="E310" s="165" t="s">
        <v>2</v>
      </c>
      <c r="F310" s="165" t="s">
        <v>570</v>
      </c>
      <c r="G310" s="165" t="s">
        <v>641</v>
      </c>
      <c r="H310" s="164">
        <v>2</v>
      </c>
      <c r="I310" s="165" t="s">
        <v>26</v>
      </c>
      <c r="J310" s="166">
        <v>40808</v>
      </c>
      <c r="K310" s="237" t="s">
        <v>197</v>
      </c>
      <c r="L310" s="166">
        <v>40809</v>
      </c>
      <c r="M310" s="233" t="s">
        <v>705</v>
      </c>
      <c r="N310" s="165"/>
      <c r="O310" s="167">
        <v>100000</v>
      </c>
    </row>
    <row r="311" spans="1:15" s="157" customFormat="1" ht="57">
      <c r="A311" s="164">
        <v>306</v>
      </c>
      <c r="B311" s="165" t="s">
        <v>707</v>
      </c>
      <c r="C311" s="166">
        <v>40808</v>
      </c>
      <c r="D311" s="165" t="s">
        <v>349</v>
      </c>
      <c r="E311" s="165" t="s">
        <v>2</v>
      </c>
      <c r="F311" s="165" t="s">
        <v>463</v>
      </c>
      <c r="G311" s="165" t="s">
        <v>641</v>
      </c>
      <c r="H311" s="164">
        <v>2</v>
      </c>
      <c r="I311" s="165" t="s">
        <v>26</v>
      </c>
      <c r="J311" s="166">
        <v>40808</v>
      </c>
      <c r="K311" s="237" t="s">
        <v>197</v>
      </c>
      <c r="L311" s="166">
        <v>40809</v>
      </c>
      <c r="M311" s="233" t="s">
        <v>706</v>
      </c>
      <c r="N311" s="165"/>
      <c r="O311" s="167">
        <v>100000</v>
      </c>
    </row>
    <row r="312" spans="1:15" s="157" customFormat="1" ht="57">
      <c r="A312" s="164">
        <v>307</v>
      </c>
      <c r="B312" s="165" t="s">
        <v>707</v>
      </c>
      <c r="C312" s="166">
        <v>40806</v>
      </c>
      <c r="D312" s="165" t="s">
        <v>371</v>
      </c>
      <c r="E312" s="165" t="s">
        <v>2</v>
      </c>
      <c r="F312" s="165" t="s">
        <v>463</v>
      </c>
      <c r="G312" s="165" t="s">
        <v>641</v>
      </c>
      <c r="H312" s="164">
        <v>2</v>
      </c>
      <c r="I312" s="165" t="s">
        <v>26</v>
      </c>
      <c r="J312" s="166">
        <v>40808</v>
      </c>
      <c r="K312" s="237" t="s">
        <v>197</v>
      </c>
      <c r="L312" s="166">
        <v>40809</v>
      </c>
      <c r="M312" s="233" t="s">
        <v>706</v>
      </c>
      <c r="N312" s="165"/>
      <c r="O312" s="167">
        <v>100000</v>
      </c>
    </row>
    <row r="313" spans="1:15" s="157" customFormat="1" ht="57">
      <c r="A313" s="164">
        <v>308</v>
      </c>
      <c r="B313" s="165" t="s">
        <v>708</v>
      </c>
      <c r="C313" s="166">
        <v>40808</v>
      </c>
      <c r="D313" s="165" t="s">
        <v>353</v>
      </c>
      <c r="E313" s="165" t="s">
        <v>2</v>
      </c>
      <c r="F313" s="165" t="s">
        <v>709</v>
      </c>
      <c r="G313" s="165" t="s">
        <v>641</v>
      </c>
      <c r="H313" s="164">
        <v>2</v>
      </c>
      <c r="I313" s="165" t="s">
        <v>26</v>
      </c>
      <c r="J313" s="166">
        <v>40808</v>
      </c>
      <c r="K313" s="237" t="s">
        <v>197</v>
      </c>
      <c r="L313" s="166">
        <v>40809</v>
      </c>
      <c r="M313" s="233" t="s">
        <v>710</v>
      </c>
      <c r="N313" s="165"/>
      <c r="O313" s="167">
        <v>125000</v>
      </c>
    </row>
    <row r="314" spans="1:15" s="157" customFormat="1" ht="57">
      <c r="A314" s="164">
        <v>309</v>
      </c>
      <c r="B314" s="165" t="s">
        <v>708</v>
      </c>
      <c r="C314" s="166">
        <v>40806</v>
      </c>
      <c r="D314" s="165" t="s">
        <v>374</v>
      </c>
      <c r="E314" s="165" t="s">
        <v>2</v>
      </c>
      <c r="F314" s="165" t="s">
        <v>709</v>
      </c>
      <c r="G314" s="165" t="s">
        <v>641</v>
      </c>
      <c r="H314" s="164">
        <v>2</v>
      </c>
      <c r="I314" s="165" t="s">
        <v>26</v>
      </c>
      <c r="J314" s="166">
        <v>40808</v>
      </c>
      <c r="K314" s="237" t="s">
        <v>197</v>
      </c>
      <c r="L314" s="166">
        <v>40809</v>
      </c>
      <c r="M314" s="233" t="s">
        <v>710</v>
      </c>
      <c r="N314" s="165"/>
      <c r="O314" s="167">
        <v>125000</v>
      </c>
    </row>
    <row r="315" spans="1:15" s="157" customFormat="1" ht="57">
      <c r="A315" s="164">
        <v>310</v>
      </c>
      <c r="B315" s="165" t="s">
        <v>711</v>
      </c>
      <c r="C315" s="166">
        <v>40808</v>
      </c>
      <c r="D315" s="165" t="s">
        <v>377</v>
      </c>
      <c r="E315" s="165" t="s">
        <v>2</v>
      </c>
      <c r="F315" s="165" t="s">
        <v>644</v>
      </c>
      <c r="G315" s="165" t="s">
        <v>641</v>
      </c>
      <c r="H315" s="164">
        <v>2</v>
      </c>
      <c r="I315" s="165" t="s">
        <v>26</v>
      </c>
      <c r="J315" s="166">
        <v>40808</v>
      </c>
      <c r="K315" s="237" t="s">
        <v>197</v>
      </c>
      <c r="L315" s="166">
        <v>40809</v>
      </c>
      <c r="M315" s="233" t="s">
        <v>712</v>
      </c>
      <c r="N315" s="165"/>
      <c r="O315" s="167">
        <v>150000</v>
      </c>
    </row>
    <row r="316" spans="1:15" s="157" customFormat="1" ht="57">
      <c r="A316" s="164">
        <v>311</v>
      </c>
      <c r="B316" s="165" t="s">
        <v>711</v>
      </c>
      <c r="C316" s="166">
        <v>40806</v>
      </c>
      <c r="D316" s="165" t="s">
        <v>358</v>
      </c>
      <c r="E316" s="165" t="s">
        <v>2</v>
      </c>
      <c r="F316" s="165" t="s">
        <v>644</v>
      </c>
      <c r="G316" s="165" t="s">
        <v>641</v>
      </c>
      <c r="H316" s="164">
        <v>2</v>
      </c>
      <c r="I316" s="165" t="s">
        <v>26</v>
      </c>
      <c r="J316" s="166">
        <v>40808</v>
      </c>
      <c r="K316" s="237" t="s">
        <v>197</v>
      </c>
      <c r="L316" s="166">
        <v>40809</v>
      </c>
      <c r="M316" s="233" t="s">
        <v>712</v>
      </c>
      <c r="N316" s="165"/>
      <c r="O316" s="167">
        <v>100000</v>
      </c>
    </row>
    <row r="317" spans="1:15" s="157" customFormat="1" ht="71.25">
      <c r="A317" s="164">
        <v>312</v>
      </c>
      <c r="B317" s="165" t="s">
        <v>713</v>
      </c>
      <c r="C317" s="166">
        <v>40809</v>
      </c>
      <c r="D317" s="165" t="s">
        <v>32</v>
      </c>
      <c r="E317" s="165" t="s">
        <v>2</v>
      </c>
      <c r="F317" s="165" t="s">
        <v>644</v>
      </c>
      <c r="G317" s="165" t="s">
        <v>641</v>
      </c>
      <c r="H317" s="164">
        <v>1</v>
      </c>
      <c r="I317" s="165" t="s">
        <v>26</v>
      </c>
      <c r="J317" s="166">
        <v>40809</v>
      </c>
      <c r="K317" s="396" t="s">
        <v>65</v>
      </c>
      <c r="L317" s="396" t="s">
        <v>65</v>
      </c>
      <c r="M317" s="233" t="s">
        <v>714</v>
      </c>
      <c r="N317" s="165"/>
      <c r="O317" s="167">
        <v>175000</v>
      </c>
    </row>
    <row r="318" spans="1:15" s="157" customFormat="1" ht="71.25">
      <c r="A318" s="164">
        <v>313</v>
      </c>
      <c r="B318" s="165" t="s">
        <v>713</v>
      </c>
      <c r="C318" s="166">
        <v>40809</v>
      </c>
      <c r="D318" s="165" t="s">
        <v>351</v>
      </c>
      <c r="E318" s="165" t="s">
        <v>2</v>
      </c>
      <c r="F318" s="165" t="s">
        <v>644</v>
      </c>
      <c r="G318" s="165" t="s">
        <v>641</v>
      </c>
      <c r="H318" s="164">
        <v>1</v>
      </c>
      <c r="I318" s="165" t="s">
        <v>26</v>
      </c>
      <c r="J318" s="166">
        <v>40809</v>
      </c>
      <c r="K318" s="396" t="s">
        <v>65</v>
      </c>
      <c r="L318" s="396" t="s">
        <v>65</v>
      </c>
      <c r="M318" s="233" t="s">
        <v>714</v>
      </c>
      <c r="N318" s="165"/>
      <c r="O318" s="167">
        <v>100000</v>
      </c>
    </row>
    <row r="319" spans="1:15" s="157" customFormat="1" ht="71.25">
      <c r="A319" s="164">
        <v>314</v>
      </c>
      <c r="B319" s="165" t="s">
        <v>713</v>
      </c>
      <c r="C319" s="166">
        <v>40809</v>
      </c>
      <c r="D319" s="165" t="s">
        <v>356</v>
      </c>
      <c r="E319" s="165" t="s">
        <v>2</v>
      </c>
      <c r="F319" s="165" t="s">
        <v>644</v>
      </c>
      <c r="G319" s="165" t="s">
        <v>641</v>
      </c>
      <c r="H319" s="164">
        <v>1</v>
      </c>
      <c r="I319" s="165" t="s">
        <v>26</v>
      </c>
      <c r="J319" s="166">
        <v>40809</v>
      </c>
      <c r="K319" s="396" t="s">
        <v>65</v>
      </c>
      <c r="L319" s="396" t="s">
        <v>65</v>
      </c>
      <c r="M319" s="233" t="s">
        <v>714</v>
      </c>
      <c r="N319" s="165"/>
      <c r="O319" s="167">
        <v>100000</v>
      </c>
    </row>
    <row r="320" spans="1:15" s="157" customFormat="1" ht="71.25">
      <c r="A320" s="164">
        <v>315</v>
      </c>
      <c r="B320" s="165" t="s">
        <v>713</v>
      </c>
      <c r="C320" s="166">
        <v>40809</v>
      </c>
      <c r="D320" s="165" t="s">
        <v>199</v>
      </c>
      <c r="E320" s="165" t="s">
        <v>2</v>
      </c>
      <c r="F320" s="165" t="s">
        <v>644</v>
      </c>
      <c r="G320" s="165" t="s">
        <v>641</v>
      </c>
      <c r="H320" s="164">
        <v>1</v>
      </c>
      <c r="I320" s="165" t="s">
        <v>26</v>
      </c>
      <c r="J320" s="166">
        <v>40809</v>
      </c>
      <c r="K320" s="396" t="s">
        <v>65</v>
      </c>
      <c r="L320" s="396" t="s">
        <v>65</v>
      </c>
      <c r="M320" s="233" t="s">
        <v>714</v>
      </c>
      <c r="N320" s="165"/>
      <c r="O320" s="167">
        <v>100000</v>
      </c>
    </row>
    <row r="321" spans="1:15" s="157" customFormat="1" ht="57">
      <c r="A321" s="164">
        <v>316</v>
      </c>
      <c r="B321" s="165" t="s">
        <v>716</v>
      </c>
      <c r="C321" s="166">
        <v>40813</v>
      </c>
      <c r="D321" s="165" t="s">
        <v>32</v>
      </c>
      <c r="E321" s="165" t="s">
        <v>2</v>
      </c>
      <c r="F321" s="165" t="s">
        <v>195</v>
      </c>
      <c r="G321" s="165" t="s">
        <v>196</v>
      </c>
      <c r="H321" s="164">
        <v>1</v>
      </c>
      <c r="I321" s="165" t="s">
        <v>26</v>
      </c>
      <c r="J321" s="166">
        <v>40813</v>
      </c>
      <c r="K321" s="396" t="s">
        <v>65</v>
      </c>
      <c r="L321" s="396" t="s">
        <v>65</v>
      </c>
      <c r="M321" s="233" t="s">
        <v>717</v>
      </c>
      <c r="N321" s="165"/>
      <c r="O321" s="167">
        <v>175000</v>
      </c>
    </row>
    <row r="322" spans="1:15" s="157" customFormat="1" ht="57">
      <c r="A322" s="164">
        <v>317</v>
      </c>
      <c r="B322" s="165" t="s">
        <v>716</v>
      </c>
      <c r="C322" s="166">
        <v>40813</v>
      </c>
      <c r="D322" s="165" t="s">
        <v>355</v>
      </c>
      <c r="E322" s="165" t="s">
        <v>2</v>
      </c>
      <c r="F322" s="165" t="s">
        <v>195</v>
      </c>
      <c r="G322" s="165" t="s">
        <v>196</v>
      </c>
      <c r="H322" s="164">
        <v>1</v>
      </c>
      <c r="I322" s="165" t="s">
        <v>26</v>
      </c>
      <c r="J322" s="166">
        <v>40813</v>
      </c>
      <c r="K322" s="396" t="s">
        <v>65</v>
      </c>
      <c r="L322" s="396" t="s">
        <v>65</v>
      </c>
      <c r="M322" s="233" t="s">
        <v>717</v>
      </c>
      <c r="N322" s="165"/>
      <c r="O322" s="167">
        <v>100000</v>
      </c>
    </row>
    <row r="323" spans="1:15" s="157" customFormat="1" ht="28.5">
      <c r="A323" s="164">
        <v>318</v>
      </c>
      <c r="B323" s="165" t="s">
        <v>718</v>
      </c>
      <c r="C323" s="166">
        <v>40814</v>
      </c>
      <c r="D323" s="165" t="s">
        <v>356</v>
      </c>
      <c r="E323" s="165" t="s">
        <v>2</v>
      </c>
      <c r="F323" s="165" t="s">
        <v>195</v>
      </c>
      <c r="G323" s="165" t="s">
        <v>196</v>
      </c>
      <c r="H323" s="164">
        <v>1</v>
      </c>
      <c r="I323" s="165" t="s">
        <v>26</v>
      </c>
      <c r="J323" s="166">
        <v>40814</v>
      </c>
      <c r="K323" s="237" t="s">
        <v>65</v>
      </c>
      <c r="L323" s="237" t="s">
        <v>65</v>
      </c>
      <c r="M323" s="233" t="s">
        <v>567</v>
      </c>
      <c r="N323" s="165"/>
      <c r="O323" s="167">
        <v>100000</v>
      </c>
    </row>
    <row r="324" spans="1:15" s="157" customFormat="1" ht="71.25">
      <c r="A324" s="164">
        <v>319</v>
      </c>
      <c r="B324" s="165" t="s">
        <v>719</v>
      </c>
      <c r="C324" s="166">
        <v>40815</v>
      </c>
      <c r="D324" s="165" t="s">
        <v>32</v>
      </c>
      <c r="E324" s="165" t="s">
        <v>2</v>
      </c>
      <c r="F324" s="165" t="s">
        <v>195</v>
      </c>
      <c r="G324" s="165" t="s">
        <v>196</v>
      </c>
      <c r="H324" s="164">
        <v>1</v>
      </c>
      <c r="I324" s="165" t="s">
        <v>26</v>
      </c>
      <c r="J324" s="166">
        <v>40815</v>
      </c>
      <c r="K324" s="396" t="s">
        <v>65</v>
      </c>
      <c r="L324" s="396" t="s">
        <v>65</v>
      </c>
      <c r="M324" s="233" t="s">
        <v>720</v>
      </c>
      <c r="N324" s="165"/>
      <c r="O324" s="167">
        <v>175000</v>
      </c>
    </row>
    <row r="325" spans="1:15" s="157" customFormat="1" ht="71.25">
      <c r="A325" s="164">
        <v>320</v>
      </c>
      <c r="B325" s="165" t="s">
        <v>719</v>
      </c>
      <c r="C325" s="166">
        <v>40815</v>
      </c>
      <c r="D325" s="165" t="s">
        <v>565</v>
      </c>
      <c r="E325" s="165" t="s">
        <v>2</v>
      </c>
      <c r="F325" s="165" t="s">
        <v>195</v>
      </c>
      <c r="G325" s="165" t="s">
        <v>196</v>
      </c>
      <c r="H325" s="164">
        <v>1</v>
      </c>
      <c r="I325" s="165" t="s">
        <v>26</v>
      </c>
      <c r="J325" s="166">
        <v>40815</v>
      </c>
      <c r="K325" s="237" t="s">
        <v>65</v>
      </c>
      <c r="L325" s="237" t="s">
        <v>65</v>
      </c>
      <c r="M325" s="233" t="s">
        <v>720</v>
      </c>
      <c r="N325" s="165"/>
      <c r="O325" s="167">
        <v>100000</v>
      </c>
    </row>
    <row r="326" spans="1:15" s="157" customFormat="1" ht="57">
      <c r="A326" s="164">
        <v>321</v>
      </c>
      <c r="B326" s="165" t="s">
        <v>721</v>
      </c>
      <c r="C326" s="166">
        <v>40819</v>
      </c>
      <c r="D326" s="165" t="s">
        <v>199</v>
      </c>
      <c r="E326" s="165" t="s">
        <v>2</v>
      </c>
      <c r="F326" s="165" t="s">
        <v>195</v>
      </c>
      <c r="G326" s="165" t="s">
        <v>641</v>
      </c>
      <c r="H326" s="164">
        <v>1</v>
      </c>
      <c r="I326" s="165" t="s">
        <v>26</v>
      </c>
      <c r="J326" s="166">
        <v>40819</v>
      </c>
      <c r="K326" s="237" t="s">
        <v>65</v>
      </c>
      <c r="L326" s="237" t="s">
        <v>65</v>
      </c>
      <c r="M326" s="236" t="s">
        <v>722</v>
      </c>
      <c r="N326" s="165"/>
      <c r="O326" s="167">
        <v>100000</v>
      </c>
    </row>
    <row r="327" spans="1:15" s="157" customFormat="1" ht="57">
      <c r="A327" s="164">
        <v>322</v>
      </c>
      <c r="B327" s="165" t="s">
        <v>723</v>
      </c>
      <c r="C327" s="166">
        <v>40819</v>
      </c>
      <c r="D327" s="165" t="s">
        <v>378</v>
      </c>
      <c r="E327" s="165" t="s">
        <v>2</v>
      </c>
      <c r="F327" s="165" t="s">
        <v>195</v>
      </c>
      <c r="G327" s="165" t="s">
        <v>196</v>
      </c>
      <c r="H327" s="164">
        <v>1</v>
      </c>
      <c r="I327" s="165" t="s">
        <v>26</v>
      </c>
      <c r="J327" s="166">
        <v>40819</v>
      </c>
      <c r="K327" s="237" t="s">
        <v>197</v>
      </c>
      <c r="L327" s="166">
        <v>40819</v>
      </c>
      <c r="M327" s="233" t="s">
        <v>724</v>
      </c>
      <c r="N327" s="165"/>
      <c r="O327" s="167">
        <v>150000</v>
      </c>
    </row>
    <row r="328" spans="1:15" s="157" customFormat="1" ht="57">
      <c r="A328" s="164">
        <v>323</v>
      </c>
      <c r="B328" s="165" t="s">
        <v>723</v>
      </c>
      <c r="C328" s="166">
        <v>40819</v>
      </c>
      <c r="D328" s="165" t="s">
        <v>659</v>
      </c>
      <c r="E328" s="165" t="s">
        <v>2</v>
      </c>
      <c r="F328" s="165" t="s">
        <v>195</v>
      </c>
      <c r="G328" s="165" t="s">
        <v>196</v>
      </c>
      <c r="H328" s="164">
        <v>1</v>
      </c>
      <c r="I328" s="165" t="s">
        <v>26</v>
      </c>
      <c r="J328" s="166">
        <v>40819</v>
      </c>
      <c r="K328" s="237" t="s">
        <v>197</v>
      </c>
      <c r="L328" s="166">
        <v>40819</v>
      </c>
      <c r="M328" s="233" t="s">
        <v>724</v>
      </c>
      <c r="N328" s="165"/>
      <c r="O328" s="167">
        <v>100000</v>
      </c>
    </row>
    <row r="329" spans="1:15" s="157" customFormat="1" ht="71.25">
      <c r="A329" s="164">
        <v>324</v>
      </c>
      <c r="B329" s="165" t="s">
        <v>725</v>
      </c>
      <c r="C329" s="166">
        <v>40819</v>
      </c>
      <c r="D329" s="165" t="s">
        <v>355</v>
      </c>
      <c r="E329" s="165" t="s">
        <v>2</v>
      </c>
      <c r="F329" s="165" t="s">
        <v>195</v>
      </c>
      <c r="G329" s="165" t="s">
        <v>196</v>
      </c>
      <c r="H329" s="164">
        <v>1</v>
      </c>
      <c r="I329" s="165" t="s">
        <v>26</v>
      </c>
      <c r="J329" s="166">
        <v>40819</v>
      </c>
      <c r="K329" s="165"/>
      <c r="L329" s="235" t="s">
        <v>65</v>
      </c>
      <c r="M329" s="233" t="s">
        <v>727</v>
      </c>
      <c r="N329" s="165"/>
      <c r="O329" s="167">
        <v>100000</v>
      </c>
    </row>
    <row r="330" spans="1:15" s="157" customFormat="1" ht="71.25">
      <c r="A330" s="164">
        <v>325</v>
      </c>
      <c r="B330" s="165" t="s">
        <v>725</v>
      </c>
      <c r="C330" s="166">
        <v>40819</v>
      </c>
      <c r="D330" s="165" t="s">
        <v>356</v>
      </c>
      <c r="E330" s="165" t="s">
        <v>2</v>
      </c>
      <c r="F330" s="165" t="s">
        <v>195</v>
      </c>
      <c r="G330" s="165" t="s">
        <v>196</v>
      </c>
      <c r="H330" s="164">
        <v>1</v>
      </c>
      <c r="I330" s="165" t="s">
        <v>26</v>
      </c>
      <c r="J330" s="166">
        <v>40819</v>
      </c>
      <c r="K330" s="165"/>
      <c r="L330" s="235" t="s">
        <v>65</v>
      </c>
      <c r="M330" s="233" t="s">
        <v>727</v>
      </c>
      <c r="N330" s="165"/>
      <c r="O330" s="167">
        <v>100000</v>
      </c>
    </row>
    <row r="331" spans="1:15" s="157" customFormat="1" ht="128.25">
      <c r="A331" s="164">
        <v>326</v>
      </c>
      <c r="B331" s="165" t="s">
        <v>728</v>
      </c>
      <c r="C331" s="166">
        <v>40820</v>
      </c>
      <c r="D331" s="165" t="s">
        <v>32</v>
      </c>
      <c r="E331" s="165" t="s">
        <v>2</v>
      </c>
      <c r="F331" s="165" t="s">
        <v>195</v>
      </c>
      <c r="G331" s="165" t="s">
        <v>196</v>
      </c>
      <c r="H331" s="164">
        <v>1</v>
      </c>
      <c r="I331" s="165" t="s">
        <v>26</v>
      </c>
      <c r="J331" s="166">
        <v>40820</v>
      </c>
      <c r="K331" s="165"/>
      <c r="L331" s="235" t="s">
        <v>65</v>
      </c>
      <c r="M331" s="233" t="s">
        <v>726</v>
      </c>
      <c r="N331" s="165"/>
      <c r="O331" s="167">
        <v>175000</v>
      </c>
    </row>
    <row r="332" spans="1:15" s="157" customFormat="1" ht="128.25">
      <c r="A332" s="164">
        <v>327</v>
      </c>
      <c r="B332" s="165" t="s">
        <v>728</v>
      </c>
      <c r="C332" s="166">
        <v>40820</v>
      </c>
      <c r="D332" s="165" t="s">
        <v>377</v>
      </c>
      <c r="E332" s="165" t="s">
        <v>2</v>
      </c>
      <c r="F332" s="165" t="s">
        <v>195</v>
      </c>
      <c r="G332" s="165" t="s">
        <v>196</v>
      </c>
      <c r="H332" s="164">
        <v>1</v>
      </c>
      <c r="I332" s="165" t="s">
        <v>26</v>
      </c>
      <c r="J332" s="166">
        <v>40820</v>
      </c>
      <c r="K332" s="165"/>
      <c r="L332" s="235" t="s">
        <v>65</v>
      </c>
      <c r="M332" s="233" t="s">
        <v>726</v>
      </c>
      <c r="N332" s="165"/>
      <c r="O332" s="167">
        <v>150000</v>
      </c>
    </row>
    <row r="333" spans="1:15" s="157" customFormat="1" ht="42.75">
      <c r="A333" s="164">
        <v>328</v>
      </c>
      <c r="B333" s="165" t="s">
        <v>729</v>
      </c>
      <c r="C333" s="166">
        <v>40821</v>
      </c>
      <c r="D333" s="165" t="s">
        <v>356</v>
      </c>
      <c r="E333" s="165" t="s">
        <v>2</v>
      </c>
      <c r="F333" s="165" t="s">
        <v>195</v>
      </c>
      <c r="G333" s="165" t="s">
        <v>196</v>
      </c>
      <c r="H333" s="164">
        <v>1</v>
      </c>
      <c r="I333" s="165" t="s">
        <v>26</v>
      </c>
      <c r="J333" s="166">
        <v>40821</v>
      </c>
      <c r="K333" s="237" t="s">
        <v>65</v>
      </c>
      <c r="L333" s="237" t="s">
        <v>65</v>
      </c>
      <c r="M333" s="233" t="s">
        <v>730</v>
      </c>
      <c r="N333" s="165"/>
      <c r="O333" s="167">
        <v>100000</v>
      </c>
    </row>
    <row r="334" spans="1:15" s="157" customFormat="1" ht="28.5">
      <c r="A334" s="164">
        <v>329</v>
      </c>
      <c r="B334" s="165" t="s">
        <v>731</v>
      </c>
      <c r="C334" s="166">
        <v>40821</v>
      </c>
      <c r="D334" s="165" t="s">
        <v>32</v>
      </c>
      <c r="E334" s="165" t="s">
        <v>2</v>
      </c>
      <c r="F334" s="165" t="s">
        <v>195</v>
      </c>
      <c r="G334" s="165" t="s">
        <v>196</v>
      </c>
      <c r="H334" s="164">
        <v>3</v>
      </c>
      <c r="I334" s="165" t="s">
        <v>26</v>
      </c>
      <c r="J334" s="166">
        <v>40821</v>
      </c>
      <c r="K334" s="237" t="s">
        <v>197</v>
      </c>
      <c r="L334" s="166">
        <v>40823</v>
      </c>
      <c r="M334" s="233" t="s">
        <v>732</v>
      </c>
      <c r="N334" s="165"/>
      <c r="O334" s="167">
        <v>175000</v>
      </c>
    </row>
    <row r="335" spans="1:15" s="157" customFormat="1" ht="28.5">
      <c r="A335" s="164">
        <v>330</v>
      </c>
      <c r="B335" s="165" t="s">
        <v>731</v>
      </c>
      <c r="C335" s="166">
        <v>40821</v>
      </c>
      <c r="D335" s="165" t="s">
        <v>377</v>
      </c>
      <c r="E335" s="165" t="s">
        <v>2</v>
      </c>
      <c r="F335" s="165" t="s">
        <v>195</v>
      </c>
      <c r="G335" s="165" t="s">
        <v>196</v>
      </c>
      <c r="H335" s="164">
        <v>3</v>
      </c>
      <c r="I335" s="165" t="s">
        <v>26</v>
      </c>
      <c r="J335" s="166">
        <v>40821</v>
      </c>
      <c r="K335" s="237" t="s">
        <v>197</v>
      </c>
      <c r="L335" s="166">
        <v>40823</v>
      </c>
      <c r="M335" s="233" t="s">
        <v>732</v>
      </c>
      <c r="N335" s="165"/>
      <c r="O335" s="167">
        <v>150000</v>
      </c>
    </row>
    <row r="336" spans="1:15" s="157" customFormat="1" ht="28.5">
      <c r="A336" s="164">
        <v>331</v>
      </c>
      <c r="B336" s="165" t="s">
        <v>733</v>
      </c>
      <c r="C336" s="166">
        <v>40824</v>
      </c>
      <c r="D336" s="165" t="s">
        <v>377</v>
      </c>
      <c r="E336" s="165" t="s">
        <v>2</v>
      </c>
      <c r="F336" s="165" t="s">
        <v>195</v>
      </c>
      <c r="G336" s="165" t="s">
        <v>196</v>
      </c>
      <c r="H336" s="164">
        <v>1</v>
      </c>
      <c r="I336" s="165" t="s">
        <v>26</v>
      </c>
      <c r="J336" s="166">
        <v>40824</v>
      </c>
      <c r="K336" s="265" t="s">
        <v>65</v>
      </c>
      <c r="L336" s="265" t="s">
        <v>65</v>
      </c>
      <c r="M336" s="233" t="s">
        <v>732</v>
      </c>
      <c r="N336" s="165"/>
      <c r="O336" s="167">
        <v>150000</v>
      </c>
    </row>
    <row r="337" spans="1:15" s="157" customFormat="1" ht="28.5">
      <c r="A337" s="164">
        <v>332</v>
      </c>
      <c r="B337" s="165" t="s">
        <v>733</v>
      </c>
      <c r="C337" s="166">
        <v>40824</v>
      </c>
      <c r="D337" s="165" t="s">
        <v>327</v>
      </c>
      <c r="E337" s="165" t="s">
        <v>2</v>
      </c>
      <c r="F337" s="165" t="s">
        <v>195</v>
      </c>
      <c r="G337" s="165" t="s">
        <v>196</v>
      </c>
      <c r="H337" s="164">
        <v>1</v>
      </c>
      <c r="I337" s="165" t="s">
        <v>26</v>
      </c>
      <c r="J337" s="166">
        <v>40824</v>
      </c>
      <c r="K337" s="265" t="s">
        <v>65</v>
      </c>
      <c r="L337" s="265" t="s">
        <v>65</v>
      </c>
      <c r="M337" s="233" t="s">
        <v>732</v>
      </c>
      <c r="N337" s="165"/>
      <c r="O337" s="167">
        <v>150000</v>
      </c>
    </row>
    <row r="338" spans="1:15" s="157" customFormat="1" ht="28.5">
      <c r="A338" s="164">
        <v>333</v>
      </c>
      <c r="B338" s="165" t="s">
        <v>733</v>
      </c>
      <c r="C338" s="166">
        <v>40824</v>
      </c>
      <c r="D338" s="165" t="s">
        <v>341</v>
      </c>
      <c r="E338" s="165" t="s">
        <v>2</v>
      </c>
      <c r="F338" s="165" t="s">
        <v>195</v>
      </c>
      <c r="G338" s="165" t="s">
        <v>196</v>
      </c>
      <c r="H338" s="164">
        <v>1</v>
      </c>
      <c r="I338" s="165" t="s">
        <v>26</v>
      </c>
      <c r="J338" s="166">
        <v>40824</v>
      </c>
      <c r="K338" s="265" t="s">
        <v>65</v>
      </c>
      <c r="L338" s="265" t="s">
        <v>65</v>
      </c>
      <c r="M338" s="233" t="s">
        <v>732</v>
      </c>
      <c r="N338" s="165"/>
      <c r="O338" s="167">
        <v>150000</v>
      </c>
    </row>
    <row r="339" spans="1:15" s="157" customFormat="1" ht="28.5">
      <c r="A339" s="164">
        <v>334</v>
      </c>
      <c r="B339" s="165" t="s">
        <v>733</v>
      </c>
      <c r="C339" s="166">
        <v>40824</v>
      </c>
      <c r="D339" s="165" t="s">
        <v>537</v>
      </c>
      <c r="E339" s="165" t="s">
        <v>2</v>
      </c>
      <c r="F339" s="165" t="s">
        <v>195</v>
      </c>
      <c r="G339" s="165" t="s">
        <v>196</v>
      </c>
      <c r="H339" s="164">
        <v>1</v>
      </c>
      <c r="I339" s="165" t="s">
        <v>26</v>
      </c>
      <c r="J339" s="166">
        <v>40824</v>
      </c>
      <c r="K339" s="265" t="s">
        <v>65</v>
      </c>
      <c r="L339" s="265" t="s">
        <v>65</v>
      </c>
      <c r="M339" s="233" t="s">
        <v>732</v>
      </c>
      <c r="N339" s="165"/>
      <c r="O339" s="167">
        <v>100000</v>
      </c>
    </row>
    <row r="340" spans="1:15" s="157" customFormat="1" ht="57">
      <c r="A340" s="164">
        <v>335</v>
      </c>
      <c r="B340" s="165" t="s">
        <v>734</v>
      </c>
      <c r="C340" s="166">
        <v>40827</v>
      </c>
      <c r="D340" s="165" t="s">
        <v>377</v>
      </c>
      <c r="E340" s="165" t="s">
        <v>2</v>
      </c>
      <c r="F340" s="165" t="s">
        <v>195</v>
      </c>
      <c r="G340" s="165" t="s">
        <v>196</v>
      </c>
      <c r="H340" s="164">
        <v>1</v>
      </c>
      <c r="I340" s="165" t="s">
        <v>26</v>
      </c>
      <c r="J340" s="166">
        <v>40827</v>
      </c>
      <c r="K340" s="237" t="s">
        <v>65</v>
      </c>
      <c r="L340" s="237" t="s">
        <v>65</v>
      </c>
      <c r="M340" s="233" t="s">
        <v>735</v>
      </c>
      <c r="N340" s="165"/>
      <c r="O340" s="167">
        <v>150000</v>
      </c>
    </row>
    <row r="341" spans="1:15" s="157" customFormat="1" ht="57">
      <c r="A341" s="164">
        <v>336</v>
      </c>
      <c r="B341" s="165" t="s">
        <v>734</v>
      </c>
      <c r="C341" s="166">
        <v>40827</v>
      </c>
      <c r="D341" s="165" t="s">
        <v>356</v>
      </c>
      <c r="E341" s="165" t="s">
        <v>2</v>
      </c>
      <c r="F341" s="165" t="s">
        <v>195</v>
      </c>
      <c r="G341" s="165" t="s">
        <v>196</v>
      </c>
      <c r="H341" s="164">
        <v>1</v>
      </c>
      <c r="I341" s="165" t="s">
        <v>26</v>
      </c>
      <c r="J341" s="166">
        <v>40827</v>
      </c>
      <c r="K341" s="237" t="s">
        <v>65</v>
      </c>
      <c r="L341" s="237" t="s">
        <v>65</v>
      </c>
      <c r="M341" s="233" t="s">
        <v>735</v>
      </c>
      <c r="N341" s="165"/>
      <c r="O341" s="167">
        <v>100000</v>
      </c>
    </row>
    <row r="342" spans="1:15" s="157" customFormat="1" ht="114">
      <c r="A342" s="164">
        <v>337</v>
      </c>
      <c r="B342" s="165" t="s">
        <v>737</v>
      </c>
      <c r="C342" s="166">
        <v>40828</v>
      </c>
      <c r="D342" s="165" t="s">
        <v>537</v>
      </c>
      <c r="E342" s="165" t="s">
        <v>2</v>
      </c>
      <c r="F342" s="165" t="s">
        <v>195</v>
      </c>
      <c r="G342" s="165" t="s">
        <v>196</v>
      </c>
      <c r="H342" s="164">
        <v>1</v>
      </c>
      <c r="I342" s="165" t="s">
        <v>26</v>
      </c>
      <c r="J342" s="166">
        <v>40828</v>
      </c>
      <c r="K342" s="165" t="s">
        <v>197</v>
      </c>
      <c r="L342" s="166">
        <v>40828</v>
      </c>
      <c r="M342" s="233" t="s">
        <v>736</v>
      </c>
      <c r="N342" s="165"/>
      <c r="O342" s="167">
        <v>100000</v>
      </c>
    </row>
    <row r="343" spans="1:15" s="157" customFormat="1" ht="114">
      <c r="A343" s="164">
        <v>338</v>
      </c>
      <c r="B343" s="165" t="s">
        <v>739</v>
      </c>
      <c r="C343" s="166">
        <v>40829</v>
      </c>
      <c r="D343" s="165" t="s">
        <v>32</v>
      </c>
      <c r="E343" s="165" t="s">
        <v>2</v>
      </c>
      <c r="F343" s="165" t="s">
        <v>195</v>
      </c>
      <c r="G343" s="165" t="s">
        <v>196</v>
      </c>
      <c r="H343" s="164">
        <v>1</v>
      </c>
      <c r="I343" s="165" t="s">
        <v>26</v>
      </c>
      <c r="J343" s="166">
        <v>40829</v>
      </c>
      <c r="K343" s="237" t="s">
        <v>65</v>
      </c>
      <c r="L343" s="237" t="s">
        <v>65</v>
      </c>
      <c r="M343" s="233" t="s">
        <v>746</v>
      </c>
      <c r="N343" s="165"/>
      <c r="O343" s="167">
        <v>175000</v>
      </c>
    </row>
    <row r="344" spans="1:15" s="157" customFormat="1" ht="42.75">
      <c r="A344" s="164">
        <v>339</v>
      </c>
      <c r="B344" s="165" t="s">
        <v>739</v>
      </c>
      <c r="C344" s="166">
        <v>40829</v>
      </c>
      <c r="D344" s="165" t="s">
        <v>353</v>
      </c>
      <c r="E344" s="165" t="s">
        <v>2</v>
      </c>
      <c r="F344" s="165" t="s">
        <v>195</v>
      </c>
      <c r="G344" s="165" t="s">
        <v>196</v>
      </c>
      <c r="H344" s="164">
        <v>1</v>
      </c>
      <c r="I344" s="165" t="s">
        <v>26</v>
      </c>
      <c r="J344" s="166">
        <v>40829</v>
      </c>
      <c r="K344" s="237" t="s">
        <v>65</v>
      </c>
      <c r="L344" s="237" t="s">
        <v>65</v>
      </c>
      <c r="M344" s="233" t="s">
        <v>738</v>
      </c>
      <c r="N344" s="165"/>
      <c r="O344" s="167">
        <v>100000</v>
      </c>
    </row>
    <row r="345" spans="1:15" s="157" customFormat="1" ht="128.25">
      <c r="A345" s="164">
        <v>340</v>
      </c>
      <c r="B345" s="165" t="s">
        <v>740</v>
      </c>
      <c r="C345" s="166">
        <v>40830</v>
      </c>
      <c r="D345" s="165" t="s">
        <v>335</v>
      </c>
      <c r="E345" s="165" t="s">
        <v>2</v>
      </c>
      <c r="F345" s="165" t="s">
        <v>195</v>
      </c>
      <c r="G345" s="165" t="s">
        <v>196</v>
      </c>
      <c r="H345" s="164">
        <v>1</v>
      </c>
      <c r="I345" s="165" t="s">
        <v>26</v>
      </c>
      <c r="J345" s="166">
        <v>40830</v>
      </c>
      <c r="K345" s="237" t="s">
        <v>65</v>
      </c>
      <c r="L345" s="237" t="s">
        <v>65</v>
      </c>
      <c r="M345" s="233" t="s">
        <v>741</v>
      </c>
      <c r="N345" s="165"/>
      <c r="O345" s="167">
        <v>100000</v>
      </c>
    </row>
    <row r="346" spans="1:15" s="157" customFormat="1" ht="28.5">
      <c r="A346" s="164">
        <v>341</v>
      </c>
      <c r="B346" s="165" t="s">
        <v>742</v>
      </c>
      <c r="C346" s="166">
        <v>40833</v>
      </c>
      <c r="D346" s="165" t="s">
        <v>353</v>
      </c>
      <c r="E346" s="165" t="s">
        <v>2</v>
      </c>
      <c r="F346" s="165" t="s">
        <v>195</v>
      </c>
      <c r="G346" s="165" t="s">
        <v>196</v>
      </c>
      <c r="H346" s="164">
        <v>1</v>
      </c>
      <c r="I346" s="165" t="s">
        <v>26</v>
      </c>
      <c r="J346" s="166">
        <v>40833</v>
      </c>
      <c r="K346" s="237" t="s">
        <v>65</v>
      </c>
      <c r="L346" s="237" t="s">
        <v>65</v>
      </c>
      <c r="M346" s="233" t="s">
        <v>743</v>
      </c>
      <c r="N346" s="165"/>
      <c r="O346" s="167">
        <v>100000</v>
      </c>
    </row>
    <row r="347" spans="1:15" s="157" customFormat="1" ht="28.5">
      <c r="A347" s="164">
        <v>342</v>
      </c>
      <c r="B347" s="165" t="s">
        <v>742</v>
      </c>
      <c r="C347" s="166">
        <v>40833</v>
      </c>
      <c r="D347" s="165" t="s">
        <v>374</v>
      </c>
      <c r="E347" s="165" t="s">
        <v>2</v>
      </c>
      <c r="F347" s="165" t="s">
        <v>195</v>
      </c>
      <c r="G347" s="165" t="s">
        <v>196</v>
      </c>
      <c r="H347" s="164">
        <v>1</v>
      </c>
      <c r="I347" s="165" t="s">
        <v>26</v>
      </c>
      <c r="J347" s="166">
        <v>40833</v>
      </c>
      <c r="K347" s="237" t="s">
        <v>65</v>
      </c>
      <c r="L347" s="237" t="s">
        <v>65</v>
      </c>
      <c r="M347" s="233" t="s">
        <v>743</v>
      </c>
      <c r="N347" s="165"/>
      <c r="O347" s="167">
        <v>100000</v>
      </c>
    </row>
    <row r="348" spans="1:15" s="157" customFormat="1" ht="42.75">
      <c r="A348" s="164">
        <v>343</v>
      </c>
      <c r="B348" s="165" t="s">
        <v>744</v>
      </c>
      <c r="C348" s="166">
        <v>40834</v>
      </c>
      <c r="D348" s="165" t="s">
        <v>353</v>
      </c>
      <c r="E348" s="165" t="s">
        <v>2</v>
      </c>
      <c r="F348" s="165" t="s">
        <v>195</v>
      </c>
      <c r="G348" s="165" t="s">
        <v>196</v>
      </c>
      <c r="H348" s="164">
        <v>2</v>
      </c>
      <c r="I348" s="165" t="s">
        <v>26</v>
      </c>
      <c r="J348" s="166">
        <v>40834</v>
      </c>
      <c r="K348" s="165" t="s">
        <v>197</v>
      </c>
      <c r="L348" s="166">
        <v>40835</v>
      </c>
      <c r="M348" s="233" t="s">
        <v>745</v>
      </c>
      <c r="N348" s="165"/>
      <c r="O348" s="167">
        <v>100000</v>
      </c>
    </row>
    <row r="349" spans="1:15" s="157" customFormat="1" ht="42.75">
      <c r="A349" s="164">
        <v>344</v>
      </c>
      <c r="B349" s="165" t="s">
        <v>744</v>
      </c>
      <c r="C349" s="166">
        <v>40834</v>
      </c>
      <c r="D349" s="165" t="s">
        <v>374</v>
      </c>
      <c r="E349" s="165" t="s">
        <v>2</v>
      </c>
      <c r="F349" s="165" t="s">
        <v>195</v>
      </c>
      <c r="G349" s="165" t="s">
        <v>196</v>
      </c>
      <c r="H349" s="164">
        <v>2</v>
      </c>
      <c r="I349" s="165" t="s">
        <v>26</v>
      </c>
      <c r="J349" s="166">
        <v>40834</v>
      </c>
      <c r="K349" s="165" t="s">
        <v>197</v>
      </c>
      <c r="L349" s="166">
        <v>40835</v>
      </c>
      <c r="M349" s="233" t="s">
        <v>745</v>
      </c>
      <c r="N349" s="165"/>
      <c r="O349" s="167">
        <v>100000</v>
      </c>
    </row>
    <row r="350" spans="1:15" s="157" customFormat="1" ht="57">
      <c r="A350" s="164">
        <v>345</v>
      </c>
      <c r="B350" s="165" t="s">
        <v>747</v>
      </c>
      <c r="C350" s="166">
        <v>40834</v>
      </c>
      <c r="D350" s="165" t="s">
        <v>32</v>
      </c>
      <c r="E350" s="165" t="s">
        <v>2</v>
      </c>
      <c r="F350" s="165" t="s">
        <v>195</v>
      </c>
      <c r="G350" s="165" t="s">
        <v>196</v>
      </c>
      <c r="H350" s="164">
        <v>1</v>
      </c>
      <c r="I350" s="165" t="s">
        <v>26</v>
      </c>
      <c r="J350" s="166">
        <v>40834</v>
      </c>
      <c r="K350" s="237" t="s">
        <v>65</v>
      </c>
      <c r="L350" s="237" t="s">
        <v>65</v>
      </c>
      <c r="M350" s="233" t="s">
        <v>748</v>
      </c>
      <c r="N350" s="165"/>
      <c r="O350" s="167">
        <v>175000</v>
      </c>
    </row>
    <row r="351" spans="1:15" s="157" customFormat="1" ht="57">
      <c r="A351" s="164">
        <v>346</v>
      </c>
      <c r="B351" s="165" t="s">
        <v>747</v>
      </c>
      <c r="C351" s="166">
        <v>40834</v>
      </c>
      <c r="D351" s="165" t="s">
        <v>377</v>
      </c>
      <c r="E351" s="165" t="s">
        <v>2</v>
      </c>
      <c r="F351" s="165" t="s">
        <v>195</v>
      </c>
      <c r="G351" s="165" t="s">
        <v>196</v>
      </c>
      <c r="H351" s="164">
        <v>1</v>
      </c>
      <c r="I351" s="165" t="s">
        <v>26</v>
      </c>
      <c r="J351" s="166">
        <v>40834</v>
      </c>
      <c r="K351" s="237" t="s">
        <v>65</v>
      </c>
      <c r="L351" s="237" t="s">
        <v>65</v>
      </c>
      <c r="M351" s="233" t="s">
        <v>748</v>
      </c>
      <c r="N351" s="165"/>
      <c r="O351" s="167">
        <v>175000</v>
      </c>
    </row>
    <row r="352" spans="1:15" s="157" customFormat="1" ht="57">
      <c r="A352" s="164">
        <v>347</v>
      </c>
      <c r="B352" s="165" t="s">
        <v>747</v>
      </c>
      <c r="C352" s="166">
        <v>40834</v>
      </c>
      <c r="D352" s="165" t="s">
        <v>341</v>
      </c>
      <c r="E352" s="165" t="s">
        <v>2</v>
      </c>
      <c r="F352" s="165" t="s">
        <v>195</v>
      </c>
      <c r="G352" s="165" t="s">
        <v>196</v>
      </c>
      <c r="H352" s="164">
        <v>1</v>
      </c>
      <c r="I352" s="165" t="s">
        <v>26</v>
      </c>
      <c r="J352" s="166">
        <v>40834</v>
      </c>
      <c r="K352" s="237" t="s">
        <v>65</v>
      </c>
      <c r="L352" s="237" t="s">
        <v>65</v>
      </c>
      <c r="M352" s="233" t="s">
        <v>748</v>
      </c>
      <c r="N352" s="165"/>
      <c r="O352" s="167">
        <v>175000</v>
      </c>
    </row>
    <row r="353" spans="1:15" s="157" customFormat="1" ht="71.25">
      <c r="A353" s="164">
        <v>348</v>
      </c>
      <c r="B353" s="165" t="s">
        <v>749</v>
      </c>
      <c r="C353" s="166">
        <v>40834</v>
      </c>
      <c r="D353" s="165" t="s">
        <v>351</v>
      </c>
      <c r="E353" s="165" t="s">
        <v>2</v>
      </c>
      <c r="F353" s="165" t="s">
        <v>195</v>
      </c>
      <c r="G353" s="165" t="s">
        <v>196</v>
      </c>
      <c r="H353" s="164">
        <v>1</v>
      </c>
      <c r="I353" s="165" t="s">
        <v>26</v>
      </c>
      <c r="J353" s="166">
        <v>40834</v>
      </c>
      <c r="K353" s="237" t="s">
        <v>65</v>
      </c>
      <c r="L353" s="237" t="s">
        <v>65</v>
      </c>
      <c r="M353" s="233" t="s">
        <v>750</v>
      </c>
      <c r="N353" s="165"/>
      <c r="O353" s="167">
        <v>100000</v>
      </c>
    </row>
    <row r="354" spans="1:15" s="157" customFormat="1" ht="85.5">
      <c r="A354" s="164">
        <v>349</v>
      </c>
      <c r="B354" s="165" t="s">
        <v>751</v>
      </c>
      <c r="C354" s="166">
        <v>40836</v>
      </c>
      <c r="D354" s="165" t="s">
        <v>377</v>
      </c>
      <c r="E354" s="165" t="s">
        <v>2</v>
      </c>
      <c r="F354" s="165" t="s">
        <v>195</v>
      </c>
      <c r="G354" s="165" t="s">
        <v>196</v>
      </c>
      <c r="H354" s="164">
        <v>1</v>
      </c>
      <c r="I354" s="165" t="s">
        <v>26</v>
      </c>
      <c r="J354" s="166">
        <v>40836</v>
      </c>
      <c r="K354" s="237" t="s">
        <v>65</v>
      </c>
      <c r="L354" s="237" t="s">
        <v>65</v>
      </c>
      <c r="M354" s="233" t="s">
        <v>752</v>
      </c>
      <c r="N354" s="165"/>
      <c r="O354" s="167">
        <v>150000</v>
      </c>
    </row>
    <row r="355" spans="1:15" s="157" customFormat="1" ht="85.5">
      <c r="A355" s="164">
        <v>350</v>
      </c>
      <c r="B355" s="165" t="s">
        <v>751</v>
      </c>
      <c r="C355" s="166">
        <v>40836</v>
      </c>
      <c r="D355" s="165" t="s">
        <v>356</v>
      </c>
      <c r="E355" s="165" t="s">
        <v>2</v>
      </c>
      <c r="F355" s="165" t="s">
        <v>195</v>
      </c>
      <c r="G355" s="165" t="s">
        <v>196</v>
      </c>
      <c r="H355" s="164">
        <v>1</v>
      </c>
      <c r="I355" s="165" t="s">
        <v>26</v>
      </c>
      <c r="J355" s="166">
        <v>40836</v>
      </c>
      <c r="K355" s="237" t="s">
        <v>65</v>
      </c>
      <c r="L355" s="237" t="s">
        <v>65</v>
      </c>
      <c r="M355" s="233" t="s">
        <v>752</v>
      </c>
      <c r="N355" s="165"/>
      <c r="O355" s="167">
        <v>100000</v>
      </c>
    </row>
    <row r="356" spans="1:15" s="157" customFormat="1" ht="85.5">
      <c r="A356" s="164">
        <v>351</v>
      </c>
      <c r="B356" s="165" t="s">
        <v>753</v>
      </c>
      <c r="C356" s="166">
        <v>40836</v>
      </c>
      <c r="D356" s="165" t="s">
        <v>32</v>
      </c>
      <c r="E356" s="165" t="s">
        <v>2</v>
      </c>
      <c r="F356" s="165" t="s">
        <v>195</v>
      </c>
      <c r="G356" s="165" t="s">
        <v>196</v>
      </c>
      <c r="H356" s="164">
        <v>1</v>
      </c>
      <c r="I356" s="165" t="s">
        <v>26</v>
      </c>
      <c r="J356" s="166">
        <v>40836</v>
      </c>
      <c r="K356" s="237" t="s">
        <v>65</v>
      </c>
      <c r="L356" s="237" t="s">
        <v>65</v>
      </c>
      <c r="M356" s="233" t="s">
        <v>754</v>
      </c>
      <c r="N356" s="165"/>
      <c r="O356" s="167">
        <v>175000</v>
      </c>
    </row>
    <row r="357" spans="1:15" s="157" customFormat="1" ht="85.5">
      <c r="A357" s="164">
        <v>352</v>
      </c>
      <c r="B357" s="165" t="s">
        <v>753</v>
      </c>
      <c r="C357" s="166">
        <v>40836</v>
      </c>
      <c r="D357" s="165" t="s">
        <v>565</v>
      </c>
      <c r="E357" s="165" t="s">
        <v>2</v>
      </c>
      <c r="F357" s="165" t="s">
        <v>195</v>
      </c>
      <c r="G357" s="165" t="s">
        <v>196</v>
      </c>
      <c r="H357" s="164">
        <v>1</v>
      </c>
      <c r="I357" s="165" t="s">
        <v>26</v>
      </c>
      <c r="J357" s="166">
        <v>40836</v>
      </c>
      <c r="K357" s="237" t="s">
        <v>65</v>
      </c>
      <c r="L357" s="237" t="s">
        <v>65</v>
      </c>
      <c r="M357" s="233" t="s">
        <v>754</v>
      </c>
      <c r="N357" s="165"/>
      <c r="O357" s="167">
        <v>100000</v>
      </c>
    </row>
    <row r="358" spans="1:15" s="157" customFormat="1" ht="71.25">
      <c r="A358" s="164">
        <v>353</v>
      </c>
      <c r="B358" s="165" t="s">
        <v>755</v>
      </c>
      <c r="C358" s="166">
        <v>40836</v>
      </c>
      <c r="D358" s="165" t="s">
        <v>378</v>
      </c>
      <c r="E358" s="165" t="s">
        <v>2</v>
      </c>
      <c r="F358" s="165" t="s">
        <v>195</v>
      </c>
      <c r="G358" s="165" t="s">
        <v>196</v>
      </c>
      <c r="H358" s="164">
        <v>1</v>
      </c>
      <c r="I358" s="165" t="s">
        <v>26</v>
      </c>
      <c r="J358" s="166">
        <v>40836</v>
      </c>
      <c r="K358" s="237" t="s">
        <v>65</v>
      </c>
      <c r="L358" s="237" t="s">
        <v>65</v>
      </c>
      <c r="M358" s="233" t="s">
        <v>756</v>
      </c>
      <c r="N358" s="165"/>
      <c r="O358" s="167">
        <v>150000</v>
      </c>
    </row>
    <row r="359" spans="1:15" s="157" customFormat="1" ht="99.75">
      <c r="A359" s="164">
        <v>354</v>
      </c>
      <c r="B359" s="165" t="s">
        <v>757</v>
      </c>
      <c r="C359" s="166">
        <v>40842</v>
      </c>
      <c r="D359" s="165" t="s">
        <v>32</v>
      </c>
      <c r="E359" s="165" t="s">
        <v>2</v>
      </c>
      <c r="F359" s="165" t="s">
        <v>195</v>
      </c>
      <c r="G359" s="165" t="s">
        <v>196</v>
      </c>
      <c r="H359" s="164">
        <v>1</v>
      </c>
      <c r="I359" s="165" t="s">
        <v>26</v>
      </c>
      <c r="J359" s="166">
        <v>40842</v>
      </c>
      <c r="K359" s="237" t="s">
        <v>65</v>
      </c>
      <c r="L359" s="237" t="s">
        <v>65</v>
      </c>
      <c r="M359" s="233" t="s">
        <v>758</v>
      </c>
      <c r="N359" s="165"/>
      <c r="O359" s="167">
        <v>175000</v>
      </c>
    </row>
    <row r="360" spans="1:15" s="157" customFormat="1" ht="57">
      <c r="A360" s="164">
        <v>355</v>
      </c>
      <c r="B360" s="165" t="s">
        <v>759</v>
      </c>
      <c r="C360" s="166">
        <v>40840</v>
      </c>
      <c r="D360" s="165" t="s">
        <v>537</v>
      </c>
      <c r="E360" s="165" t="s">
        <v>2</v>
      </c>
      <c r="F360" s="165" t="s">
        <v>195</v>
      </c>
      <c r="G360" s="165" t="s">
        <v>196</v>
      </c>
      <c r="H360" s="164">
        <v>1</v>
      </c>
      <c r="I360" s="165" t="s">
        <v>26</v>
      </c>
      <c r="J360" s="166">
        <v>40840</v>
      </c>
      <c r="K360" s="165" t="s">
        <v>197</v>
      </c>
      <c r="L360" s="166">
        <v>40840</v>
      </c>
      <c r="M360" s="233" t="s">
        <v>760</v>
      </c>
      <c r="N360" s="165"/>
      <c r="O360" s="167">
        <v>100000</v>
      </c>
    </row>
    <row r="361" spans="1:15" s="157" customFormat="1" ht="71.25">
      <c r="A361" s="164">
        <v>356</v>
      </c>
      <c r="B361" s="165" t="s">
        <v>761</v>
      </c>
      <c r="C361" s="166">
        <v>40844</v>
      </c>
      <c r="D361" s="165" t="s">
        <v>32</v>
      </c>
      <c r="E361" s="165" t="s">
        <v>2</v>
      </c>
      <c r="F361" s="165" t="s">
        <v>195</v>
      </c>
      <c r="G361" s="165" t="s">
        <v>196</v>
      </c>
      <c r="H361" s="164">
        <v>1</v>
      </c>
      <c r="I361" s="165" t="s">
        <v>26</v>
      </c>
      <c r="J361" s="166">
        <v>40844</v>
      </c>
      <c r="K361" s="237" t="s">
        <v>65</v>
      </c>
      <c r="L361" s="237" t="s">
        <v>65</v>
      </c>
      <c r="M361" s="233" t="s">
        <v>762</v>
      </c>
      <c r="N361" s="165"/>
      <c r="O361" s="167">
        <v>175000</v>
      </c>
    </row>
    <row r="362" spans="1:15" s="157" customFormat="1" ht="57">
      <c r="A362" s="164">
        <v>357</v>
      </c>
      <c r="B362" s="165" t="s">
        <v>763</v>
      </c>
      <c r="C362" s="166">
        <v>40844</v>
      </c>
      <c r="D362" s="165" t="s">
        <v>377</v>
      </c>
      <c r="E362" s="165" t="s">
        <v>2</v>
      </c>
      <c r="F362" s="165" t="s">
        <v>195</v>
      </c>
      <c r="G362" s="165" t="s">
        <v>196</v>
      </c>
      <c r="H362" s="164">
        <v>1</v>
      </c>
      <c r="I362" s="165" t="s">
        <v>26</v>
      </c>
      <c r="J362" s="166">
        <v>40844</v>
      </c>
      <c r="K362" s="237" t="s">
        <v>65</v>
      </c>
      <c r="L362" s="237" t="s">
        <v>65</v>
      </c>
      <c r="M362" s="233" t="s">
        <v>764</v>
      </c>
      <c r="N362" s="165"/>
      <c r="O362" s="167">
        <v>150000</v>
      </c>
    </row>
    <row r="363" spans="1:15" s="157" customFormat="1" ht="57">
      <c r="A363" s="164">
        <v>358</v>
      </c>
      <c r="B363" s="165" t="s">
        <v>765</v>
      </c>
      <c r="C363" s="166">
        <v>40845</v>
      </c>
      <c r="D363" s="165" t="s">
        <v>335</v>
      </c>
      <c r="E363" s="165" t="s">
        <v>2</v>
      </c>
      <c r="F363" s="165" t="s">
        <v>195</v>
      </c>
      <c r="G363" s="165" t="s">
        <v>641</v>
      </c>
      <c r="H363" s="164">
        <v>1</v>
      </c>
      <c r="I363" s="165" t="s">
        <v>26</v>
      </c>
      <c r="J363" s="166">
        <v>40845</v>
      </c>
      <c r="K363" s="237" t="s">
        <v>65</v>
      </c>
      <c r="L363" s="237" t="s">
        <v>65</v>
      </c>
      <c r="M363" s="233" t="s">
        <v>779</v>
      </c>
      <c r="N363" s="165"/>
      <c r="O363" s="167">
        <v>100000</v>
      </c>
    </row>
    <row r="364" spans="1:15" s="157" customFormat="1" ht="85.5">
      <c r="A364" s="164">
        <v>359</v>
      </c>
      <c r="B364" s="165" t="s">
        <v>766</v>
      </c>
      <c r="C364" s="166">
        <v>40847</v>
      </c>
      <c r="D364" s="165" t="s">
        <v>32</v>
      </c>
      <c r="E364" s="165" t="s">
        <v>2</v>
      </c>
      <c r="F364" s="165" t="s">
        <v>195</v>
      </c>
      <c r="G364" s="165" t="s">
        <v>196</v>
      </c>
      <c r="H364" s="164">
        <v>1</v>
      </c>
      <c r="I364" s="165" t="s">
        <v>26</v>
      </c>
      <c r="J364" s="166">
        <v>40847</v>
      </c>
      <c r="K364" s="237" t="s">
        <v>65</v>
      </c>
      <c r="L364" s="237" t="s">
        <v>65</v>
      </c>
      <c r="M364" s="233" t="s">
        <v>769</v>
      </c>
      <c r="N364" s="165"/>
      <c r="O364" s="167">
        <v>175000</v>
      </c>
    </row>
    <row r="365" spans="1:15" s="157" customFormat="1" ht="156.75">
      <c r="A365" s="164">
        <v>360</v>
      </c>
      <c r="B365" s="165" t="s">
        <v>767</v>
      </c>
      <c r="C365" s="166">
        <v>40848</v>
      </c>
      <c r="D365" s="165" t="s">
        <v>32</v>
      </c>
      <c r="E365" s="165" t="s">
        <v>2</v>
      </c>
      <c r="F365" s="165" t="s">
        <v>195</v>
      </c>
      <c r="G365" s="165" t="s">
        <v>196</v>
      </c>
      <c r="H365" s="164">
        <v>1</v>
      </c>
      <c r="I365" s="165" t="s">
        <v>26</v>
      </c>
      <c r="J365" s="166">
        <v>40848</v>
      </c>
      <c r="K365" s="237" t="s">
        <v>65</v>
      </c>
      <c r="L365" s="235" t="s">
        <v>65</v>
      </c>
      <c r="M365" s="233" t="s">
        <v>775</v>
      </c>
      <c r="N365" s="165"/>
      <c r="O365" s="167">
        <v>175000</v>
      </c>
    </row>
    <row r="366" spans="1:15" s="157" customFormat="1" ht="156.75">
      <c r="A366" s="164">
        <v>361</v>
      </c>
      <c r="B366" s="165" t="s">
        <v>767</v>
      </c>
      <c r="C366" s="166">
        <v>40848</v>
      </c>
      <c r="D366" s="165" t="s">
        <v>565</v>
      </c>
      <c r="E366" s="165" t="s">
        <v>2</v>
      </c>
      <c r="F366" s="165" t="s">
        <v>195</v>
      </c>
      <c r="G366" s="165" t="s">
        <v>196</v>
      </c>
      <c r="H366" s="164">
        <v>1</v>
      </c>
      <c r="I366" s="165" t="s">
        <v>26</v>
      </c>
      <c r="J366" s="166">
        <v>40848</v>
      </c>
      <c r="K366" s="237" t="s">
        <v>65</v>
      </c>
      <c r="L366" s="235" t="s">
        <v>65</v>
      </c>
      <c r="M366" s="233" t="s">
        <v>775</v>
      </c>
      <c r="N366" s="165"/>
      <c r="O366" s="167">
        <v>100000</v>
      </c>
    </row>
    <row r="367" spans="1:15" s="157" customFormat="1" ht="28.5">
      <c r="A367" s="164">
        <v>362</v>
      </c>
      <c r="B367" s="165" t="s">
        <v>770</v>
      </c>
      <c r="C367" s="166">
        <v>40848</v>
      </c>
      <c r="D367" s="165" t="s">
        <v>356</v>
      </c>
      <c r="E367" s="165" t="s">
        <v>2</v>
      </c>
      <c r="F367" s="165" t="s">
        <v>195</v>
      </c>
      <c r="G367" s="165" t="s">
        <v>196</v>
      </c>
      <c r="H367" s="164">
        <v>1</v>
      </c>
      <c r="I367" s="165" t="s">
        <v>26</v>
      </c>
      <c r="J367" s="166">
        <v>40848</v>
      </c>
      <c r="K367" s="237" t="s">
        <v>65</v>
      </c>
      <c r="L367" s="235" t="s">
        <v>65</v>
      </c>
      <c r="M367" s="233" t="s">
        <v>567</v>
      </c>
      <c r="N367" s="165"/>
      <c r="O367" s="167">
        <v>100000</v>
      </c>
    </row>
    <row r="368" spans="1:15" s="157" customFormat="1" ht="156.75">
      <c r="A368" s="164">
        <v>363</v>
      </c>
      <c r="B368" s="165" t="s">
        <v>768</v>
      </c>
      <c r="C368" s="166">
        <v>40849</v>
      </c>
      <c r="D368" s="165" t="s">
        <v>32</v>
      </c>
      <c r="E368" s="165" t="s">
        <v>2</v>
      </c>
      <c r="F368" s="165" t="s">
        <v>195</v>
      </c>
      <c r="G368" s="165" t="s">
        <v>196</v>
      </c>
      <c r="H368" s="164">
        <v>1</v>
      </c>
      <c r="I368" s="165" t="s">
        <v>26</v>
      </c>
      <c r="J368" s="166">
        <v>40849</v>
      </c>
      <c r="K368" s="237" t="s">
        <v>65</v>
      </c>
      <c r="L368" s="235" t="s">
        <v>65</v>
      </c>
      <c r="M368" s="233" t="s">
        <v>776</v>
      </c>
      <c r="N368" s="165"/>
      <c r="O368" s="167">
        <v>175000</v>
      </c>
    </row>
    <row r="369" spans="1:15" s="157" customFormat="1" ht="156.75">
      <c r="A369" s="164">
        <v>364</v>
      </c>
      <c r="B369" s="165" t="s">
        <v>768</v>
      </c>
      <c r="C369" s="166">
        <v>40849</v>
      </c>
      <c r="D369" s="165" t="s">
        <v>565</v>
      </c>
      <c r="E369" s="165" t="s">
        <v>2</v>
      </c>
      <c r="F369" s="165" t="s">
        <v>195</v>
      </c>
      <c r="G369" s="165" t="s">
        <v>196</v>
      </c>
      <c r="H369" s="164">
        <v>1</v>
      </c>
      <c r="I369" s="165" t="s">
        <v>26</v>
      </c>
      <c r="J369" s="166">
        <v>40849</v>
      </c>
      <c r="K369" s="237" t="s">
        <v>65</v>
      </c>
      <c r="L369" s="235" t="s">
        <v>65</v>
      </c>
      <c r="M369" s="233" t="s">
        <v>776</v>
      </c>
      <c r="N369" s="165"/>
      <c r="O369" s="167">
        <v>100000</v>
      </c>
    </row>
    <row r="370" spans="1:15" s="157" customFormat="1" ht="99.75">
      <c r="A370" s="164">
        <v>365</v>
      </c>
      <c r="B370" s="165" t="s">
        <v>771</v>
      </c>
      <c r="C370" s="166">
        <v>40849</v>
      </c>
      <c r="D370" s="165" t="s">
        <v>377</v>
      </c>
      <c r="E370" s="165" t="s">
        <v>2</v>
      </c>
      <c r="F370" s="165" t="s">
        <v>195</v>
      </c>
      <c r="G370" s="165" t="s">
        <v>196</v>
      </c>
      <c r="H370" s="164">
        <v>1</v>
      </c>
      <c r="I370" s="165" t="s">
        <v>26</v>
      </c>
      <c r="J370" s="166">
        <v>40849</v>
      </c>
      <c r="K370" s="237" t="s">
        <v>65</v>
      </c>
      <c r="L370" s="235" t="s">
        <v>65</v>
      </c>
      <c r="M370" s="233" t="s">
        <v>772</v>
      </c>
      <c r="N370" s="165"/>
      <c r="O370" s="167">
        <v>150000</v>
      </c>
    </row>
    <row r="371" spans="1:15" s="157" customFormat="1" ht="99.75">
      <c r="A371" s="164">
        <v>366</v>
      </c>
      <c r="B371" s="165" t="s">
        <v>771</v>
      </c>
      <c r="C371" s="166">
        <v>40849</v>
      </c>
      <c r="D371" s="165" t="s">
        <v>349</v>
      </c>
      <c r="E371" s="165" t="s">
        <v>2</v>
      </c>
      <c r="F371" s="165" t="s">
        <v>195</v>
      </c>
      <c r="G371" s="165" t="s">
        <v>196</v>
      </c>
      <c r="H371" s="164">
        <v>1</v>
      </c>
      <c r="I371" s="165" t="s">
        <v>26</v>
      </c>
      <c r="J371" s="166">
        <v>40849</v>
      </c>
      <c r="K371" s="237" t="s">
        <v>65</v>
      </c>
      <c r="L371" s="235" t="s">
        <v>65</v>
      </c>
      <c r="M371" s="233" t="s">
        <v>772</v>
      </c>
      <c r="N371" s="165"/>
      <c r="O371" s="167">
        <v>100000</v>
      </c>
    </row>
    <row r="372" spans="1:15" s="157" customFormat="1" ht="71.25">
      <c r="A372" s="164">
        <v>367</v>
      </c>
      <c r="B372" s="393" t="s">
        <v>773</v>
      </c>
      <c r="C372" s="394">
        <v>40848</v>
      </c>
      <c r="D372" s="393" t="s">
        <v>199</v>
      </c>
      <c r="E372" s="393" t="s">
        <v>2</v>
      </c>
      <c r="F372" s="393" t="s">
        <v>195</v>
      </c>
      <c r="G372" s="393" t="s">
        <v>641</v>
      </c>
      <c r="H372" s="395">
        <v>1</v>
      </c>
      <c r="I372" s="393" t="s">
        <v>26</v>
      </c>
      <c r="J372" s="394">
        <v>40848</v>
      </c>
      <c r="K372" s="396" t="s">
        <v>65</v>
      </c>
      <c r="L372" s="399" t="s">
        <v>65</v>
      </c>
      <c r="M372" s="400" t="s">
        <v>774</v>
      </c>
      <c r="N372" s="393"/>
      <c r="O372" s="398">
        <v>100000</v>
      </c>
    </row>
    <row r="373" spans="1:15" s="157" customFormat="1" ht="71.25">
      <c r="A373" s="164">
        <v>368</v>
      </c>
      <c r="B373" s="165" t="s">
        <v>777</v>
      </c>
      <c r="C373" s="166">
        <v>40850</v>
      </c>
      <c r="D373" s="165" t="s">
        <v>32</v>
      </c>
      <c r="E373" s="165" t="s">
        <v>2</v>
      </c>
      <c r="F373" s="165" t="s">
        <v>195</v>
      </c>
      <c r="G373" s="165" t="s">
        <v>196</v>
      </c>
      <c r="H373" s="164">
        <v>1</v>
      </c>
      <c r="I373" s="165" t="s">
        <v>26</v>
      </c>
      <c r="J373" s="166">
        <v>40850</v>
      </c>
      <c r="K373" s="396" t="s">
        <v>65</v>
      </c>
      <c r="L373" s="399" t="s">
        <v>65</v>
      </c>
      <c r="M373" s="233" t="s">
        <v>778</v>
      </c>
      <c r="N373" s="165"/>
      <c r="O373" s="167">
        <v>175000</v>
      </c>
    </row>
    <row r="374" spans="1:15" s="157" customFormat="1" ht="71.25">
      <c r="A374" s="164">
        <v>369</v>
      </c>
      <c r="B374" s="165" t="s">
        <v>777</v>
      </c>
      <c r="C374" s="166">
        <v>40850</v>
      </c>
      <c r="D374" s="165" t="s">
        <v>377</v>
      </c>
      <c r="E374" s="165" t="s">
        <v>2</v>
      </c>
      <c r="F374" s="165" t="s">
        <v>195</v>
      </c>
      <c r="G374" s="165" t="s">
        <v>196</v>
      </c>
      <c r="H374" s="164">
        <v>1</v>
      </c>
      <c r="I374" s="165" t="s">
        <v>26</v>
      </c>
      <c r="J374" s="166">
        <v>40850</v>
      </c>
      <c r="K374" s="396" t="s">
        <v>65</v>
      </c>
      <c r="L374" s="399" t="s">
        <v>65</v>
      </c>
      <c r="M374" s="233" t="s">
        <v>778</v>
      </c>
      <c r="N374" s="165"/>
      <c r="O374" s="167">
        <v>150000</v>
      </c>
    </row>
    <row r="375" spans="1:15" s="157" customFormat="1" ht="71.25">
      <c r="A375" s="164">
        <v>370</v>
      </c>
      <c r="B375" s="165" t="s">
        <v>777</v>
      </c>
      <c r="C375" s="166">
        <v>40850</v>
      </c>
      <c r="D375" s="165" t="s">
        <v>378</v>
      </c>
      <c r="E375" s="165" t="s">
        <v>2</v>
      </c>
      <c r="F375" s="165" t="s">
        <v>195</v>
      </c>
      <c r="G375" s="165" t="s">
        <v>196</v>
      </c>
      <c r="H375" s="164">
        <v>1</v>
      </c>
      <c r="I375" s="165" t="s">
        <v>26</v>
      </c>
      <c r="J375" s="166">
        <v>40850</v>
      </c>
      <c r="K375" s="396" t="s">
        <v>65</v>
      </c>
      <c r="L375" s="399" t="s">
        <v>65</v>
      </c>
      <c r="M375" s="233" t="s">
        <v>778</v>
      </c>
      <c r="N375" s="165"/>
      <c r="O375" s="167">
        <v>150000</v>
      </c>
    </row>
    <row r="376" spans="1:15" s="157" customFormat="1" ht="71.25">
      <c r="A376" s="164">
        <v>371</v>
      </c>
      <c r="B376" s="165" t="s">
        <v>777</v>
      </c>
      <c r="C376" s="166">
        <v>40850</v>
      </c>
      <c r="D376" s="165" t="s">
        <v>335</v>
      </c>
      <c r="E376" s="165" t="s">
        <v>2</v>
      </c>
      <c r="F376" s="165" t="s">
        <v>195</v>
      </c>
      <c r="G376" s="165" t="s">
        <v>196</v>
      </c>
      <c r="H376" s="164">
        <v>1</v>
      </c>
      <c r="I376" s="165" t="s">
        <v>26</v>
      </c>
      <c r="J376" s="166">
        <v>40850</v>
      </c>
      <c r="K376" s="396" t="s">
        <v>65</v>
      </c>
      <c r="L376" s="399" t="s">
        <v>65</v>
      </c>
      <c r="M376" s="233" t="s">
        <v>778</v>
      </c>
      <c r="N376" s="165"/>
      <c r="O376" s="398">
        <v>100000</v>
      </c>
    </row>
    <row r="377" spans="1:15" s="157" customFormat="1" ht="71.25">
      <c r="A377" s="164">
        <v>372</v>
      </c>
      <c r="B377" s="165" t="s">
        <v>777</v>
      </c>
      <c r="C377" s="166">
        <v>40850</v>
      </c>
      <c r="D377" s="165" t="s">
        <v>355</v>
      </c>
      <c r="E377" s="165" t="s">
        <v>2</v>
      </c>
      <c r="F377" s="165" t="s">
        <v>195</v>
      </c>
      <c r="G377" s="165" t="s">
        <v>196</v>
      </c>
      <c r="H377" s="164">
        <v>1</v>
      </c>
      <c r="I377" s="165" t="s">
        <v>26</v>
      </c>
      <c r="J377" s="166">
        <v>40850</v>
      </c>
      <c r="K377" s="396" t="s">
        <v>65</v>
      </c>
      <c r="L377" s="399" t="s">
        <v>65</v>
      </c>
      <c r="M377" s="233" t="s">
        <v>778</v>
      </c>
      <c r="N377" s="165"/>
      <c r="O377" s="398">
        <v>100000</v>
      </c>
    </row>
    <row r="378" spans="1:15" s="157" customFormat="1" ht="71.25">
      <c r="A378" s="164">
        <v>373</v>
      </c>
      <c r="B378" s="165" t="s">
        <v>777</v>
      </c>
      <c r="C378" s="166">
        <v>40850</v>
      </c>
      <c r="D378" s="165" t="s">
        <v>356</v>
      </c>
      <c r="E378" s="165" t="s">
        <v>2</v>
      </c>
      <c r="F378" s="165" t="s">
        <v>195</v>
      </c>
      <c r="G378" s="165" t="s">
        <v>196</v>
      </c>
      <c r="H378" s="164">
        <v>1</v>
      </c>
      <c r="I378" s="165" t="s">
        <v>26</v>
      </c>
      <c r="J378" s="166">
        <v>40850</v>
      </c>
      <c r="K378" s="396" t="s">
        <v>65</v>
      </c>
      <c r="L378" s="399" t="s">
        <v>65</v>
      </c>
      <c r="M378" s="233" t="s">
        <v>778</v>
      </c>
      <c r="N378" s="165"/>
      <c r="O378" s="398">
        <v>100000</v>
      </c>
    </row>
    <row r="379" spans="1:15" s="157" customFormat="1" ht="71.25">
      <c r="A379" s="164">
        <v>374</v>
      </c>
      <c r="B379" s="165" t="s">
        <v>777</v>
      </c>
      <c r="C379" s="166">
        <v>40850</v>
      </c>
      <c r="D379" s="165" t="s">
        <v>565</v>
      </c>
      <c r="E379" s="165" t="s">
        <v>2</v>
      </c>
      <c r="F379" s="165" t="s">
        <v>195</v>
      </c>
      <c r="G379" s="165" t="s">
        <v>196</v>
      </c>
      <c r="H379" s="164">
        <v>1</v>
      </c>
      <c r="I379" s="165" t="s">
        <v>26</v>
      </c>
      <c r="J379" s="166">
        <v>40850</v>
      </c>
      <c r="K379" s="396" t="s">
        <v>65</v>
      </c>
      <c r="L379" s="399" t="s">
        <v>65</v>
      </c>
      <c r="M379" s="233" t="s">
        <v>778</v>
      </c>
      <c r="N379" s="165"/>
      <c r="O379" s="398">
        <v>100000</v>
      </c>
    </row>
    <row r="380" spans="1:15" s="157" customFormat="1" ht="71.25">
      <c r="A380" s="164">
        <v>380</v>
      </c>
      <c r="B380" s="165" t="s">
        <v>782</v>
      </c>
      <c r="C380" s="166">
        <v>40862</v>
      </c>
      <c r="D380" s="165" t="s">
        <v>378</v>
      </c>
      <c r="E380" s="165" t="s">
        <v>2</v>
      </c>
      <c r="F380" s="165" t="s">
        <v>195</v>
      </c>
      <c r="G380" s="165" t="s">
        <v>196</v>
      </c>
      <c r="H380" s="164">
        <v>2</v>
      </c>
      <c r="I380" s="165" t="s">
        <v>26</v>
      </c>
      <c r="J380" s="166">
        <v>40862</v>
      </c>
      <c r="K380" s="165" t="s">
        <v>197</v>
      </c>
      <c r="L380" s="235">
        <v>40863</v>
      </c>
      <c r="M380" s="233" t="s">
        <v>780</v>
      </c>
      <c r="N380" s="165"/>
      <c r="O380" s="167">
        <v>150000</v>
      </c>
    </row>
    <row r="381" spans="1:15" s="157" customFormat="1" ht="71.25">
      <c r="A381" s="164">
        <v>381</v>
      </c>
      <c r="B381" s="165" t="s">
        <v>783</v>
      </c>
      <c r="C381" s="166">
        <v>40862</v>
      </c>
      <c r="D381" s="165" t="s">
        <v>341</v>
      </c>
      <c r="E381" s="165" t="s">
        <v>2</v>
      </c>
      <c r="F381" s="165" t="s">
        <v>195</v>
      </c>
      <c r="G381" s="165" t="s">
        <v>196</v>
      </c>
      <c r="H381" s="164">
        <v>2</v>
      </c>
      <c r="I381" s="165" t="s">
        <v>26</v>
      </c>
      <c r="J381" s="166">
        <v>40862</v>
      </c>
      <c r="K381" s="165" t="s">
        <v>197</v>
      </c>
      <c r="L381" s="235">
        <v>40863</v>
      </c>
      <c r="M381" s="233" t="s">
        <v>781</v>
      </c>
      <c r="N381" s="165"/>
      <c r="O381" s="167">
        <v>175000</v>
      </c>
    </row>
    <row r="382" spans="1:15" s="157" customFormat="1" ht="27.75" customHeight="1">
      <c r="A382" s="164"/>
      <c r="B382" s="165"/>
      <c r="C382" s="166"/>
      <c r="D382" s="165"/>
      <c r="E382" s="165"/>
      <c r="F382" s="165"/>
      <c r="G382" s="165"/>
      <c r="H382" s="164"/>
      <c r="I382" s="165"/>
      <c r="J382" s="166"/>
      <c r="K382" s="237"/>
      <c r="L382" s="235"/>
      <c r="M382" s="233"/>
      <c r="N382" s="393"/>
      <c r="O382" s="167"/>
    </row>
    <row r="383" spans="1:15" s="157" customFormat="1">
      <c r="A383" s="164"/>
      <c r="B383" s="165"/>
      <c r="C383" s="166"/>
      <c r="D383" s="165"/>
      <c r="E383" s="165"/>
      <c r="F383" s="165"/>
      <c r="G383" s="165"/>
      <c r="H383" s="164"/>
      <c r="I383" s="165"/>
      <c r="J383" s="166"/>
      <c r="K383" s="237"/>
      <c r="L383" s="237"/>
      <c r="M383" s="233"/>
      <c r="N383" s="165"/>
      <c r="O383" s="167"/>
    </row>
    <row r="384" spans="1:15" s="157" customFormat="1">
      <c r="A384" s="164"/>
      <c r="B384" s="165"/>
      <c r="C384" s="166"/>
      <c r="D384" s="165"/>
      <c r="E384" s="165"/>
      <c r="F384" s="165"/>
      <c r="G384" s="165"/>
      <c r="H384" s="164"/>
      <c r="I384" s="165"/>
      <c r="J384" s="166"/>
      <c r="K384" s="237"/>
      <c r="L384" s="237"/>
      <c r="M384" s="233"/>
      <c r="N384" s="165"/>
      <c r="O384" s="167"/>
    </row>
    <row r="385" spans="1:15" s="157" customFormat="1">
      <c r="A385" s="164"/>
      <c r="B385" s="165"/>
      <c r="C385" s="166"/>
      <c r="D385" s="165"/>
      <c r="E385" s="165"/>
      <c r="F385" s="165"/>
      <c r="G385" s="165"/>
      <c r="H385" s="164"/>
      <c r="I385" s="165"/>
      <c r="J385" s="166"/>
      <c r="K385" s="237"/>
      <c r="L385" s="237"/>
      <c r="M385" s="233"/>
      <c r="N385" s="165"/>
      <c r="O385" s="167"/>
    </row>
    <row r="386" spans="1:15" s="157" customFormat="1">
      <c r="A386" s="164"/>
      <c r="B386" s="165"/>
      <c r="C386" s="166"/>
      <c r="D386" s="165"/>
      <c r="E386" s="165"/>
      <c r="F386" s="165"/>
      <c r="G386" s="165"/>
      <c r="H386" s="164"/>
      <c r="I386" s="165"/>
      <c r="J386" s="166"/>
      <c r="K386" s="237"/>
      <c r="L386" s="237"/>
      <c r="M386" s="233"/>
      <c r="N386" s="165"/>
      <c r="O386" s="167"/>
    </row>
    <row r="387" spans="1:15" s="157" customFormat="1">
      <c r="A387" s="164"/>
      <c r="B387" s="165"/>
      <c r="C387" s="166"/>
      <c r="D387" s="165"/>
      <c r="E387" s="165"/>
      <c r="F387" s="165"/>
      <c r="G387" s="165"/>
      <c r="H387" s="164"/>
      <c r="I387" s="165"/>
      <c r="J387" s="166"/>
      <c r="K387" s="237"/>
      <c r="L387" s="237"/>
      <c r="M387" s="236"/>
      <c r="N387" s="165"/>
      <c r="O387" s="167"/>
    </row>
    <row r="388" spans="1:15" s="157" customFormat="1">
      <c r="A388" s="164"/>
      <c r="B388" s="165"/>
      <c r="C388" s="166"/>
      <c r="D388" s="165"/>
      <c r="E388" s="165"/>
      <c r="F388" s="165"/>
      <c r="G388" s="165"/>
      <c r="H388" s="164"/>
      <c r="I388" s="165"/>
      <c r="J388" s="166"/>
      <c r="K388" s="237"/>
      <c r="L388" s="237"/>
      <c r="M388" s="233"/>
      <c r="N388" s="165"/>
      <c r="O388" s="167"/>
    </row>
    <row r="389" spans="1:15" s="157" customFormat="1">
      <c r="A389" s="164"/>
      <c r="B389" s="165"/>
      <c r="C389" s="166"/>
      <c r="D389" s="165"/>
      <c r="E389" s="165"/>
      <c r="F389" s="165"/>
      <c r="G389" s="165"/>
      <c r="H389" s="164"/>
      <c r="I389" s="165"/>
      <c r="J389" s="166"/>
      <c r="K389" s="237"/>
      <c r="L389" s="237"/>
      <c r="M389" s="233"/>
      <c r="N389" s="165"/>
      <c r="O389" s="167"/>
    </row>
    <row r="390" spans="1:15" s="157" customFormat="1">
      <c r="A390" s="164"/>
      <c r="B390" s="165"/>
      <c r="C390" s="166"/>
      <c r="D390" s="165"/>
      <c r="E390" s="165"/>
      <c r="F390" s="165"/>
      <c r="G390" s="165"/>
      <c r="H390" s="164"/>
      <c r="I390" s="165"/>
      <c r="J390" s="166"/>
      <c r="K390" s="237"/>
      <c r="L390" s="237"/>
      <c r="M390" s="233"/>
      <c r="N390" s="165"/>
      <c r="O390" s="167"/>
    </row>
    <row r="391" spans="1:15" s="157" customFormat="1">
      <c r="A391" s="164"/>
      <c r="B391" s="165"/>
      <c r="C391" s="166"/>
      <c r="D391" s="165"/>
      <c r="E391" s="165"/>
      <c r="F391" s="165"/>
      <c r="G391" s="165"/>
      <c r="H391" s="164"/>
      <c r="I391" s="165"/>
      <c r="J391" s="166"/>
      <c r="K391" s="237"/>
      <c r="L391" s="237"/>
      <c r="M391" s="233"/>
      <c r="N391" s="165"/>
      <c r="O391" s="167"/>
    </row>
    <row r="392" spans="1:15" s="157" customFormat="1">
      <c r="A392" s="164"/>
      <c r="B392" s="165"/>
      <c r="C392" s="165"/>
      <c r="D392" s="165"/>
      <c r="E392" s="165"/>
      <c r="F392" s="165"/>
      <c r="G392" s="165"/>
      <c r="H392" s="164"/>
      <c r="I392" s="165"/>
      <c r="J392" s="165"/>
      <c r="K392" s="165"/>
      <c r="L392" s="165"/>
      <c r="M392" s="233"/>
      <c r="N392" s="165"/>
      <c r="O392" s="167"/>
    </row>
    <row r="393" spans="1:15" s="157" customFormat="1">
      <c r="A393" s="164"/>
      <c r="B393" s="165"/>
      <c r="C393" s="165"/>
      <c r="D393" s="165"/>
      <c r="E393" s="165"/>
      <c r="F393" s="165"/>
      <c r="G393" s="165"/>
      <c r="H393" s="164"/>
      <c r="I393" s="165"/>
      <c r="J393" s="165"/>
      <c r="K393" s="165"/>
      <c r="L393" s="165"/>
      <c r="M393" s="233"/>
      <c r="N393" s="165"/>
      <c r="O393" s="167"/>
    </row>
    <row r="394" spans="1:15" s="157" customFormat="1">
      <c r="A394" s="164"/>
      <c r="B394" s="165"/>
      <c r="C394" s="165"/>
      <c r="D394" s="165"/>
      <c r="E394" s="165"/>
      <c r="F394" s="165"/>
      <c r="G394" s="165"/>
      <c r="H394" s="164"/>
      <c r="I394" s="165"/>
      <c r="J394" s="165"/>
      <c r="K394" s="165"/>
      <c r="L394" s="165"/>
      <c r="M394" s="233"/>
      <c r="N394" s="165"/>
      <c r="O394" s="167"/>
    </row>
    <row r="395" spans="1:15" s="157" customFormat="1">
      <c r="A395" s="164"/>
      <c r="B395" s="165"/>
      <c r="C395" s="165"/>
      <c r="D395" s="165"/>
      <c r="E395" s="165"/>
      <c r="F395" s="165"/>
      <c r="G395" s="165"/>
      <c r="H395" s="164"/>
      <c r="I395" s="165"/>
      <c r="J395" s="165"/>
      <c r="K395" s="165"/>
      <c r="L395" s="165"/>
      <c r="M395" s="233"/>
      <c r="N395" s="165"/>
      <c r="O395" s="167"/>
    </row>
    <row r="396" spans="1:15" s="157" customFormat="1">
      <c r="A396" s="164"/>
      <c r="B396" s="165"/>
      <c r="C396" s="165"/>
      <c r="D396" s="165"/>
      <c r="E396" s="165"/>
      <c r="F396" s="165"/>
      <c r="G396" s="165"/>
      <c r="H396" s="164"/>
      <c r="I396" s="165"/>
      <c r="J396" s="165"/>
      <c r="K396" s="165"/>
      <c r="L396" s="165"/>
      <c r="M396" s="233"/>
      <c r="N396" s="165"/>
      <c r="O396" s="167"/>
    </row>
    <row r="397" spans="1:15" s="157" customFormat="1">
      <c r="A397" s="164"/>
      <c r="B397" s="165"/>
      <c r="C397" s="165"/>
      <c r="D397" s="165"/>
      <c r="E397" s="165"/>
      <c r="F397" s="165"/>
      <c r="G397" s="165"/>
      <c r="H397" s="164"/>
      <c r="I397" s="165"/>
      <c r="J397" s="165"/>
      <c r="K397" s="165"/>
      <c r="L397" s="165"/>
      <c r="M397" s="233"/>
      <c r="N397" s="165"/>
      <c r="O397" s="167"/>
    </row>
    <row r="398" spans="1:15" s="157" customFormat="1">
      <c r="A398" s="164"/>
      <c r="B398" s="165"/>
      <c r="C398" s="165"/>
      <c r="D398" s="165"/>
      <c r="E398" s="165"/>
      <c r="F398" s="165"/>
      <c r="G398" s="165"/>
      <c r="H398" s="164"/>
      <c r="I398" s="165"/>
      <c r="J398" s="165"/>
      <c r="K398" s="165"/>
      <c r="L398" s="165"/>
      <c r="M398" s="233"/>
      <c r="N398" s="165"/>
      <c r="O398" s="167"/>
    </row>
    <row r="399" spans="1:15" s="157" customFormat="1">
      <c r="A399" s="164"/>
      <c r="B399" s="165"/>
      <c r="C399" s="165"/>
      <c r="D399" s="165"/>
      <c r="E399" s="165"/>
      <c r="F399" s="165"/>
      <c r="G399" s="165"/>
      <c r="H399" s="164"/>
      <c r="I399" s="165"/>
      <c r="J399" s="165"/>
      <c r="K399" s="165"/>
      <c r="L399" s="165"/>
      <c r="M399" s="233"/>
      <c r="N399" s="165"/>
      <c r="O399" s="167"/>
    </row>
    <row r="400" spans="1:15" s="157" customFormat="1">
      <c r="A400" s="164"/>
      <c r="B400" s="165"/>
      <c r="C400" s="165"/>
      <c r="D400" s="165"/>
      <c r="E400" s="165"/>
      <c r="F400" s="165"/>
      <c r="G400" s="165"/>
      <c r="H400" s="164"/>
      <c r="I400" s="165"/>
      <c r="J400" s="165"/>
      <c r="K400" s="165"/>
      <c r="L400" s="165"/>
      <c r="M400" s="233"/>
      <c r="N400" s="165"/>
      <c r="O400" s="167"/>
    </row>
    <row r="401" spans="1:15" s="157" customFormat="1">
      <c r="A401" s="164"/>
      <c r="B401" s="165"/>
      <c r="C401" s="165"/>
      <c r="D401" s="165"/>
      <c r="E401" s="165"/>
      <c r="F401" s="165"/>
      <c r="G401" s="165"/>
      <c r="H401" s="164"/>
      <c r="I401" s="165"/>
      <c r="J401" s="165"/>
      <c r="K401" s="165"/>
      <c r="L401" s="165"/>
      <c r="M401" s="233"/>
      <c r="N401" s="165"/>
      <c r="O401" s="167"/>
    </row>
    <row r="402" spans="1:15" s="157" customFormat="1">
      <c r="A402" s="164"/>
      <c r="B402" s="165"/>
      <c r="C402" s="165"/>
      <c r="D402" s="165"/>
      <c r="E402" s="165"/>
      <c r="F402" s="165"/>
      <c r="G402" s="165"/>
      <c r="H402" s="164"/>
      <c r="I402" s="165"/>
      <c r="J402" s="165"/>
      <c r="K402" s="165"/>
      <c r="L402" s="165"/>
      <c r="M402" s="233"/>
      <c r="N402" s="165"/>
      <c r="O402" s="167"/>
    </row>
    <row r="403" spans="1:15" s="157" customFormat="1">
      <c r="A403" s="164"/>
      <c r="B403" s="165"/>
      <c r="C403" s="165"/>
      <c r="D403" s="165"/>
      <c r="E403" s="165"/>
      <c r="F403" s="165"/>
      <c r="G403" s="165"/>
      <c r="H403" s="164"/>
      <c r="I403" s="165"/>
      <c r="J403" s="165"/>
      <c r="K403" s="165"/>
      <c r="L403" s="165"/>
      <c r="M403" s="233"/>
      <c r="N403" s="165"/>
      <c r="O403" s="167"/>
    </row>
    <row r="404" spans="1:15" s="157" customFormat="1">
      <c r="A404" s="164"/>
      <c r="B404" s="165"/>
      <c r="C404" s="165"/>
      <c r="D404" s="165"/>
      <c r="E404" s="165"/>
      <c r="F404" s="165"/>
      <c r="G404" s="165"/>
      <c r="H404" s="164"/>
      <c r="I404" s="165"/>
      <c r="J404" s="165"/>
      <c r="K404" s="165"/>
      <c r="L404" s="165"/>
      <c r="M404" s="233"/>
      <c r="N404" s="165"/>
      <c r="O404" s="167"/>
    </row>
    <row r="405" spans="1:15" s="157" customFormat="1">
      <c r="A405" s="164"/>
      <c r="B405" s="165"/>
      <c r="C405" s="165"/>
      <c r="D405" s="165"/>
      <c r="E405" s="165"/>
      <c r="F405" s="165"/>
      <c r="G405" s="165"/>
      <c r="H405" s="164"/>
      <c r="I405" s="165"/>
      <c r="J405" s="165"/>
      <c r="K405" s="165"/>
      <c r="L405" s="165"/>
      <c r="M405" s="233"/>
      <c r="N405" s="165"/>
      <c r="O405" s="167"/>
    </row>
    <row r="406" spans="1:15" s="157" customFormat="1">
      <c r="A406" s="164">
        <v>406</v>
      </c>
      <c r="B406" s="165"/>
      <c r="C406" s="165"/>
      <c r="D406" s="165"/>
      <c r="E406" s="165"/>
      <c r="F406" s="165"/>
      <c r="G406" s="165"/>
      <c r="H406" s="164"/>
      <c r="I406" s="165"/>
      <c r="J406" s="165"/>
      <c r="K406" s="165"/>
      <c r="L406" s="165"/>
      <c r="M406" s="233"/>
      <c r="N406" s="165"/>
      <c r="O406" s="167"/>
    </row>
    <row r="407" spans="1:15" s="157" customFormat="1">
      <c r="A407" s="164">
        <v>407</v>
      </c>
      <c r="B407" s="165"/>
      <c r="C407" s="165"/>
      <c r="D407" s="165"/>
      <c r="E407" s="165"/>
      <c r="F407" s="165"/>
      <c r="G407" s="165"/>
      <c r="H407" s="164"/>
      <c r="I407" s="165"/>
      <c r="J407" s="165"/>
      <c r="K407" s="165"/>
      <c r="L407" s="165"/>
      <c r="M407" s="233"/>
      <c r="N407" s="165"/>
      <c r="O407" s="167"/>
    </row>
    <row r="408" spans="1:15" s="157" customFormat="1">
      <c r="A408" s="164">
        <v>408</v>
      </c>
      <c r="B408" s="165"/>
      <c r="C408" s="165"/>
      <c r="D408" s="165"/>
      <c r="E408" s="165"/>
      <c r="F408" s="165"/>
      <c r="G408" s="165"/>
      <c r="H408" s="164"/>
      <c r="I408" s="165"/>
      <c r="J408" s="165"/>
      <c r="K408" s="165"/>
      <c r="L408" s="165"/>
      <c r="M408" s="233"/>
      <c r="N408" s="165"/>
      <c r="O408" s="167"/>
    </row>
    <row r="409" spans="1:15" s="157" customFormat="1">
      <c r="A409" s="164">
        <v>409</v>
      </c>
      <c r="B409" s="165"/>
      <c r="C409" s="165"/>
      <c r="D409" s="165"/>
      <c r="E409" s="165"/>
      <c r="F409" s="165"/>
      <c r="G409" s="165"/>
      <c r="H409" s="164"/>
      <c r="I409" s="165"/>
      <c r="J409" s="165"/>
      <c r="K409" s="165"/>
      <c r="L409" s="165"/>
      <c r="M409" s="233"/>
      <c r="N409" s="165"/>
      <c r="O409" s="167"/>
    </row>
    <row r="410" spans="1:15" s="157" customFormat="1">
      <c r="A410" s="164">
        <v>410</v>
      </c>
      <c r="B410" s="165"/>
      <c r="C410" s="165"/>
      <c r="D410" s="165"/>
      <c r="E410" s="165"/>
      <c r="F410" s="165"/>
      <c r="G410" s="165"/>
      <c r="H410" s="164"/>
      <c r="I410" s="165"/>
      <c r="J410" s="165"/>
      <c r="K410" s="165"/>
      <c r="L410" s="165"/>
      <c r="M410" s="233"/>
      <c r="N410" s="165"/>
      <c r="O410" s="167"/>
    </row>
    <row r="411" spans="1:15" s="157" customFormat="1">
      <c r="A411" s="164">
        <v>411</v>
      </c>
      <c r="B411" s="165"/>
      <c r="C411" s="165"/>
      <c r="D411" s="165"/>
      <c r="E411" s="165"/>
      <c r="F411" s="165"/>
      <c r="G411" s="165"/>
      <c r="H411" s="164"/>
      <c r="I411" s="165"/>
      <c r="J411" s="165"/>
      <c r="K411" s="165"/>
      <c r="L411" s="165"/>
      <c r="M411" s="233"/>
      <c r="N411" s="165"/>
      <c r="O411" s="167"/>
    </row>
    <row r="412" spans="1:15" s="157" customFormat="1">
      <c r="A412" s="164">
        <v>412</v>
      </c>
      <c r="B412" s="165"/>
      <c r="C412" s="165"/>
      <c r="D412" s="165"/>
      <c r="E412" s="165"/>
      <c r="F412" s="165"/>
      <c r="G412" s="165"/>
      <c r="H412" s="164"/>
      <c r="I412" s="165"/>
      <c r="J412" s="165"/>
      <c r="K412" s="165"/>
      <c r="L412" s="165"/>
      <c r="M412" s="233"/>
      <c r="N412" s="165"/>
      <c r="O412" s="167"/>
    </row>
    <row r="413" spans="1:15" s="157" customFormat="1">
      <c r="A413" s="164">
        <v>408</v>
      </c>
      <c r="B413" s="165"/>
      <c r="C413" s="165"/>
      <c r="D413" s="165"/>
      <c r="E413" s="165"/>
      <c r="F413" s="165"/>
      <c r="G413" s="165"/>
      <c r="H413" s="164"/>
      <c r="I413" s="165"/>
      <c r="J413" s="165"/>
      <c r="K413" s="165"/>
      <c r="L413" s="165"/>
      <c r="M413" s="233"/>
      <c r="N413" s="165"/>
      <c r="O413" s="167"/>
    </row>
    <row r="414" spans="1:15" s="157" customFormat="1">
      <c r="A414" s="164">
        <v>409</v>
      </c>
      <c r="B414" s="165"/>
      <c r="C414" s="165"/>
      <c r="D414" s="165"/>
      <c r="E414" s="165"/>
      <c r="F414" s="165"/>
      <c r="G414" s="165"/>
      <c r="H414" s="164"/>
      <c r="I414" s="165"/>
      <c r="J414" s="165"/>
      <c r="K414" s="165"/>
      <c r="L414" s="165"/>
      <c r="M414" s="233"/>
      <c r="N414" s="165"/>
      <c r="O414" s="167"/>
    </row>
    <row r="415" spans="1:15" s="157" customFormat="1">
      <c r="A415" s="164">
        <v>410</v>
      </c>
      <c r="B415" s="165"/>
      <c r="C415" s="165"/>
      <c r="D415" s="165"/>
      <c r="E415" s="165"/>
      <c r="F415" s="165"/>
      <c r="G415" s="165"/>
      <c r="H415" s="164"/>
      <c r="I415" s="165"/>
      <c r="J415" s="165"/>
      <c r="K415" s="165"/>
      <c r="L415" s="165"/>
      <c r="M415" s="233"/>
      <c r="N415" s="165"/>
      <c r="O415" s="167"/>
    </row>
    <row r="416" spans="1:15" s="157" customFormat="1">
      <c r="A416" s="164">
        <v>411</v>
      </c>
      <c r="B416" s="165"/>
      <c r="C416" s="165"/>
      <c r="D416" s="165"/>
      <c r="E416" s="165"/>
      <c r="F416" s="165"/>
      <c r="G416" s="165"/>
      <c r="H416" s="164"/>
      <c r="I416" s="165"/>
      <c r="J416" s="165"/>
      <c r="K416" s="165"/>
      <c r="L416" s="165"/>
      <c r="M416" s="233"/>
      <c r="N416" s="165"/>
      <c r="O416" s="167"/>
    </row>
    <row r="417" spans="1:15" s="157" customFormat="1">
      <c r="A417" s="164">
        <v>412</v>
      </c>
      <c r="B417" s="165"/>
      <c r="C417" s="165"/>
      <c r="D417" s="165"/>
      <c r="E417" s="165"/>
      <c r="F417" s="165"/>
      <c r="G417" s="165"/>
      <c r="H417" s="164"/>
      <c r="I417" s="165"/>
      <c r="J417" s="165"/>
      <c r="K417" s="165"/>
      <c r="L417" s="165"/>
      <c r="M417" s="233"/>
      <c r="N417" s="165"/>
      <c r="O417" s="167"/>
    </row>
    <row r="418" spans="1:15" s="157" customFormat="1">
      <c r="A418" s="164">
        <v>413</v>
      </c>
      <c r="B418" s="165"/>
      <c r="C418" s="165"/>
      <c r="D418" s="165"/>
      <c r="E418" s="165"/>
      <c r="F418" s="165"/>
      <c r="G418" s="165"/>
      <c r="H418" s="164"/>
      <c r="I418" s="165"/>
      <c r="J418" s="165"/>
      <c r="K418" s="165"/>
      <c r="L418" s="165"/>
      <c r="M418" s="233"/>
      <c r="N418" s="165"/>
      <c r="O418" s="167"/>
    </row>
    <row r="419" spans="1:15" s="157" customFormat="1">
      <c r="A419" s="164">
        <v>414</v>
      </c>
      <c r="B419" s="165"/>
      <c r="C419" s="165"/>
      <c r="D419" s="165"/>
      <c r="E419" s="165"/>
      <c r="F419" s="165"/>
      <c r="G419" s="165"/>
      <c r="H419" s="164"/>
      <c r="I419" s="165"/>
      <c r="J419" s="165"/>
      <c r="K419" s="165"/>
      <c r="L419" s="165"/>
      <c r="M419" s="233"/>
      <c r="N419" s="165"/>
      <c r="O419" s="167"/>
    </row>
    <row r="420" spans="1:15" s="157" customFormat="1">
      <c r="A420" s="164">
        <v>415</v>
      </c>
      <c r="B420" s="165"/>
      <c r="C420" s="165"/>
      <c r="D420" s="165"/>
      <c r="E420" s="165"/>
      <c r="F420" s="165"/>
      <c r="G420" s="165"/>
      <c r="H420" s="164"/>
      <c r="I420" s="165"/>
      <c r="J420" s="165"/>
      <c r="K420" s="165"/>
      <c r="L420" s="165"/>
      <c r="M420" s="233"/>
      <c r="N420" s="165"/>
      <c r="O420" s="167"/>
    </row>
    <row r="421" spans="1:15" s="157" customFormat="1">
      <c r="A421" s="164">
        <v>416</v>
      </c>
      <c r="B421" s="165"/>
      <c r="C421" s="165"/>
      <c r="D421" s="165"/>
      <c r="E421" s="165"/>
      <c r="F421" s="165"/>
      <c r="G421" s="165"/>
      <c r="H421" s="164"/>
      <c r="I421" s="165"/>
      <c r="J421" s="165"/>
      <c r="K421" s="165"/>
      <c r="L421" s="165"/>
      <c r="M421" s="233"/>
      <c r="N421" s="165"/>
      <c r="O421" s="167"/>
    </row>
    <row r="422" spans="1:15" s="157" customFormat="1">
      <c r="A422" s="164">
        <v>417</v>
      </c>
      <c r="B422" s="165"/>
      <c r="C422" s="165"/>
      <c r="D422" s="165"/>
      <c r="E422" s="165"/>
      <c r="F422" s="165"/>
      <c r="G422" s="165"/>
      <c r="H422" s="164"/>
      <c r="I422" s="165"/>
      <c r="J422" s="165"/>
      <c r="K422" s="165"/>
      <c r="L422" s="165"/>
      <c r="M422" s="233"/>
      <c r="N422" s="165"/>
      <c r="O422" s="167"/>
    </row>
    <row r="423" spans="1:15" s="157" customFormat="1">
      <c r="A423" s="164">
        <v>418</v>
      </c>
      <c r="B423" s="165"/>
      <c r="C423" s="165"/>
      <c r="D423" s="165"/>
      <c r="E423" s="165"/>
      <c r="F423" s="165"/>
      <c r="G423" s="165"/>
      <c r="H423" s="164"/>
      <c r="I423" s="165"/>
      <c r="J423" s="165"/>
      <c r="K423" s="165"/>
      <c r="L423" s="165"/>
      <c r="M423" s="233"/>
      <c r="N423" s="165"/>
      <c r="O423" s="167"/>
    </row>
    <row r="424" spans="1:15" s="157" customFormat="1">
      <c r="A424" s="164">
        <v>419</v>
      </c>
      <c r="B424" s="165"/>
      <c r="C424" s="165"/>
      <c r="D424" s="165"/>
      <c r="E424" s="165"/>
      <c r="F424" s="165"/>
      <c r="G424" s="165"/>
      <c r="H424" s="164"/>
      <c r="I424" s="165"/>
      <c r="J424" s="165"/>
      <c r="K424" s="165"/>
      <c r="L424" s="165"/>
      <c r="M424" s="233"/>
      <c r="N424" s="165"/>
      <c r="O424" s="167"/>
    </row>
    <row r="425" spans="1:15" s="157" customFormat="1">
      <c r="A425" s="164">
        <v>420</v>
      </c>
      <c r="B425" s="165"/>
      <c r="C425" s="165"/>
      <c r="D425" s="165"/>
      <c r="E425" s="165"/>
      <c r="F425" s="165"/>
      <c r="G425" s="165"/>
      <c r="H425" s="164"/>
      <c r="I425" s="165"/>
      <c r="J425" s="165"/>
      <c r="K425" s="165"/>
      <c r="L425" s="165"/>
      <c r="M425" s="233"/>
      <c r="N425" s="165"/>
      <c r="O425" s="167"/>
    </row>
    <row r="426" spans="1:15" s="157" customFormat="1">
      <c r="A426" s="164">
        <v>421</v>
      </c>
      <c r="B426" s="165"/>
      <c r="C426" s="165"/>
      <c r="D426" s="165"/>
      <c r="E426" s="165"/>
      <c r="F426" s="165"/>
      <c r="G426" s="165"/>
      <c r="H426" s="164"/>
      <c r="I426" s="165"/>
      <c r="J426" s="165"/>
      <c r="K426" s="165"/>
      <c r="L426" s="165"/>
      <c r="M426" s="233"/>
      <c r="N426" s="165"/>
      <c r="O426" s="167"/>
    </row>
    <row r="427" spans="1:15" s="157" customFormat="1">
      <c r="A427" s="164">
        <v>422</v>
      </c>
      <c r="B427" s="165"/>
      <c r="C427" s="165"/>
      <c r="D427" s="165"/>
      <c r="E427" s="165"/>
      <c r="F427" s="165"/>
      <c r="G427" s="165"/>
      <c r="H427" s="164"/>
      <c r="I427" s="165"/>
      <c r="J427" s="165"/>
      <c r="K427" s="165"/>
      <c r="L427" s="165"/>
      <c r="M427" s="233"/>
      <c r="N427" s="165"/>
      <c r="O427" s="167"/>
    </row>
    <row r="428" spans="1:15" s="157" customFormat="1">
      <c r="A428" s="164">
        <v>423</v>
      </c>
      <c r="B428" s="165"/>
      <c r="C428" s="165"/>
      <c r="D428" s="165"/>
      <c r="E428" s="165"/>
      <c r="F428" s="165"/>
      <c r="G428" s="165"/>
      <c r="H428" s="164"/>
      <c r="I428" s="165"/>
      <c r="J428" s="165"/>
      <c r="K428" s="165"/>
      <c r="L428" s="165"/>
      <c r="M428" s="233"/>
      <c r="N428" s="165"/>
      <c r="O428" s="167"/>
    </row>
    <row r="429" spans="1:15" s="157" customFormat="1">
      <c r="A429" s="164">
        <v>424</v>
      </c>
      <c r="B429" s="165"/>
      <c r="C429" s="165"/>
      <c r="D429" s="165"/>
      <c r="E429" s="165"/>
      <c r="F429" s="165"/>
      <c r="G429" s="165"/>
      <c r="H429" s="164"/>
      <c r="I429" s="165"/>
      <c r="J429" s="165"/>
      <c r="K429" s="165"/>
      <c r="L429" s="165"/>
      <c r="M429" s="233"/>
      <c r="N429" s="165"/>
      <c r="O429" s="167"/>
    </row>
    <row r="430" spans="1:15" s="157" customFormat="1">
      <c r="A430" s="164">
        <v>425</v>
      </c>
      <c r="B430" s="165"/>
      <c r="C430" s="165"/>
      <c r="D430" s="165"/>
      <c r="E430" s="165"/>
      <c r="F430" s="165"/>
      <c r="G430" s="165"/>
      <c r="H430" s="164"/>
      <c r="I430" s="165"/>
      <c r="J430" s="165"/>
      <c r="K430" s="165"/>
      <c r="L430" s="165"/>
      <c r="M430" s="233"/>
      <c r="N430" s="165"/>
      <c r="O430" s="167"/>
    </row>
    <row r="431" spans="1:15" s="157" customFormat="1">
      <c r="A431" s="164">
        <v>426</v>
      </c>
      <c r="B431" s="165"/>
      <c r="C431" s="165"/>
      <c r="D431" s="165"/>
      <c r="E431" s="165"/>
      <c r="F431" s="165"/>
      <c r="G431" s="165"/>
      <c r="H431" s="164"/>
      <c r="I431" s="165"/>
      <c r="J431" s="165"/>
      <c r="K431" s="165"/>
      <c r="L431" s="165"/>
      <c r="M431" s="233"/>
      <c r="N431" s="165"/>
      <c r="O431" s="167"/>
    </row>
    <row r="432" spans="1:15" s="157" customFormat="1">
      <c r="A432" s="164">
        <v>427</v>
      </c>
      <c r="B432" s="165"/>
      <c r="C432" s="165"/>
      <c r="D432" s="165"/>
      <c r="E432" s="165"/>
      <c r="F432" s="165"/>
      <c r="G432" s="165"/>
      <c r="H432" s="164"/>
      <c r="I432" s="165"/>
      <c r="J432" s="165"/>
      <c r="K432" s="165"/>
      <c r="L432" s="165"/>
      <c r="M432" s="233"/>
      <c r="N432" s="165"/>
      <c r="O432" s="167"/>
    </row>
    <row r="433" spans="1:15" s="157" customFormat="1">
      <c r="A433" s="164">
        <v>428</v>
      </c>
      <c r="B433" s="165"/>
      <c r="C433" s="165"/>
      <c r="D433" s="165"/>
      <c r="E433" s="165"/>
      <c r="F433" s="165"/>
      <c r="G433" s="165"/>
      <c r="H433" s="164"/>
      <c r="I433" s="165"/>
      <c r="J433" s="165"/>
      <c r="K433" s="165"/>
      <c r="L433" s="165"/>
      <c r="M433" s="233"/>
      <c r="N433" s="165"/>
      <c r="O433" s="167"/>
    </row>
    <row r="434" spans="1:15" s="157" customFormat="1">
      <c r="A434" s="164">
        <v>429</v>
      </c>
      <c r="B434" s="165"/>
      <c r="C434" s="165"/>
      <c r="D434" s="165"/>
      <c r="E434" s="165"/>
      <c r="F434" s="165"/>
      <c r="G434" s="165"/>
      <c r="H434" s="164"/>
      <c r="I434" s="165"/>
      <c r="J434" s="165"/>
      <c r="K434" s="165"/>
      <c r="L434" s="165"/>
      <c r="M434" s="233"/>
      <c r="N434" s="165"/>
      <c r="O434" s="167"/>
    </row>
    <row r="435" spans="1:15" s="157" customFormat="1">
      <c r="A435" s="164">
        <v>430</v>
      </c>
      <c r="B435" s="165"/>
      <c r="C435" s="165"/>
      <c r="D435" s="165"/>
      <c r="E435" s="165"/>
      <c r="F435" s="165"/>
      <c r="G435" s="165"/>
      <c r="H435" s="164"/>
      <c r="I435" s="165"/>
      <c r="J435" s="165"/>
      <c r="K435" s="165"/>
      <c r="L435" s="165"/>
      <c r="M435" s="233"/>
      <c r="N435" s="165"/>
      <c r="O435" s="167"/>
    </row>
    <row r="436" spans="1:15" s="157" customFormat="1">
      <c r="A436" s="164">
        <v>431</v>
      </c>
      <c r="B436" s="165"/>
      <c r="C436" s="165"/>
      <c r="D436" s="165"/>
      <c r="E436" s="165"/>
      <c r="F436" s="165"/>
      <c r="G436" s="165"/>
      <c r="H436" s="164"/>
      <c r="I436" s="165"/>
      <c r="J436" s="165"/>
      <c r="K436" s="165"/>
      <c r="L436" s="165"/>
      <c r="M436" s="233"/>
      <c r="N436" s="165"/>
      <c r="O436" s="167"/>
    </row>
    <row r="437" spans="1:15" s="157" customFormat="1">
      <c r="A437" s="164">
        <v>432</v>
      </c>
      <c r="B437" s="165"/>
      <c r="C437" s="165"/>
      <c r="D437" s="165"/>
      <c r="E437" s="165"/>
      <c r="F437" s="165"/>
      <c r="G437" s="165"/>
      <c r="H437" s="164"/>
      <c r="I437" s="165"/>
      <c r="J437" s="165"/>
      <c r="K437" s="165"/>
      <c r="L437" s="165"/>
      <c r="M437" s="233"/>
      <c r="N437" s="165"/>
      <c r="O437" s="167"/>
    </row>
    <row r="438" spans="1:15" s="157" customFormat="1">
      <c r="A438" s="164">
        <v>433</v>
      </c>
      <c r="B438" s="165"/>
      <c r="C438" s="165"/>
      <c r="D438" s="165"/>
      <c r="E438" s="165"/>
      <c r="F438" s="165"/>
      <c r="G438" s="165"/>
      <c r="H438" s="164"/>
      <c r="I438" s="165"/>
      <c r="J438" s="165"/>
      <c r="K438" s="165"/>
      <c r="L438" s="165"/>
      <c r="M438" s="233"/>
      <c r="N438" s="165"/>
      <c r="O438" s="167"/>
    </row>
    <row r="439" spans="1:15" s="157" customFormat="1">
      <c r="A439" s="164">
        <v>434</v>
      </c>
      <c r="B439" s="165"/>
      <c r="C439" s="165"/>
      <c r="D439" s="165"/>
      <c r="E439" s="165"/>
      <c r="F439" s="165"/>
      <c r="G439" s="165"/>
      <c r="H439" s="164"/>
      <c r="I439" s="165"/>
      <c r="J439" s="165"/>
      <c r="K439" s="165"/>
      <c r="L439" s="165"/>
      <c r="M439" s="233"/>
      <c r="N439" s="165"/>
      <c r="O439" s="167"/>
    </row>
    <row r="440" spans="1:15" s="157" customFormat="1">
      <c r="A440" s="164">
        <v>435</v>
      </c>
      <c r="B440" s="165"/>
      <c r="C440" s="165"/>
      <c r="D440" s="165"/>
      <c r="E440" s="165"/>
      <c r="F440" s="165"/>
      <c r="G440" s="165"/>
      <c r="H440" s="164"/>
      <c r="I440" s="165"/>
      <c r="J440" s="165"/>
      <c r="K440" s="165"/>
      <c r="L440" s="165"/>
      <c r="M440" s="233"/>
      <c r="N440" s="165"/>
      <c r="O440" s="167"/>
    </row>
    <row r="441" spans="1:15" s="157" customFormat="1">
      <c r="A441" s="164">
        <v>436</v>
      </c>
      <c r="B441" s="165"/>
      <c r="C441" s="165"/>
      <c r="D441" s="165"/>
      <c r="E441" s="165"/>
      <c r="F441" s="165"/>
      <c r="G441" s="165"/>
      <c r="H441" s="164"/>
      <c r="I441" s="165"/>
      <c r="J441" s="165"/>
      <c r="K441" s="165"/>
      <c r="L441" s="165"/>
      <c r="M441" s="233"/>
      <c r="N441" s="165"/>
      <c r="O441" s="167"/>
    </row>
    <row r="442" spans="1:15" s="157" customFormat="1">
      <c r="A442" s="164">
        <v>437</v>
      </c>
      <c r="B442" s="165"/>
      <c r="C442" s="165"/>
      <c r="D442" s="165"/>
      <c r="E442" s="165"/>
      <c r="F442" s="165"/>
      <c r="G442" s="165"/>
      <c r="H442" s="164"/>
      <c r="I442" s="165"/>
      <c r="J442" s="165"/>
      <c r="K442" s="165"/>
      <c r="L442" s="165"/>
      <c r="M442" s="233"/>
      <c r="N442" s="165"/>
      <c r="O442" s="167"/>
    </row>
    <row r="443" spans="1:15" s="157" customFormat="1">
      <c r="A443" s="164">
        <v>438</v>
      </c>
      <c r="B443" s="165"/>
      <c r="C443" s="165"/>
      <c r="D443" s="165"/>
      <c r="E443" s="165"/>
      <c r="F443" s="165"/>
      <c r="G443" s="165"/>
      <c r="H443" s="164"/>
      <c r="I443" s="165"/>
      <c r="J443" s="165"/>
      <c r="K443" s="165"/>
      <c r="L443" s="165"/>
      <c r="M443" s="233"/>
      <c r="N443" s="165"/>
      <c r="O443" s="167"/>
    </row>
    <row r="444" spans="1:15" s="157" customFormat="1">
      <c r="A444" s="164">
        <v>439</v>
      </c>
      <c r="B444" s="165"/>
      <c r="C444" s="165"/>
      <c r="D444" s="165"/>
      <c r="E444" s="165"/>
      <c r="F444" s="165"/>
      <c r="G444" s="165"/>
      <c r="H444" s="164"/>
      <c r="I444" s="165"/>
      <c r="J444" s="165"/>
      <c r="K444" s="165"/>
      <c r="L444" s="165"/>
      <c r="M444" s="233"/>
      <c r="N444" s="165"/>
      <c r="O444" s="167"/>
    </row>
    <row r="445" spans="1:15" s="157" customFormat="1">
      <c r="A445" s="164">
        <v>440</v>
      </c>
      <c r="B445" s="165"/>
      <c r="C445" s="165"/>
      <c r="D445" s="165"/>
      <c r="E445" s="165"/>
      <c r="F445" s="165"/>
      <c r="G445" s="165"/>
      <c r="H445" s="164"/>
      <c r="I445" s="165"/>
      <c r="J445" s="165"/>
      <c r="K445" s="165"/>
      <c r="L445" s="165"/>
      <c r="M445" s="233"/>
      <c r="N445" s="165"/>
      <c r="O445" s="167"/>
    </row>
    <row r="446" spans="1:15" s="157" customFormat="1">
      <c r="A446" s="164">
        <v>441</v>
      </c>
      <c r="B446" s="165"/>
      <c r="C446" s="165"/>
      <c r="D446" s="165"/>
      <c r="E446" s="165"/>
      <c r="F446" s="165"/>
      <c r="G446" s="165"/>
      <c r="H446" s="164"/>
      <c r="I446" s="165"/>
      <c r="J446" s="165"/>
      <c r="K446" s="165"/>
      <c r="L446" s="165"/>
      <c r="M446" s="233"/>
      <c r="N446" s="165"/>
      <c r="O446" s="167"/>
    </row>
    <row r="447" spans="1:15" s="157" customFormat="1">
      <c r="A447" s="164">
        <v>442</v>
      </c>
      <c r="B447" s="165"/>
      <c r="C447" s="165"/>
      <c r="D447" s="165"/>
      <c r="E447" s="165"/>
      <c r="F447" s="165"/>
      <c r="G447" s="165"/>
      <c r="H447" s="164"/>
      <c r="I447" s="165"/>
      <c r="J447" s="165"/>
      <c r="K447" s="165"/>
      <c r="L447" s="165"/>
      <c r="M447" s="233"/>
      <c r="N447" s="165"/>
      <c r="O447" s="167"/>
    </row>
    <row r="448" spans="1:15" s="157" customFormat="1">
      <c r="A448" s="164">
        <v>443</v>
      </c>
      <c r="B448" s="165"/>
      <c r="C448" s="165"/>
      <c r="D448" s="165"/>
      <c r="E448" s="165"/>
      <c r="F448" s="165"/>
      <c r="G448" s="165"/>
      <c r="H448" s="164"/>
      <c r="I448" s="165"/>
      <c r="J448" s="165"/>
      <c r="K448" s="165"/>
      <c r="L448" s="165"/>
      <c r="M448" s="233"/>
      <c r="N448" s="165"/>
      <c r="O448" s="167"/>
    </row>
    <row r="449" spans="1:15" s="157" customFormat="1">
      <c r="A449" s="164">
        <v>444</v>
      </c>
      <c r="B449" s="165"/>
      <c r="C449" s="165"/>
      <c r="D449" s="165"/>
      <c r="E449" s="165"/>
      <c r="F449" s="165"/>
      <c r="G449" s="165"/>
      <c r="H449" s="164"/>
      <c r="I449" s="165"/>
      <c r="J449" s="165"/>
      <c r="K449" s="165"/>
      <c r="L449" s="165"/>
      <c r="M449" s="233"/>
      <c r="N449" s="165"/>
      <c r="O449" s="167"/>
    </row>
    <row r="450" spans="1:15" s="157" customFormat="1">
      <c r="A450" s="164">
        <v>445</v>
      </c>
      <c r="B450" s="165"/>
      <c r="C450" s="165"/>
      <c r="D450" s="165"/>
      <c r="E450" s="165"/>
      <c r="F450" s="165"/>
      <c r="G450" s="165"/>
      <c r="H450" s="164"/>
      <c r="I450" s="165"/>
      <c r="J450" s="165"/>
      <c r="K450" s="165"/>
      <c r="L450" s="165"/>
      <c r="M450" s="233"/>
      <c r="N450" s="165"/>
      <c r="O450" s="167"/>
    </row>
    <row r="451" spans="1:15" s="157" customFormat="1">
      <c r="A451" s="164">
        <v>446</v>
      </c>
      <c r="B451" s="165"/>
      <c r="C451" s="165"/>
      <c r="D451" s="165"/>
      <c r="E451" s="165"/>
      <c r="F451" s="165"/>
      <c r="G451" s="165"/>
      <c r="H451" s="164"/>
      <c r="I451" s="165"/>
      <c r="J451" s="165"/>
      <c r="K451" s="165"/>
      <c r="L451" s="165"/>
      <c r="M451" s="233"/>
      <c r="N451" s="165"/>
      <c r="O451" s="167"/>
    </row>
    <row r="452" spans="1:15" s="157" customFormat="1">
      <c r="A452" s="164">
        <v>447</v>
      </c>
      <c r="B452" s="165"/>
      <c r="C452" s="165"/>
      <c r="D452" s="165"/>
      <c r="E452" s="165"/>
      <c r="F452" s="165"/>
      <c r="G452" s="165"/>
      <c r="H452" s="164"/>
      <c r="I452" s="165"/>
      <c r="J452" s="165"/>
      <c r="K452" s="165"/>
      <c r="L452" s="165"/>
      <c r="M452" s="233"/>
      <c r="N452" s="165"/>
      <c r="O452" s="167"/>
    </row>
    <row r="453" spans="1:15" s="157" customFormat="1">
      <c r="A453" s="164">
        <v>448</v>
      </c>
      <c r="B453" s="165"/>
      <c r="C453" s="165"/>
      <c r="D453" s="165"/>
      <c r="E453" s="165"/>
      <c r="F453" s="165"/>
      <c r="G453" s="165"/>
      <c r="H453" s="164"/>
      <c r="I453" s="165"/>
      <c r="J453" s="165"/>
      <c r="K453" s="165"/>
      <c r="L453" s="165"/>
      <c r="M453" s="233"/>
      <c r="N453" s="165"/>
      <c r="O453" s="167"/>
    </row>
    <row r="454" spans="1:15" s="157" customFormat="1">
      <c r="A454" s="164">
        <v>449</v>
      </c>
      <c r="B454" s="165"/>
      <c r="C454" s="165"/>
      <c r="D454" s="165"/>
      <c r="E454" s="165"/>
      <c r="F454" s="165"/>
      <c r="G454" s="165"/>
      <c r="H454" s="164"/>
      <c r="I454" s="165"/>
      <c r="J454" s="165"/>
      <c r="K454" s="165"/>
      <c r="L454" s="165"/>
      <c r="M454" s="233"/>
      <c r="N454" s="165"/>
      <c r="O454" s="167"/>
    </row>
    <row r="455" spans="1:15" s="157" customFormat="1">
      <c r="A455" s="164">
        <v>450</v>
      </c>
      <c r="B455" s="165"/>
      <c r="C455" s="165"/>
      <c r="D455" s="165"/>
      <c r="E455" s="165"/>
      <c r="F455" s="165"/>
      <c r="G455" s="165"/>
      <c r="H455" s="164"/>
      <c r="I455" s="165"/>
      <c r="J455" s="165"/>
      <c r="K455" s="165"/>
      <c r="L455" s="165"/>
      <c r="M455" s="233"/>
      <c r="N455" s="165"/>
      <c r="O455" s="167"/>
    </row>
    <row r="456" spans="1:15" s="157" customFormat="1">
      <c r="A456" s="164">
        <v>451</v>
      </c>
      <c r="B456" s="165"/>
      <c r="C456" s="165"/>
      <c r="D456" s="165"/>
      <c r="E456" s="165"/>
      <c r="F456" s="165"/>
      <c r="G456" s="165"/>
      <c r="H456" s="164"/>
      <c r="I456" s="165"/>
      <c r="J456" s="165"/>
      <c r="K456" s="165"/>
      <c r="L456" s="165"/>
      <c r="M456" s="233"/>
      <c r="N456" s="165"/>
      <c r="O456" s="167"/>
    </row>
    <row r="457" spans="1:15" s="157" customFormat="1">
      <c r="A457" s="164">
        <v>452</v>
      </c>
      <c r="B457" s="165"/>
      <c r="C457" s="165"/>
      <c r="D457" s="165"/>
      <c r="E457" s="165"/>
      <c r="F457" s="165"/>
      <c r="G457" s="165"/>
      <c r="H457" s="164"/>
      <c r="I457" s="165"/>
      <c r="J457" s="165"/>
      <c r="K457" s="165"/>
      <c r="L457" s="165"/>
      <c r="M457" s="233"/>
      <c r="N457" s="165"/>
      <c r="O457" s="167"/>
    </row>
    <row r="458" spans="1:15" s="157" customFormat="1">
      <c r="A458" s="164">
        <v>453</v>
      </c>
      <c r="B458" s="165"/>
      <c r="C458" s="165"/>
      <c r="D458" s="165"/>
      <c r="E458" s="165"/>
      <c r="F458" s="165"/>
      <c r="G458" s="165"/>
      <c r="H458" s="164"/>
      <c r="I458" s="165"/>
      <c r="J458" s="165"/>
      <c r="K458" s="165"/>
      <c r="L458" s="165"/>
      <c r="M458" s="233"/>
      <c r="N458" s="165"/>
      <c r="O458" s="167"/>
    </row>
    <row r="459" spans="1:15" s="157" customFormat="1">
      <c r="A459" s="164">
        <v>454</v>
      </c>
      <c r="B459" s="165"/>
      <c r="C459" s="165"/>
      <c r="D459" s="165"/>
      <c r="E459" s="165"/>
      <c r="F459" s="165"/>
      <c r="G459" s="165"/>
      <c r="H459" s="164"/>
      <c r="I459" s="165"/>
      <c r="J459" s="165"/>
      <c r="K459" s="165"/>
      <c r="L459" s="165"/>
      <c r="M459" s="233"/>
      <c r="N459" s="165"/>
      <c r="O459" s="167"/>
    </row>
    <row r="460" spans="1:15" s="157" customFormat="1">
      <c r="A460" s="164">
        <v>455</v>
      </c>
      <c r="B460" s="165"/>
      <c r="C460" s="165"/>
      <c r="D460" s="165"/>
      <c r="E460" s="165"/>
      <c r="F460" s="165"/>
      <c r="G460" s="165"/>
      <c r="H460" s="164"/>
      <c r="I460" s="165"/>
      <c r="J460" s="165"/>
      <c r="K460" s="165"/>
      <c r="L460" s="165"/>
      <c r="M460" s="233"/>
      <c r="N460" s="165"/>
      <c r="O460" s="167"/>
    </row>
    <row r="461" spans="1:15" s="157" customFormat="1">
      <c r="A461" s="164">
        <v>456</v>
      </c>
      <c r="B461" s="165"/>
      <c r="C461" s="165"/>
      <c r="D461" s="165"/>
      <c r="E461" s="165"/>
      <c r="F461" s="165"/>
      <c r="G461" s="165"/>
      <c r="H461" s="164"/>
      <c r="I461" s="165"/>
      <c r="J461" s="165"/>
      <c r="K461" s="165"/>
      <c r="L461" s="165"/>
      <c r="M461" s="233"/>
      <c r="N461" s="165"/>
      <c r="O461" s="167"/>
    </row>
    <row r="462" spans="1:15" s="157" customFormat="1">
      <c r="A462" s="164">
        <v>457</v>
      </c>
      <c r="B462" s="165"/>
      <c r="C462" s="165"/>
      <c r="D462" s="165"/>
      <c r="E462" s="165"/>
      <c r="F462" s="165"/>
      <c r="G462" s="165"/>
      <c r="H462" s="164"/>
      <c r="I462" s="165"/>
      <c r="J462" s="165"/>
      <c r="K462" s="165"/>
      <c r="L462" s="165"/>
      <c r="M462" s="233"/>
      <c r="N462" s="165"/>
      <c r="O462" s="167"/>
    </row>
    <row r="463" spans="1:15" s="157" customFormat="1">
      <c r="A463" s="164">
        <v>458</v>
      </c>
      <c r="B463" s="165"/>
      <c r="C463" s="165"/>
      <c r="D463" s="165"/>
      <c r="E463" s="165"/>
      <c r="F463" s="165"/>
      <c r="G463" s="165"/>
      <c r="H463" s="164"/>
      <c r="I463" s="165"/>
      <c r="J463" s="165"/>
      <c r="K463" s="165"/>
      <c r="L463" s="165"/>
      <c r="M463" s="233"/>
      <c r="N463" s="165"/>
      <c r="O463" s="167"/>
    </row>
    <row r="464" spans="1:15" s="157" customFormat="1">
      <c r="A464" s="164">
        <v>459</v>
      </c>
      <c r="B464" s="165"/>
      <c r="C464" s="165"/>
      <c r="D464" s="165"/>
      <c r="E464" s="165"/>
      <c r="F464" s="165"/>
      <c r="G464" s="165"/>
      <c r="H464" s="164"/>
      <c r="I464" s="165"/>
      <c r="J464" s="165"/>
      <c r="K464" s="165"/>
      <c r="L464" s="165"/>
      <c r="M464" s="233"/>
      <c r="N464" s="165"/>
      <c r="O464" s="167"/>
    </row>
    <row r="465" spans="1:15" s="157" customFormat="1">
      <c r="A465" s="164">
        <v>460</v>
      </c>
      <c r="B465" s="165"/>
      <c r="C465" s="165"/>
      <c r="D465" s="165"/>
      <c r="E465" s="165"/>
      <c r="F465" s="165"/>
      <c r="G465" s="165"/>
      <c r="H465" s="164"/>
      <c r="I465" s="165"/>
      <c r="J465" s="165"/>
      <c r="K465" s="165"/>
      <c r="L465" s="165"/>
      <c r="M465" s="233"/>
      <c r="N465" s="165"/>
      <c r="O465" s="167"/>
    </row>
    <row r="466" spans="1:15" s="157" customFormat="1">
      <c r="A466" s="164">
        <v>461</v>
      </c>
      <c r="B466" s="165"/>
      <c r="C466" s="165"/>
      <c r="D466" s="165"/>
      <c r="E466" s="165"/>
      <c r="F466" s="165"/>
      <c r="G466" s="165"/>
      <c r="H466" s="164"/>
      <c r="I466" s="165"/>
      <c r="J466" s="165"/>
      <c r="K466" s="165"/>
      <c r="L466" s="165"/>
      <c r="M466" s="233"/>
      <c r="N466" s="165"/>
      <c r="O466" s="167"/>
    </row>
    <row r="467" spans="1:15" s="157" customFormat="1">
      <c r="A467" s="164">
        <v>462</v>
      </c>
      <c r="B467" s="165"/>
      <c r="C467" s="165"/>
      <c r="D467" s="165"/>
      <c r="E467" s="165"/>
      <c r="F467" s="165"/>
      <c r="G467" s="165"/>
      <c r="H467" s="164"/>
      <c r="I467" s="165"/>
      <c r="J467" s="165"/>
      <c r="K467" s="165"/>
      <c r="L467" s="165"/>
      <c r="M467" s="233"/>
      <c r="N467" s="165"/>
      <c r="O467" s="167"/>
    </row>
    <row r="468" spans="1:15" s="157" customFormat="1">
      <c r="A468" s="164">
        <v>463</v>
      </c>
      <c r="B468" s="165"/>
      <c r="C468" s="165"/>
      <c r="D468" s="165"/>
      <c r="E468" s="165"/>
      <c r="F468" s="165"/>
      <c r="G468" s="165"/>
      <c r="H468" s="164"/>
      <c r="I468" s="165"/>
      <c r="J468" s="165"/>
      <c r="K468" s="165"/>
      <c r="L468" s="165"/>
      <c r="M468" s="233"/>
      <c r="N468" s="165"/>
      <c r="O468" s="167"/>
    </row>
    <row r="469" spans="1:15" s="157" customFormat="1">
      <c r="A469" s="164">
        <v>464</v>
      </c>
      <c r="B469" s="165"/>
      <c r="C469" s="165"/>
      <c r="D469" s="165"/>
      <c r="E469" s="165"/>
      <c r="F469" s="165"/>
      <c r="G469" s="165"/>
      <c r="H469" s="164"/>
      <c r="I469" s="165"/>
      <c r="J469" s="165"/>
      <c r="K469" s="165"/>
      <c r="L469" s="165"/>
      <c r="M469" s="233"/>
      <c r="N469" s="165"/>
      <c r="O469" s="167"/>
    </row>
    <row r="470" spans="1:15" s="157" customFormat="1">
      <c r="A470" s="164">
        <v>465</v>
      </c>
      <c r="B470" s="165"/>
      <c r="C470" s="165"/>
      <c r="D470" s="165"/>
      <c r="E470" s="165"/>
      <c r="F470" s="165"/>
      <c r="G470" s="165"/>
      <c r="H470" s="164"/>
      <c r="I470" s="165"/>
      <c r="J470" s="165"/>
      <c r="K470" s="165"/>
      <c r="L470" s="165"/>
      <c r="M470" s="233"/>
      <c r="N470" s="165"/>
      <c r="O470" s="167"/>
    </row>
    <row r="471" spans="1:15" s="157" customFormat="1">
      <c r="A471" s="164">
        <v>466</v>
      </c>
      <c r="B471" s="165"/>
      <c r="C471" s="165"/>
      <c r="D471" s="165"/>
      <c r="E471" s="165"/>
      <c r="F471" s="165"/>
      <c r="G471" s="165"/>
      <c r="H471" s="164"/>
      <c r="I471" s="165"/>
      <c r="J471" s="165"/>
      <c r="K471" s="165"/>
      <c r="L471" s="165"/>
      <c r="M471" s="233"/>
      <c r="N471" s="165"/>
      <c r="O471" s="167"/>
    </row>
    <row r="472" spans="1:15" s="157" customFormat="1">
      <c r="A472" s="164">
        <v>467</v>
      </c>
      <c r="B472" s="165"/>
      <c r="C472" s="165"/>
      <c r="D472" s="165"/>
      <c r="E472" s="165"/>
      <c r="F472" s="165"/>
      <c r="G472" s="165"/>
      <c r="H472" s="164"/>
      <c r="I472" s="165"/>
      <c r="J472" s="165"/>
      <c r="K472" s="165"/>
      <c r="L472" s="165"/>
      <c r="M472" s="233"/>
      <c r="N472" s="165"/>
      <c r="O472" s="167"/>
    </row>
    <row r="473" spans="1:15" s="157" customFormat="1">
      <c r="A473" s="164">
        <v>468</v>
      </c>
      <c r="B473" s="165"/>
      <c r="C473" s="165"/>
      <c r="D473" s="165"/>
      <c r="E473" s="165"/>
      <c r="F473" s="165"/>
      <c r="G473" s="165"/>
      <c r="H473" s="164"/>
      <c r="I473" s="165"/>
      <c r="J473" s="165"/>
      <c r="K473" s="165"/>
      <c r="L473" s="165"/>
      <c r="M473" s="233"/>
      <c r="N473" s="165"/>
      <c r="O473" s="167"/>
    </row>
    <row r="474" spans="1:15" s="157" customFormat="1">
      <c r="A474" s="164">
        <v>469</v>
      </c>
      <c r="B474" s="165"/>
      <c r="C474" s="165"/>
      <c r="D474" s="165"/>
      <c r="E474" s="165"/>
      <c r="F474" s="165"/>
      <c r="G474" s="165"/>
      <c r="H474" s="164"/>
      <c r="I474" s="165"/>
      <c r="J474" s="165"/>
      <c r="K474" s="165"/>
      <c r="L474" s="165"/>
      <c r="M474" s="233"/>
      <c r="N474" s="165"/>
      <c r="O474" s="167"/>
    </row>
    <row r="475" spans="1:15" s="157" customFormat="1">
      <c r="A475" s="164">
        <v>470</v>
      </c>
      <c r="B475" s="165"/>
      <c r="C475" s="165"/>
      <c r="D475" s="165"/>
      <c r="E475" s="165"/>
      <c r="F475" s="165"/>
      <c r="G475" s="165"/>
      <c r="H475" s="164"/>
      <c r="I475" s="165"/>
      <c r="J475" s="165"/>
      <c r="K475" s="165"/>
      <c r="L475" s="165"/>
      <c r="M475" s="233"/>
      <c r="N475" s="165"/>
      <c r="O475" s="167"/>
    </row>
    <row r="476" spans="1:15" s="157" customFormat="1">
      <c r="A476" s="164">
        <v>471</v>
      </c>
      <c r="B476" s="165"/>
      <c r="C476" s="165"/>
      <c r="D476" s="165"/>
      <c r="E476" s="165"/>
      <c r="F476" s="165"/>
      <c r="G476" s="165"/>
      <c r="H476" s="164"/>
      <c r="I476" s="165"/>
      <c r="J476" s="165"/>
      <c r="K476" s="165"/>
      <c r="L476" s="165"/>
      <c r="M476" s="233"/>
      <c r="N476" s="165"/>
      <c r="O476" s="167"/>
    </row>
    <row r="477" spans="1:15" s="157" customFormat="1">
      <c r="A477" s="164">
        <v>472</v>
      </c>
      <c r="B477" s="165"/>
      <c r="C477" s="165"/>
      <c r="D477" s="165"/>
      <c r="E477" s="165"/>
      <c r="F477" s="165"/>
      <c r="G477" s="165"/>
      <c r="H477" s="164"/>
      <c r="I477" s="165"/>
      <c r="J477" s="165"/>
      <c r="K477" s="165"/>
      <c r="L477" s="165"/>
      <c r="M477" s="233"/>
      <c r="N477" s="165"/>
      <c r="O477" s="167"/>
    </row>
    <row r="478" spans="1:15" s="157" customFormat="1">
      <c r="A478" s="164">
        <v>473</v>
      </c>
      <c r="B478" s="165"/>
      <c r="C478" s="165"/>
      <c r="D478" s="165"/>
      <c r="E478" s="165"/>
      <c r="F478" s="165"/>
      <c r="G478" s="165"/>
      <c r="H478" s="164"/>
      <c r="I478" s="165"/>
      <c r="J478" s="165"/>
      <c r="K478" s="165"/>
      <c r="L478" s="165"/>
      <c r="M478" s="233"/>
      <c r="N478" s="165"/>
      <c r="O478" s="167"/>
    </row>
    <row r="479" spans="1:15" s="157" customFormat="1">
      <c r="A479" s="164">
        <v>474</v>
      </c>
      <c r="B479" s="165"/>
      <c r="C479" s="165"/>
      <c r="D479" s="165"/>
      <c r="E479" s="165"/>
      <c r="F479" s="165"/>
      <c r="G479" s="165"/>
      <c r="H479" s="164"/>
      <c r="I479" s="165"/>
      <c r="J479" s="165"/>
      <c r="K479" s="165"/>
      <c r="L479" s="165"/>
      <c r="M479" s="233"/>
      <c r="N479" s="165"/>
      <c r="O479" s="167"/>
    </row>
    <row r="480" spans="1:15" s="157" customFormat="1">
      <c r="A480" s="164">
        <v>475</v>
      </c>
      <c r="B480" s="165"/>
      <c r="C480" s="165"/>
      <c r="D480" s="165"/>
      <c r="E480" s="165"/>
      <c r="F480" s="165"/>
      <c r="G480" s="165"/>
      <c r="H480" s="164"/>
      <c r="I480" s="165"/>
      <c r="J480" s="165"/>
      <c r="K480" s="165"/>
      <c r="L480" s="165"/>
      <c r="M480" s="233"/>
      <c r="N480" s="165"/>
      <c r="O480" s="167"/>
    </row>
    <row r="481" spans="1:15" s="157" customFormat="1">
      <c r="A481" s="164">
        <v>476</v>
      </c>
      <c r="B481" s="165"/>
      <c r="C481" s="165"/>
      <c r="D481" s="165"/>
      <c r="E481" s="165"/>
      <c r="F481" s="165"/>
      <c r="G481" s="165"/>
      <c r="H481" s="164"/>
      <c r="I481" s="165"/>
      <c r="J481" s="165"/>
      <c r="K481" s="165"/>
      <c r="L481" s="165"/>
      <c r="M481" s="233"/>
      <c r="N481" s="165"/>
      <c r="O481" s="167"/>
    </row>
    <row r="482" spans="1:15" s="157" customFormat="1">
      <c r="A482" s="164">
        <v>477</v>
      </c>
      <c r="B482" s="165"/>
      <c r="C482" s="165"/>
      <c r="D482" s="165"/>
      <c r="E482" s="165"/>
      <c r="F482" s="165"/>
      <c r="G482" s="165"/>
      <c r="H482" s="164"/>
      <c r="I482" s="165"/>
      <c r="J482" s="165"/>
      <c r="K482" s="165"/>
      <c r="L482" s="165"/>
      <c r="M482" s="233"/>
      <c r="N482" s="165"/>
      <c r="O482" s="167"/>
    </row>
    <row r="483" spans="1:15" s="157" customFormat="1">
      <c r="A483" s="164">
        <v>478</v>
      </c>
      <c r="B483" s="165"/>
      <c r="C483" s="165"/>
      <c r="D483" s="165"/>
      <c r="E483" s="165"/>
      <c r="F483" s="165"/>
      <c r="G483" s="165"/>
      <c r="H483" s="164"/>
      <c r="I483" s="165"/>
      <c r="J483" s="165"/>
      <c r="K483" s="165"/>
      <c r="L483" s="165"/>
      <c r="M483" s="233"/>
      <c r="N483" s="165"/>
      <c r="O483" s="167"/>
    </row>
    <row r="484" spans="1:15" s="157" customFormat="1">
      <c r="A484" s="164">
        <v>479</v>
      </c>
      <c r="B484" s="165"/>
      <c r="C484" s="165"/>
      <c r="D484" s="165"/>
      <c r="E484" s="165"/>
      <c r="F484" s="165"/>
      <c r="G484" s="165"/>
      <c r="H484" s="164"/>
      <c r="I484" s="165"/>
      <c r="J484" s="165"/>
      <c r="K484" s="165"/>
      <c r="L484" s="165"/>
      <c r="M484" s="233"/>
      <c r="N484" s="165"/>
      <c r="O484" s="167"/>
    </row>
    <row r="485" spans="1:15" s="157" customFormat="1">
      <c r="A485" s="164">
        <v>480</v>
      </c>
      <c r="B485" s="165"/>
      <c r="C485" s="165"/>
      <c r="D485" s="165"/>
      <c r="E485" s="165"/>
      <c r="F485" s="165"/>
      <c r="G485" s="165"/>
      <c r="H485" s="164"/>
      <c r="I485" s="165"/>
      <c r="J485" s="165"/>
      <c r="K485" s="165"/>
      <c r="L485" s="165"/>
      <c r="M485" s="233"/>
      <c r="N485" s="165"/>
      <c r="O485" s="167"/>
    </row>
    <row r="486" spans="1:15" s="157" customFormat="1">
      <c r="A486" s="164">
        <v>481</v>
      </c>
      <c r="B486" s="165"/>
      <c r="C486" s="165"/>
      <c r="D486" s="165"/>
      <c r="E486" s="165"/>
      <c r="F486" s="165"/>
      <c r="G486" s="165"/>
      <c r="H486" s="164"/>
      <c r="I486" s="165"/>
      <c r="J486" s="165"/>
      <c r="K486" s="165"/>
      <c r="L486" s="165"/>
      <c r="M486" s="233"/>
      <c r="N486" s="165"/>
      <c r="O486" s="167"/>
    </row>
    <row r="487" spans="1:15" s="157" customFormat="1">
      <c r="A487" s="164">
        <v>482</v>
      </c>
      <c r="B487" s="165"/>
      <c r="C487" s="165"/>
      <c r="D487" s="165"/>
      <c r="E487" s="165"/>
      <c r="F487" s="165"/>
      <c r="G487" s="165"/>
      <c r="H487" s="164"/>
      <c r="I487" s="165"/>
      <c r="J487" s="165"/>
      <c r="K487" s="165"/>
      <c r="L487" s="165"/>
      <c r="M487" s="233"/>
      <c r="N487" s="165"/>
      <c r="O487" s="167"/>
    </row>
    <row r="488" spans="1:15" s="157" customFormat="1">
      <c r="A488" s="164">
        <v>483</v>
      </c>
      <c r="B488" s="165"/>
      <c r="C488" s="165"/>
      <c r="D488" s="165"/>
      <c r="E488" s="165"/>
      <c r="F488" s="165"/>
      <c r="G488" s="165"/>
      <c r="H488" s="164"/>
      <c r="I488" s="165"/>
      <c r="J488" s="165"/>
      <c r="K488" s="165"/>
      <c r="L488" s="165"/>
      <c r="M488" s="233"/>
      <c r="N488" s="165"/>
      <c r="O488" s="167"/>
    </row>
    <row r="489" spans="1:15" s="157" customFormat="1">
      <c r="A489" s="164">
        <v>484</v>
      </c>
      <c r="B489" s="165"/>
      <c r="C489" s="165"/>
      <c r="D489" s="165"/>
      <c r="E489" s="165"/>
      <c r="F489" s="165"/>
      <c r="G489" s="165"/>
      <c r="H489" s="164"/>
      <c r="I489" s="165"/>
      <c r="J489" s="165"/>
      <c r="K489" s="165"/>
      <c r="L489" s="165"/>
      <c r="M489" s="233"/>
      <c r="N489" s="165"/>
      <c r="O489" s="167"/>
    </row>
    <row r="490" spans="1:15" s="157" customFormat="1">
      <c r="A490" s="164">
        <v>485</v>
      </c>
      <c r="B490" s="165"/>
      <c r="C490" s="165"/>
      <c r="D490" s="165"/>
      <c r="E490" s="165"/>
      <c r="F490" s="165"/>
      <c r="G490" s="165"/>
      <c r="H490" s="164"/>
      <c r="I490" s="165"/>
      <c r="J490" s="165"/>
      <c r="K490" s="165"/>
      <c r="L490" s="165"/>
      <c r="M490" s="233"/>
      <c r="N490" s="165"/>
      <c r="O490" s="167"/>
    </row>
    <row r="491" spans="1:15" s="157" customFormat="1">
      <c r="A491" s="164">
        <v>486</v>
      </c>
      <c r="B491" s="165"/>
      <c r="C491" s="165"/>
      <c r="D491" s="165"/>
      <c r="E491" s="165"/>
      <c r="F491" s="165"/>
      <c r="G491" s="165"/>
      <c r="H491" s="164"/>
      <c r="I491" s="165"/>
      <c r="J491" s="165"/>
      <c r="K491" s="165"/>
      <c r="L491" s="165"/>
      <c r="M491" s="233"/>
      <c r="N491" s="165"/>
      <c r="O491" s="167"/>
    </row>
    <row r="492" spans="1:15" s="157" customFormat="1">
      <c r="A492" s="164">
        <v>487</v>
      </c>
      <c r="B492" s="165"/>
      <c r="C492" s="165"/>
      <c r="D492" s="165"/>
      <c r="E492" s="165"/>
      <c r="F492" s="165"/>
      <c r="G492" s="165"/>
      <c r="H492" s="164"/>
      <c r="I492" s="165"/>
      <c r="J492" s="165"/>
      <c r="K492" s="165"/>
      <c r="L492" s="165"/>
      <c r="M492" s="233"/>
      <c r="N492" s="165"/>
      <c r="O492" s="167"/>
    </row>
    <row r="493" spans="1:15" s="157" customFormat="1">
      <c r="A493" s="164">
        <v>488</v>
      </c>
      <c r="B493" s="165"/>
      <c r="C493" s="165"/>
      <c r="D493" s="165"/>
      <c r="E493" s="165"/>
      <c r="F493" s="165"/>
      <c r="G493" s="165"/>
      <c r="H493" s="164"/>
      <c r="I493" s="165"/>
      <c r="J493" s="165"/>
      <c r="K493" s="165"/>
      <c r="L493" s="165"/>
      <c r="M493" s="233"/>
      <c r="N493" s="165"/>
      <c r="O493" s="167"/>
    </row>
    <row r="494" spans="1:15" s="157" customFormat="1">
      <c r="A494" s="164">
        <v>489</v>
      </c>
      <c r="B494" s="165"/>
      <c r="C494" s="165"/>
      <c r="D494" s="165"/>
      <c r="E494" s="165"/>
      <c r="F494" s="165"/>
      <c r="G494" s="165"/>
      <c r="H494" s="164"/>
      <c r="I494" s="165"/>
      <c r="J494" s="165"/>
      <c r="K494" s="165"/>
      <c r="L494" s="165"/>
      <c r="M494" s="233"/>
      <c r="N494" s="165"/>
      <c r="O494" s="167"/>
    </row>
    <row r="495" spans="1:15" s="157" customFormat="1">
      <c r="A495" s="164">
        <v>490</v>
      </c>
      <c r="B495" s="165"/>
      <c r="C495" s="165"/>
      <c r="D495" s="165"/>
      <c r="E495" s="165"/>
      <c r="F495" s="165"/>
      <c r="G495" s="165"/>
      <c r="H495" s="164"/>
      <c r="I495" s="165"/>
      <c r="J495" s="165"/>
      <c r="K495" s="165"/>
      <c r="L495" s="165"/>
      <c r="M495" s="233"/>
      <c r="N495" s="165"/>
      <c r="O495" s="167"/>
    </row>
    <row r="496" spans="1:15" s="157" customFormat="1">
      <c r="A496" s="164">
        <v>491</v>
      </c>
      <c r="B496" s="165"/>
      <c r="C496" s="165"/>
      <c r="D496" s="165"/>
      <c r="E496" s="165"/>
      <c r="F496" s="165"/>
      <c r="G496" s="165"/>
      <c r="H496" s="164"/>
      <c r="I496" s="165"/>
      <c r="J496" s="165"/>
      <c r="K496" s="165"/>
      <c r="L496" s="165"/>
      <c r="M496" s="233"/>
      <c r="N496" s="165"/>
      <c r="O496" s="167"/>
    </row>
    <row r="497" spans="1:15" s="157" customFormat="1">
      <c r="A497" s="164">
        <v>492</v>
      </c>
      <c r="B497" s="165"/>
      <c r="C497" s="165"/>
      <c r="D497" s="165"/>
      <c r="E497" s="165"/>
      <c r="F497" s="165"/>
      <c r="G497" s="165"/>
      <c r="H497" s="164"/>
      <c r="I497" s="165"/>
      <c r="J497" s="165"/>
      <c r="K497" s="165"/>
      <c r="L497" s="165"/>
      <c r="M497" s="233"/>
      <c r="N497" s="165"/>
      <c r="O497" s="167"/>
    </row>
    <row r="498" spans="1:15" s="157" customFormat="1">
      <c r="A498" s="164">
        <v>493</v>
      </c>
      <c r="B498" s="165"/>
      <c r="C498" s="165"/>
      <c r="D498" s="165"/>
      <c r="E498" s="165"/>
      <c r="F498" s="165"/>
      <c r="G498" s="165"/>
      <c r="H498" s="164"/>
      <c r="I498" s="165"/>
      <c r="J498" s="165"/>
      <c r="K498" s="165"/>
      <c r="L498" s="165"/>
      <c r="M498" s="233"/>
      <c r="N498" s="165"/>
      <c r="O498" s="167"/>
    </row>
    <row r="499" spans="1:15" s="157" customFormat="1">
      <c r="A499" s="164">
        <v>494</v>
      </c>
      <c r="B499" s="165"/>
      <c r="C499" s="165"/>
      <c r="D499" s="165"/>
      <c r="E499" s="165"/>
      <c r="F499" s="165"/>
      <c r="G499" s="165"/>
      <c r="H499" s="164"/>
      <c r="I499" s="165"/>
      <c r="J499" s="165"/>
      <c r="K499" s="165"/>
      <c r="L499" s="165"/>
      <c r="M499" s="233"/>
      <c r="N499" s="165"/>
      <c r="O499" s="167"/>
    </row>
    <row r="500" spans="1:15" s="157" customFormat="1">
      <c r="A500" s="164">
        <v>495</v>
      </c>
      <c r="B500" s="165"/>
      <c r="C500" s="165"/>
      <c r="D500" s="165"/>
      <c r="E500" s="165"/>
      <c r="F500" s="165"/>
      <c r="G500" s="165"/>
      <c r="H500" s="164"/>
      <c r="I500" s="165"/>
      <c r="J500" s="165"/>
      <c r="K500" s="165"/>
      <c r="L500" s="165"/>
      <c r="M500" s="233"/>
      <c r="N500" s="165"/>
      <c r="O500" s="167"/>
    </row>
    <row r="501" spans="1:15" s="157" customFormat="1">
      <c r="A501" s="164">
        <v>496</v>
      </c>
      <c r="B501" s="165"/>
      <c r="C501" s="165"/>
      <c r="D501" s="165"/>
      <c r="E501" s="165"/>
      <c r="F501" s="165"/>
      <c r="G501" s="165"/>
      <c r="H501" s="164"/>
      <c r="I501" s="165"/>
      <c r="J501" s="165"/>
      <c r="K501" s="165"/>
      <c r="L501" s="165"/>
      <c r="M501" s="233"/>
      <c r="N501" s="165"/>
      <c r="O501" s="167"/>
    </row>
    <row r="502" spans="1:15" s="157" customFormat="1">
      <c r="A502" s="164">
        <v>497</v>
      </c>
      <c r="B502" s="165"/>
      <c r="C502" s="165"/>
      <c r="D502" s="165"/>
      <c r="E502" s="165"/>
      <c r="F502" s="165"/>
      <c r="G502" s="165"/>
      <c r="H502" s="164"/>
      <c r="I502" s="165"/>
      <c r="J502" s="165"/>
      <c r="K502" s="165"/>
      <c r="L502" s="165"/>
      <c r="M502" s="233"/>
      <c r="N502" s="165"/>
      <c r="O502" s="167"/>
    </row>
    <row r="503" spans="1:15" s="157" customFormat="1">
      <c r="A503" s="164">
        <v>498</v>
      </c>
      <c r="B503" s="165"/>
      <c r="C503" s="165"/>
      <c r="D503" s="165"/>
      <c r="E503" s="165"/>
      <c r="F503" s="165"/>
      <c r="G503" s="165"/>
      <c r="H503" s="164"/>
      <c r="I503" s="165"/>
      <c r="J503" s="165"/>
      <c r="K503" s="165"/>
      <c r="L503" s="165"/>
      <c r="M503" s="233"/>
      <c r="N503" s="165"/>
      <c r="O503" s="167"/>
    </row>
    <row r="504" spans="1:15" s="157" customFormat="1">
      <c r="A504" s="164">
        <v>499</v>
      </c>
      <c r="B504" s="165"/>
      <c r="C504" s="165"/>
      <c r="D504" s="165"/>
      <c r="E504" s="165"/>
      <c r="F504" s="165"/>
      <c r="G504" s="165"/>
      <c r="H504" s="164"/>
      <c r="I504" s="165"/>
      <c r="J504" s="165"/>
      <c r="K504" s="165"/>
      <c r="L504" s="165"/>
      <c r="M504" s="233"/>
      <c r="N504" s="165"/>
      <c r="O504" s="167"/>
    </row>
    <row r="505" spans="1:15" s="157" customFormat="1">
      <c r="A505" s="164">
        <v>500</v>
      </c>
      <c r="B505" s="165"/>
      <c r="C505" s="165"/>
      <c r="D505" s="165"/>
      <c r="E505" s="165"/>
      <c r="F505" s="165"/>
      <c r="G505" s="165"/>
      <c r="H505" s="164"/>
      <c r="I505" s="165"/>
      <c r="J505" s="165"/>
      <c r="K505" s="165"/>
      <c r="L505" s="165"/>
      <c r="M505" s="233"/>
      <c r="N505" s="165"/>
      <c r="O505" s="167"/>
    </row>
    <row r="506" spans="1:15" s="157" customFormat="1">
      <c r="A506" s="164">
        <v>501</v>
      </c>
      <c r="B506" s="165"/>
      <c r="C506" s="165"/>
      <c r="D506" s="165"/>
      <c r="E506" s="165"/>
      <c r="F506" s="165"/>
      <c r="G506" s="165"/>
      <c r="H506" s="164"/>
      <c r="I506" s="165"/>
      <c r="J506" s="165"/>
      <c r="K506" s="165"/>
      <c r="L506" s="165"/>
      <c r="M506" s="233"/>
      <c r="N506" s="165"/>
      <c r="O506" s="167"/>
    </row>
    <row r="507" spans="1:15" s="157" customFormat="1">
      <c r="A507" s="164">
        <v>502</v>
      </c>
      <c r="B507" s="165"/>
      <c r="C507" s="165"/>
      <c r="D507" s="165"/>
      <c r="E507" s="165"/>
      <c r="F507" s="165"/>
      <c r="G507" s="165"/>
      <c r="H507" s="164"/>
      <c r="I507" s="165"/>
      <c r="J507" s="165"/>
      <c r="K507" s="165"/>
      <c r="L507" s="165"/>
      <c r="M507" s="233"/>
      <c r="N507" s="165"/>
      <c r="O507" s="167"/>
    </row>
    <row r="508" spans="1:15" s="157" customFormat="1">
      <c r="A508" s="164">
        <v>503</v>
      </c>
      <c r="B508" s="165"/>
      <c r="C508" s="165"/>
      <c r="D508" s="165"/>
      <c r="E508" s="165"/>
      <c r="F508" s="165"/>
      <c r="G508" s="165"/>
      <c r="H508" s="164"/>
      <c r="I508" s="165"/>
      <c r="J508" s="165"/>
      <c r="K508" s="165"/>
      <c r="L508" s="165"/>
      <c r="M508" s="233"/>
      <c r="N508" s="165"/>
      <c r="O508" s="167"/>
    </row>
    <row r="509" spans="1:15" s="157" customFormat="1">
      <c r="A509" s="164">
        <v>504</v>
      </c>
      <c r="B509" s="165"/>
      <c r="C509" s="165"/>
      <c r="D509" s="165"/>
      <c r="E509" s="165"/>
      <c r="F509" s="165"/>
      <c r="G509" s="165"/>
      <c r="H509" s="164"/>
      <c r="I509" s="165"/>
      <c r="J509" s="165"/>
      <c r="K509" s="165"/>
      <c r="L509" s="165"/>
      <c r="M509" s="233"/>
      <c r="N509" s="165"/>
      <c r="O509" s="167"/>
    </row>
    <row r="510" spans="1:15" s="157" customFormat="1">
      <c r="A510" s="164">
        <v>505</v>
      </c>
      <c r="B510" s="165"/>
      <c r="C510" s="165"/>
      <c r="D510" s="165"/>
      <c r="E510" s="165"/>
      <c r="F510" s="165"/>
      <c r="G510" s="165"/>
      <c r="H510" s="164"/>
      <c r="I510" s="165"/>
      <c r="J510" s="165"/>
      <c r="K510" s="165"/>
      <c r="L510" s="165"/>
      <c r="M510" s="233"/>
      <c r="N510" s="165"/>
      <c r="O510" s="167"/>
    </row>
    <row r="511" spans="1:15" s="157" customFormat="1">
      <c r="A511" s="164">
        <v>506</v>
      </c>
      <c r="B511" s="165"/>
      <c r="C511" s="165"/>
      <c r="D511" s="165"/>
      <c r="E511" s="165"/>
      <c r="F511" s="165"/>
      <c r="G511" s="165"/>
      <c r="H511" s="164"/>
      <c r="I511" s="165"/>
      <c r="J511" s="165"/>
      <c r="K511" s="165"/>
      <c r="L511" s="165"/>
      <c r="M511" s="233"/>
      <c r="N511" s="165"/>
      <c r="O511" s="167"/>
    </row>
    <row r="512" spans="1:15" s="157" customFormat="1">
      <c r="A512" s="164">
        <v>507</v>
      </c>
      <c r="B512" s="165"/>
      <c r="C512" s="165"/>
      <c r="D512" s="165"/>
      <c r="E512" s="165"/>
      <c r="F512" s="165"/>
      <c r="G512" s="165"/>
      <c r="H512" s="164"/>
      <c r="I512" s="165"/>
      <c r="J512" s="165"/>
      <c r="K512" s="165"/>
      <c r="L512" s="165"/>
      <c r="M512" s="233"/>
      <c r="N512" s="165"/>
      <c r="O512" s="167"/>
    </row>
    <row r="513" spans="1:15" s="157" customFormat="1">
      <c r="A513" s="164">
        <v>508</v>
      </c>
      <c r="B513" s="165"/>
      <c r="C513" s="165"/>
      <c r="D513" s="165"/>
      <c r="E513" s="165"/>
      <c r="F513" s="165"/>
      <c r="G513" s="165"/>
      <c r="H513" s="164"/>
      <c r="I513" s="165"/>
      <c r="J513" s="165"/>
      <c r="K513" s="165"/>
      <c r="L513" s="165"/>
      <c r="M513" s="233"/>
      <c r="N513" s="165"/>
      <c r="O513" s="167"/>
    </row>
    <row r="514" spans="1:15" s="157" customFormat="1">
      <c r="A514" s="164">
        <v>509</v>
      </c>
      <c r="B514" s="165"/>
      <c r="C514" s="165"/>
      <c r="D514" s="165"/>
      <c r="E514" s="165"/>
      <c r="F514" s="165"/>
      <c r="G514" s="165"/>
      <c r="H514" s="164"/>
      <c r="I514" s="165"/>
      <c r="J514" s="165"/>
      <c r="K514" s="165"/>
      <c r="L514" s="165"/>
      <c r="M514" s="233"/>
      <c r="N514" s="165"/>
      <c r="O514" s="167"/>
    </row>
    <row r="515" spans="1:15" s="157" customFormat="1">
      <c r="A515" s="164">
        <v>510</v>
      </c>
      <c r="B515" s="165"/>
      <c r="C515" s="165"/>
      <c r="D515" s="165"/>
      <c r="E515" s="165"/>
      <c r="F515" s="165"/>
      <c r="G515" s="165"/>
      <c r="H515" s="164"/>
      <c r="I515" s="165"/>
      <c r="J515" s="165"/>
      <c r="K515" s="165"/>
      <c r="L515" s="165"/>
      <c r="M515" s="233"/>
      <c r="N515" s="165"/>
      <c r="O515" s="167"/>
    </row>
    <row r="516" spans="1:15" s="157" customFormat="1">
      <c r="A516" s="164">
        <v>511</v>
      </c>
      <c r="B516" s="165"/>
      <c r="C516" s="165"/>
      <c r="D516" s="165"/>
      <c r="E516" s="165"/>
      <c r="F516" s="165"/>
      <c r="G516" s="165"/>
      <c r="H516" s="164"/>
      <c r="I516" s="165"/>
      <c r="J516" s="165"/>
      <c r="K516" s="165"/>
      <c r="L516" s="165"/>
      <c r="M516" s="233"/>
      <c r="N516" s="165"/>
      <c r="O516" s="167"/>
    </row>
    <row r="517" spans="1:15" s="157" customFormat="1">
      <c r="A517" s="164">
        <v>512</v>
      </c>
      <c r="B517" s="165"/>
      <c r="C517" s="165"/>
      <c r="D517" s="165"/>
      <c r="E517" s="165"/>
      <c r="F517" s="165"/>
      <c r="G517" s="165"/>
      <c r="H517" s="164"/>
      <c r="I517" s="165"/>
      <c r="J517" s="165"/>
      <c r="K517" s="165"/>
      <c r="L517" s="165"/>
      <c r="M517" s="233"/>
      <c r="N517" s="165"/>
      <c r="O517" s="167"/>
    </row>
    <row r="518" spans="1:15" s="157" customFormat="1">
      <c r="A518" s="164">
        <v>513</v>
      </c>
      <c r="B518" s="165"/>
      <c r="C518" s="165"/>
      <c r="D518" s="165"/>
      <c r="E518" s="165"/>
      <c r="F518" s="165"/>
      <c r="G518" s="165"/>
      <c r="H518" s="164"/>
      <c r="I518" s="165"/>
      <c r="J518" s="165"/>
      <c r="K518" s="165"/>
      <c r="L518" s="165"/>
      <c r="M518" s="233"/>
      <c r="N518" s="165"/>
      <c r="O518" s="167"/>
    </row>
    <row r="519" spans="1:15" s="157" customFormat="1">
      <c r="A519" s="164">
        <v>514</v>
      </c>
      <c r="B519" s="165"/>
      <c r="C519" s="165"/>
      <c r="D519" s="165"/>
      <c r="E519" s="165"/>
      <c r="F519" s="165"/>
      <c r="G519" s="165"/>
      <c r="H519" s="164"/>
      <c r="I519" s="165"/>
      <c r="J519" s="165"/>
      <c r="K519" s="165"/>
      <c r="L519" s="165"/>
      <c r="M519" s="233"/>
      <c r="N519" s="165"/>
      <c r="O519" s="167"/>
    </row>
    <row r="520" spans="1:15" s="157" customFormat="1">
      <c r="A520" s="164">
        <v>515</v>
      </c>
      <c r="B520" s="165"/>
      <c r="C520" s="165"/>
      <c r="D520" s="165"/>
      <c r="E520" s="165"/>
      <c r="F520" s="165"/>
      <c r="G520" s="165"/>
      <c r="H520" s="164"/>
      <c r="I520" s="165"/>
      <c r="J520" s="165"/>
      <c r="K520" s="165"/>
      <c r="L520" s="165"/>
      <c r="M520" s="233"/>
      <c r="N520" s="165"/>
      <c r="O520" s="167"/>
    </row>
    <row r="521" spans="1:15" s="157" customFormat="1">
      <c r="A521" s="164">
        <v>516</v>
      </c>
      <c r="B521" s="165"/>
      <c r="C521" s="165"/>
      <c r="D521" s="165"/>
      <c r="E521" s="165"/>
      <c r="F521" s="165"/>
      <c r="G521" s="165"/>
      <c r="H521" s="164"/>
      <c r="I521" s="165"/>
      <c r="J521" s="165"/>
      <c r="K521" s="165"/>
      <c r="L521" s="165"/>
      <c r="M521" s="233"/>
      <c r="N521" s="165"/>
      <c r="O521" s="167"/>
    </row>
    <row r="522" spans="1:15" s="157" customFormat="1">
      <c r="A522" s="164">
        <v>517</v>
      </c>
      <c r="B522" s="165"/>
      <c r="C522" s="165"/>
      <c r="D522" s="165"/>
      <c r="E522" s="165"/>
      <c r="F522" s="165"/>
      <c r="G522" s="165"/>
      <c r="H522" s="164"/>
      <c r="I522" s="165"/>
      <c r="J522" s="165"/>
      <c r="K522" s="165"/>
      <c r="L522" s="165"/>
      <c r="M522" s="233"/>
      <c r="N522" s="165"/>
      <c r="O522" s="167"/>
    </row>
    <row r="523" spans="1:15" s="157" customFormat="1">
      <c r="A523" s="164">
        <v>518</v>
      </c>
      <c r="B523" s="165"/>
      <c r="C523" s="165"/>
      <c r="D523" s="165"/>
      <c r="E523" s="165"/>
      <c r="F523" s="165"/>
      <c r="G523" s="165"/>
      <c r="H523" s="164"/>
      <c r="I523" s="165"/>
      <c r="J523" s="165"/>
      <c r="K523" s="165"/>
      <c r="L523" s="165"/>
      <c r="M523" s="233"/>
      <c r="N523" s="165"/>
      <c r="O523" s="167"/>
    </row>
    <row r="524" spans="1:15" s="157" customFormat="1">
      <c r="A524" s="164">
        <v>519</v>
      </c>
      <c r="B524" s="165"/>
      <c r="C524" s="165"/>
      <c r="D524" s="165"/>
      <c r="E524" s="165"/>
      <c r="F524" s="165"/>
      <c r="G524" s="165"/>
      <c r="H524" s="164"/>
      <c r="I524" s="165"/>
      <c r="J524" s="165"/>
      <c r="K524" s="165"/>
      <c r="L524" s="165"/>
      <c r="M524" s="233"/>
      <c r="N524" s="165"/>
      <c r="O524" s="167"/>
    </row>
    <row r="525" spans="1:15" s="157" customFormat="1">
      <c r="A525" s="164">
        <v>520</v>
      </c>
      <c r="B525" s="165"/>
      <c r="C525" s="165"/>
      <c r="D525" s="165"/>
      <c r="E525" s="165"/>
      <c r="F525" s="165"/>
      <c r="G525" s="165"/>
      <c r="H525" s="164"/>
      <c r="I525" s="165"/>
      <c r="J525" s="165"/>
      <c r="K525" s="165"/>
      <c r="L525" s="165"/>
      <c r="M525" s="233"/>
      <c r="N525" s="165"/>
      <c r="O525" s="167"/>
    </row>
    <row r="526" spans="1:15" s="157" customFormat="1">
      <c r="A526" s="164">
        <v>521</v>
      </c>
      <c r="B526" s="165"/>
      <c r="C526" s="165"/>
      <c r="D526" s="165"/>
      <c r="E526" s="165"/>
      <c r="F526" s="165"/>
      <c r="G526" s="165"/>
      <c r="H526" s="164"/>
      <c r="I526" s="165"/>
      <c r="J526" s="165"/>
      <c r="K526" s="165"/>
      <c r="L526" s="165"/>
      <c r="M526" s="233"/>
      <c r="N526" s="165"/>
      <c r="O526" s="167"/>
    </row>
    <row r="527" spans="1:15" s="157" customFormat="1">
      <c r="A527" s="164">
        <v>522</v>
      </c>
      <c r="B527" s="165"/>
      <c r="C527" s="165"/>
      <c r="D527" s="165"/>
      <c r="E527" s="165"/>
      <c r="F527" s="165"/>
      <c r="G527" s="165"/>
      <c r="H527" s="164"/>
      <c r="I527" s="165"/>
      <c r="J527" s="165"/>
      <c r="K527" s="165"/>
      <c r="L527" s="165"/>
      <c r="M527" s="233"/>
      <c r="N527" s="165"/>
      <c r="O527" s="167"/>
    </row>
    <row r="528" spans="1:15" s="157" customFormat="1">
      <c r="A528" s="164">
        <v>523</v>
      </c>
      <c r="B528" s="165"/>
      <c r="C528" s="165"/>
      <c r="D528" s="165"/>
      <c r="E528" s="165"/>
      <c r="F528" s="165"/>
      <c r="G528" s="165"/>
      <c r="H528" s="164"/>
      <c r="I528" s="165"/>
      <c r="J528" s="165"/>
      <c r="K528" s="165"/>
      <c r="L528" s="165"/>
      <c r="M528" s="233"/>
      <c r="N528" s="165"/>
      <c r="O528" s="167"/>
    </row>
    <row r="529" spans="1:15" s="157" customFormat="1">
      <c r="A529" s="164">
        <v>524</v>
      </c>
      <c r="B529" s="165"/>
      <c r="C529" s="165"/>
      <c r="D529" s="165"/>
      <c r="E529" s="165"/>
      <c r="F529" s="165"/>
      <c r="G529" s="165"/>
      <c r="H529" s="164"/>
      <c r="I529" s="165"/>
      <c r="J529" s="165"/>
      <c r="K529" s="165"/>
      <c r="L529" s="165"/>
      <c r="M529" s="233"/>
      <c r="N529" s="165"/>
      <c r="O529" s="167"/>
    </row>
    <row r="530" spans="1:15" s="157" customFormat="1">
      <c r="A530" s="164">
        <v>525</v>
      </c>
      <c r="B530" s="165"/>
      <c r="C530" s="165"/>
      <c r="D530" s="165"/>
      <c r="E530" s="165"/>
      <c r="F530" s="165"/>
      <c r="G530" s="165"/>
      <c r="H530" s="164"/>
      <c r="I530" s="165"/>
      <c r="J530" s="165"/>
      <c r="K530" s="165"/>
      <c r="L530" s="165"/>
      <c r="M530" s="233"/>
      <c r="N530" s="165"/>
      <c r="O530" s="167"/>
    </row>
    <row r="531" spans="1:15" s="157" customFormat="1">
      <c r="A531" s="164">
        <v>526</v>
      </c>
      <c r="B531" s="165"/>
      <c r="C531" s="165"/>
      <c r="D531" s="165"/>
      <c r="E531" s="165"/>
      <c r="F531" s="165"/>
      <c r="G531" s="165"/>
      <c r="H531" s="164"/>
      <c r="I531" s="165"/>
      <c r="J531" s="165"/>
      <c r="K531" s="165"/>
      <c r="L531" s="165"/>
      <c r="M531" s="233"/>
      <c r="N531" s="165"/>
      <c r="O531" s="167"/>
    </row>
    <row r="532" spans="1:15" s="157" customFormat="1">
      <c r="A532" s="164">
        <v>527</v>
      </c>
      <c r="B532" s="165"/>
      <c r="C532" s="165"/>
      <c r="D532" s="165"/>
      <c r="E532" s="165"/>
      <c r="F532" s="165"/>
      <c r="G532" s="165"/>
      <c r="H532" s="164"/>
      <c r="I532" s="165"/>
      <c r="J532" s="165"/>
      <c r="K532" s="165"/>
      <c r="L532" s="165"/>
      <c r="M532" s="233"/>
      <c r="N532" s="165"/>
      <c r="O532" s="167"/>
    </row>
    <row r="533" spans="1:15" s="157" customFormat="1">
      <c r="A533" s="164">
        <v>528</v>
      </c>
      <c r="B533" s="165"/>
      <c r="C533" s="165"/>
      <c r="D533" s="165"/>
      <c r="E533" s="165"/>
      <c r="F533" s="165"/>
      <c r="G533" s="165"/>
      <c r="H533" s="164"/>
      <c r="I533" s="165"/>
      <c r="J533" s="165"/>
      <c r="K533" s="165"/>
      <c r="L533" s="165"/>
      <c r="M533" s="233"/>
      <c r="N533" s="165"/>
      <c r="O533" s="167"/>
    </row>
    <row r="534" spans="1:15" s="157" customFormat="1">
      <c r="A534" s="164">
        <v>529</v>
      </c>
      <c r="B534" s="165"/>
      <c r="C534" s="165"/>
      <c r="D534" s="165"/>
      <c r="E534" s="165"/>
      <c r="F534" s="165"/>
      <c r="G534" s="165"/>
      <c r="H534" s="164"/>
      <c r="I534" s="165"/>
      <c r="J534" s="165"/>
      <c r="K534" s="165"/>
      <c r="L534" s="165"/>
      <c r="M534" s="233"/>
      <c r="N534" s="165"/>
      <c r="O534" s="167"/>
    </row>
    <row r="535" spans="1:15" s="157" customFormat="1">
      <c r="A535" s="164">
        <v>530</v>
      </c>
      <c r="B535" s="165"/>
      <c r="C535" s="165"/>
      <c r="D535" s="165"/>
      <c r="E535" s="165"/>
      <c r="F535" s="165"/>
      <c r="G535" s="165"/>
      <c r="H535" s="164"/>
      <c r="I535" s="165"/>
      <c r="J535" s="165"/>
      <c r="K535" s="165"/>
      <c r="L535" s="165"/>
      <c r="M535" s="233"/>
      <c r="N535" s="165"/>
      <c r="O535" s="167"/>
    </row>
    <row r="536" spans="1:15" s="157" customFormat="1">
      <c r="A536" s="164">
        <v>531</v>
      </c>
      <c r="B536" s="165"/>
      <c r="C536" s="165"/>
      <c r="D536" s="165"/>
      <c r="E536" s="165"/>
      <c r="F536" s="165"/>
      <c r="G536" s="165"/>
      <c r="H536" s="164"/>
      <c r="I536" s="165"/>
      <c r="J536" s="165"/>
      <c r="K536" s="165"/>
      <c r="L536" s="165"/>
      <c r="M536" s="233"/>
      <c r="N536" s="165"/>
      <c r="O536" s="167"/>
    </row>
    <row r="537" spans="1:15" s="157" customFormat="1">
      <c r="A537" s="164">
        <v>532</v>
      </c>
      <c r="B537" s="165"/>
      <c r="C537" s="165"/>
      <c r="D537" s="165"/>
      <c r="E537" s="165"/>
      <c r="F537" s="165"/>
      <c r="G537" s="165"/>
      <c r="H537" s="164"/>
      <c r="I537" s="165"/>
      <c r="J537" s="165"/>
      <c r="K537" s="165"/>
      <c r="L537" s="165"/>
      <c r="M537" s="233"/>
      <c r="N537" s="165"/>
      <c r="O537" s="167"/>
    </row>
    <row r="538" spans="1:15" s="157" customFormat="1">
      <c r="A538" s="164">
        <v>533</v>
      </c>
      <c r="B538" s="165"/>
      <c r="C538" s="165"/>
      <c r="D538" s="165"/>
      <c r="E538" s="165"/>
      <c r="F538" s="165"/>
      <c r="G538" s="165"/>
      <c r="H538" s="164"/>
      <c r="I538" s="165"/>
      <c r="J538" s="165"/>
      <c r="K538" s="165"/>
      <c r="L538" s="165"/>
      <c r="M538" s="233"/>
      <c r="N538" s="165"/>
      <c r="O538" s="167"/>
    </row>
    <row r="539" spans="1:15" s="157" customFormat="1">
      <c r="A539" s="164">
        <v>534</v>
      </c>
      <c r="B539" s="165"/>
      <c r="C539" s="165"/>
      <c r="D539" s="165"/>
      <c r="E539" s="165"/>
      <c r="F539" s="165"/>
      <c r="G539" s="165"/>
      <c r="H539" s="164"/>
      <c r="I539" s="165"/>
      <c r="J539" s="165"/>
      <c r="K539" s="165"/>
      <c r="L539" s="165"/>
      <c r="M539" s="233"/>
      <c r="N539" s="165"/>
      <c r="O539" s="167"/>
    </row>
    <row r="540" spans="1:15" s="157" customFormat="1">
      <c r="A540" s="164">
        <v>535</v>
      </c>
      <c r="B540" s="165"/>
      <c r="C540" s="165"/>
      <c r="D540" s="165"/>
      <c r="E540" s="165"/>
      <c r="F540" s="165"/>
      <c r="G540" s="165"/>
      <c r="H540" s="164"/>
      <c r="I540" s="165"/>
      <c r="J540" s="165"/>
      <c r="K540" s="165"/>
      <c r="L540" s="165"/>
      <c r="M540" s="233"/>
      <c r="N540" s="165"/>
      <c r="O540" s="167"/>
    </row>
    <row r="541" spans="1:15" s="157" customFormat="1">
      <c r="A541" s="164">
        <v>536</v>
      </c>
      <c r="B541" s="165"/>
      <c r="C541" s="165"/>
      <c r="D541" s="165"/>
      <c r="E541" s="165"/>
      <c r="F541" s="165"/>
      <c r="G541" s="165"/>
      <c r="H541" s="164"/>
      <c r="I541" s="165"/>
      <c r="J541" s="165"/>
      <c r="K541" s="165"/>
      <c r="L541" s="165"/>
      <c r="M541" s="233"/>
      <c r="N541" s="165"/>
      <c r="O541" s="167"/>
    </row>
    <row r="542" spans="1:15" s="157" customFormat="1">
      <c r="A542" s="164">
        <v>537</v>
      </c>
      <c r="B542" s="165"/>
      <c r="C542" s="165"/>
      <c r="D542" s="165"/>
      <c r="E542" s="165"/>
      <c r="F542" s="165"/>
      <c r="G542" s="165"/>
      <c r="H542" s="164"/>
      <c r="I542" s="165"/>
      <c r="J542" s="165"/>
      <c r="K542" s="165"/>
      <c r="L542" s="165"/>
      <c r="M542" s="233"/>
      <c r="N542" s="165"/>
      <c r="O542" s="167"/>
    </row>
    <row r="543" spans="1:15" s="157" customFormat="1">
      <c r="A543" s="164">
        <v>538</v>
      </c>
      <c r="B543" s="165"/>
      <c r="C543" s="165"/>
      <c r="D543" s="165"/>
      <c r="E543" s="165"/>
      <c r="F543" s="165"/>
      <c r="G543" s="165"/>
      <c r="H543" s="164"/>
      <c r="I543" s="165"/>
      <c r="J543" s="165"/>
      <c r="K543" s="165"/>
      <c r="L543" s="165"/>
      <c r="M543" s="233"/>
      <c r="N543" s="165"/>
      <c r="O543" s="167"/>
    </row>
    <row r="544" spans="1:15" s="157" customFormat="1">
      <c r="A544" s="164">
        <v>539</v>
      </c>
      <c r="B544" s="165"/>
      <c r="C544" s="165"/>
      <c r="D544" s="165"/>
      <c r="E544" s="165"/>
      <c r="F544" s="165"/>
      <c r="G544" s="165"/>
      <c r="H544" s="164"/>
      <c r="I544" s="165"/>
      <c r="J544" s="165"/>
      <c r="K544" s="165"/>
      <c r="L544" s="165"/>
      <c r="M544" s="233"/>
      <c r="N544" s="165"/>
      <c r="O544" s="167"/>
    </row>
    <row r="545" spans="1:15" s="157" customFormat="1">
      <c r="A545" s="164">
        <v>540</v>
      </c>
      <c r="B545" s="165"/>
      <c r="C545" s="165"/>
      <c r="D545" s="165"/>
      <c r="E545" s="165"/>
      <c r="F545" s="165"/>
      <c r="G545" s="165"/>
      <c r="H545" s="164"/>
      <c r="I545" s="165"/>
      <c r="J545" s="165"/>
      <c r="K545" s="165"/>
      <c r="L545" s="165"/>
      <c r="M545" s="233"/>
      <c r="N545" s="165"/>
      <c r="O545" s="167"/>
    </row>
    <row r="546" spans="1:15" s="157" customFormat="1">
      <c r="A546" s="164">
        <v>541</v>
      </c>
      <c r="B546" s="165"/>
      <c r="C546" s="165"/>
      <c r="D546" s="165"/>
      <c r="E546" s="165"/>
      <c r="F546" s="165"/>
      <c r="G546" s="165"/>
      <c r="H546" s="164"/>
      <c r="I546" s="165"/>
      <c r="J546" s="165"/>
      <c r="K546" s="165"/>
      <c r="L546" s="165"/>
      <c r="M546" s="233"/>
      <c r="N546" s="165"/>
      <c r="O546" s="167"/>
    </row>
    <row r="547" spans="1:15" s="157" customFormat="1">
      <c r="A547" s="164">
        <v>542</v>
      </c>
      <c r="B547" s="165"/>
      <c r="C547" s="165"/>
      <c r="D547" s="165"/>
      <c r="E547" s="165"/>
      <c r="F547" s="165"/>
      <c r="G547" s="165"/>
      <c r="H547" s="164"/>
      <c r="I547" s="165"/>
      <c r="J547" s="165"/>
      <c r="K547" s="165"/>
      <c r="L547" s="165"/>
      <c r="M547" s="233"/>
      <c r="N547" s="165"/>
      <c r="O547" s="167"/>
    </row>
    <row r="548" spans="1:15" s="157" customFormat="1">
      <c r="A548" s="164">
        <v>543</v>
      </c>
      <c r="B548" s="165"/>
      <c r="C548" s="165"/>
      <c r="D548" s="165"/>
      <c r="E548" s="165"/>
      <c r="F548" s="165"/>
      <c r="G548" s="165"/>
      <c r="H548" s="164"/>
      <c r="I548" s="165"/>
      <c r="J548" s="165"/>
      <c r="K548" s="165"/>
      <c r="L548" s="165"/>
      <c r="M548" s="233"/>
      <c r="N548" s="165"/>
      <c r="O548" s="167"/>
    </row>
    <row r="549" spans="1:15" s="157" customFormat="1">
      <c r="A549" s="164">
        <v>544</v>
      </c>
      <c r="B549" s="165"/>
      <c r="C549" s="165"/>
      <c r="D549" s="165"/>
      <c r="E549" s="165"/>
      <c r="F549" s="165"/>
      <c r="G549" s="165"/>
      <c r="H549" s="164"/>
      <c r="I549" s="165"/>
      <c r="J549" s="165"/>
      <c r="K549" s="165"/>
      <c r="L549" s="165"/>
      <c r="M549" s="233"/>
      <c r="N549" s="165"/>
      <c r="O549" s="167"/>
    </row>
    <row r="550" spans="1:15" s="157" customFormat="1">
      <c r="A550" s="164">
        <v>545</v>
      </c>
      <c r="B550" s="165"/>
      <c r="C550" s="165"/>
      <c r="D550" s="165"/>
      <c r="E550" s="165"/>
      <c r="F550" s="165"/>
      <c r="G550" s="165"/>
      <c r="H550" s="164"/>
      <c r="I550" s="165"/>
      <c r="J550" s="165"/>
      <c r="K550" s="165"/>
      <c r="L550" s="165"/>
      <c r="M550" s="233"/>
      <c r="N550" s="165"/>
      <c r="O550" s="167"/>
    </row>
    <row r="551" spans="1:15" s="157" customFormat="1">
      <c r="A551" s="164">
        <v>546</v>
      </c>
      <c r="B551" s="165"/>
      <c r="C551" s="165"/>
      <c r="D551" s="165"/>
      <c r="E551" s="165"/>
      <c r="F551" s="165"/>
      <c r="G551" s="165"/>
      <c r="H551" s="164"/>
      <c r="I551" s="165"/>
      <c r="J551" s="165"/>
      <c r="K551" s="165"/>
      <c r="L551" s="165"/>
      <c r="M551" s="233"/>
      <c r="N551" s="165"/>
      <c r="O551" s="167"/>
    </row>
    <row r="552" spans="1:15" s="157" customFormat="1">
      <c r="A552" s="164">
        <v>547</v>
      </c>
      <c r="B552" s="165"/>
      <c r="C552" s="165"/>
      <c r="D552" s="165"/>
      <c r="E552" s="165"/>
      <c r="F552" s="165"/>
      <c r="G552" s="165"/>
      <c r="H552" s="164"/>
      <c r="I552" s="165"/>
      <c r="J552" s="165"/>
      <c r="K552" s="165"/>
      <c r="L552" s="165"/>
      <c r="M552" s="233"/>
      <c r="N552" s="165"/>
      <c r="O552" s="167"/>
    </row>
    <row r="553" spans="1:15" s="157" customFormat="1">
      <c r="A553" s="164">
        <v>548</v>
      </c>
      <c r="B553" s="165"/>
      <c r="C553" s="165"/>
      <c r="D553" s="165"/>
      <c r="E553" s="165"/>
      <c r="F553" s="165"/>
      <c r="G553" s="165"/>
      <c r="H553" s="164"/>
      <c r="I553" s="165"/>
      <c r="J553" s="165"/>
      <c r="K553" s="165"/>
      <c r="L553" s="165"/>
      <c r="M553" s="233"/>
      <c r="N553" s="165"/>
      <c r="O553" s="167"/>
    </row>
    <row r="554" spans="1:15" s="157" customFormat="1">
      <c r="A554" s="164">
        <v>549</v>
      </c>
      <c r="B554" s="165"/>
      <c r="C554" s="165"/>
      <c r="D554" s="165"/>
      <c r="E554" s="165"/>
      <c r="F554" s="165"/>
      <c r="G554" s="165"/>
      <c r="H554" s="164"/>
      <c r="I554" s="165"/>
      <c r="J554" s="165"/>
      <c r="K554" s="165"/>
      <c r="L554" s="165"/>
      <c r="M554" s="233"/>
      <c r="N554" s="165"/>
      <c r="O554" s="167"/>
    </row>
    <row r="555" spans="1:15" s="157" customFormat="1">
      <c r="A555" s="164">
        <v>550</v>
      </c>
      <c r="B555" s="165"/>
      <c r="C555" s="165"/>
      <c r="D555" s="165"/>
      <c r="E555" s="165"/>
      <c r="F555" s="165"/>
      <c r="G555" s="165"/>
      <c r="H555" s="164"/>
      <c r="I555" s="165"/>
      <c r="J555" s="165"/>
      <c r="K555" s="165"/>
      <c r="L555" s="165"/>
      <c r="M555" s="233"/>
      <c r="N555" s="165"/>
      <c r="O555" s="167"/>
    </row>
    <row r="556" spans="1:15" s="157" customFormat="1">
      <c r="A556" s="164">
        <v>551</v>
      </c>
      <c r="B556" s="165"/>
      <c r="C556" s="165"/>
      <c r="D556" s="165"/>
      <c r="E556" s="165"/>
      <c r="F556" s="165"/>
      <c r="G556" s="165"/>
      <c r="H556" s="164"/>
      <c r="I556" s="165"/>
      <c r="J556" s="165"/>
      <c r="K556" s="165"/>
      <c r="L556" s="165"/>
      <c r="M556" s="233"/>
      <c r="N556" s="165"/>
      <c r="O556" s="167"/>
    </row>
    <row r="557" spans="1:15" s="157" customFormat="1">
      <c r="A557" s="164">
        <v>552</v>
      </c>
      <c r="B557" s="165"/>
      <c r="C557" s="165"/>
      <c r="D557" s="165"/>
      <c r="E557" s="165"/>
      <c r="F557" s="165"/>
      <c r="G557" s="165"/>
      <c r="H557" s="164"/>
      <c r="I557" s="165"/>
      <c r="J557" s="165"/>
      <c r="K557" s="165"/>
      <c r="L557" s="165"/>
      <c r="M557" s="233"/>
      <c r="N557" s="165"/>
      <c r="O557" s="167"/>
    </row>
    <row r="558" spans="1:15" s="157" customFormat="1">
      <c r="A558" s="164">
        <v>553</v>
      </c>
      <c r="B558" s="165"/>
      <c r="C558" s="165"/>
      <c r="D558" s="165"/>
      <c r="E558" s="165"/>
      <c r="F558" s="165"/>
      <c r="G558" s="165"/>
      <c r="H558" s="164"/>
      <c r="I558" s="165"/>
      <c r="J558" s="165"/>
      <c r="K558" s="165"/>
      <c r="L558" s="165"/>
      <c r="M558" s="233"/>
      <c r="N558" s="165"/>
      <c r="O558" s="167"/>
    </row>
    <row r="559" spans="1:15" s="157" customFormat="1">
      <c r="A559" s="164">
        <v>554</v>
      </c>
      <c r="B559" s="165"/>
      <c r="C559" s="165"/>
      <c r="D559" s="165"/>
      <c r="E559" s="165"/>
      <c r="F559" s="165"/>
      <c r="G559" s="165"/>
      <c r="H559" s="164"/>
      <c r="I559" s="165"/>
      <c r="J559" s="165"/>
      <c r="K559" s="165"/>
      <c r="L559" s="165"/>
      <c r="M559" s="233"/>
      <c r="N559" s="165"/>
      <c r="O559" s="167"/>
    </row>
    <row r="560" spans="1:15" s="157" customFormat="1">
      <c r="A560" s="164">
        <v>555</v>
      </c>
      <c r="B560" s="165"/>
      <c r="C560" s="165"/>
      <c r="D560" s="165"/>
      <c r="E560" s="165"/>
      <c r="F560" s="165"/>
      <c r="G560" s="165"/>
      <c r="H560" s="164"/>
      <c r="I560" s="165"/>
      <c r="J560" s="165"/>
      <c r="K560" s="165"/>
      <c r="L560" s="165"/>
      <c r="M560" s="233"/>
      <c r="N560" s="165"/>
      <c r="O560" s="167"/>
    </row>
    <row r="561" spans="1:15" s="157" customFormat="1">
      <c r="A561" s="164">
        <v>556</v>
      </c>
      <c r="B561" s="165"/>
      <c r="C561" s="165"/>
      <c r="D561" s="165"/>
      <c r="E561" s="165"/>
      <c r="F561" s="165"/>
      <c r="G561" s="165"/>
      <c r="H561" s="164"/>
      <c r="I561" s="165"/>
      <c r="J561" s="165"/>
      <c r="K561" s="165"/>
      <c r="L561" s="165"/>
      <c r="M561" s="233"/>
      <c r="N561" s="165"/>
      <c r="O561" s="167"/>
    </row>
    <row r="562" spans="1:15" s="157" customFormat="1">
      <c r="A562" s="164">
        <v>557</v>
      </c>
      <c r="B562" s="165"/>
      <c r="C562" s="165"/>
      <c r="D562" s="165"/>
      <c r="E562" s="165"/>
      <c r="F562" s="165"/>
      <c r="G562" s="165"/>
      <c r="H562" s="164"/>
      <c r="I562" s="165"/>
      <c r="J562" s="165"/>
      <c r="K562" s="165"/>
      <c r="L562" s="165"/>
      <c r="M562" s="233"/>
      <c r="N562" s="165"/>
      <c r="O562" s="167"/>
    </row>
    <row r="563" spans="1:15" s="157" customFormat="1">
      <c r="A563" s="164">
        <v>558</v>
      </c>
      <c r="B563" s="165"/>
      <c r="C563" s="165"/>
      <c r="D563" s="165"/>
      <c r="E563" s="165"/>
      <c r="F563" s="165"/>
      <c r="G563" s="165"/>
      <c r="H563" s="164"/>
      <c r="I563" s="165"/>
      <c r="J563" s="165"/>
      <c r="K563" s="165"/>
      <c r="L563" s="165"/>
      <c r="M563" s="233"/>
      <c r="N563" s="165"/>
      <c r="O563" s="167"/>
    </row>
    <row r="564" spans="1:15" s="157" customFormat="1">
      <c r="A564" s="164">
        <v>559</v>
      </c>
      <c r="B564" s="165"/>
      <c r="C564" s="165"/>
      <c r="D564" s="165"/>
      <c r="E564" s="165"/>
      <c r="F564" s="165"/>
      <c r="G564" s="165"/>
      <c r="H564" s="164"/>
      <c r="I564" s="165"/>
      <c r="J564" s="165"/>
      <c r="K564" s="165"/>
      <c r="L564" s="165"/>
      <c r="M564" s="233"/>
      <c r="N564" s="165"/>
      <c r="O564" s="167"/>
    </row>
    <row r="565" spans="1:15" s="157" customFormat="1">
      <c r="A565" s="164">
        <v>560</v>
      </c>
      <c r="B565" s="165"/>
      <c r="C565" s="165"/>
      <c r="D565" s="165"/>
      <c r="E565" s="165"/>
      <c r="F565" s="165"/>
      <c r="G565" s="165"/>
      <c r="H565" s="164"/>
      <c r="I565" s="165"/>
      <c r="J565" s="165"/>
      <c r="K565" s="165"/>
      <c r="L565" s="165"/>
      <c r="M565" s="233"/>
      <c r="N565" s="165"/>
      <c r="O565" s="167"/>
    </row>
    <row r="566" spans="1:15" s="157" customFormat="1">
      <c r="A566" s="164">
        <v>561</v>
      </c>
      <c r="B566" s="165"/>
      <c r="C566" s="165"/>
      <c r="D566" s="165"/>
      <c r="E566" s="165"/>
      <c r="F566" s="165"/>
      <c r="G566" s="165"/>
      <c r="H566" s="164"/>
      <c r="I566" s="165"/>
      <c r="J566" s="165"/>
      <c r="K566" s="165"/>
      <c r="L566" s="165"/>
      <c r="M566" s="233"/>
      <c r="N566" s="165"/>
      <c r="O566" s="167"/>
    </row>
    <row r="567" spans="1:15" s="157" customFormat="1">
      <c r="A567" s="164">
        <v>562</v>
      </c>
      <c r="B567" s="165"/>
      <c r="C567" s="165"/>
      <c r="D567" s="165"/>
      <c r="E567" s="165"/>
      <c r="F567" s="165"/>
      <c r="G567" s="165"/>
      <c r="H567" s="164"/>
      <c r="I567" s="165"/>
      <c r="J567" s="165"/>
      <c r="K567" s="165"/>
      <c r="L567" s="165"/>
      <c r="M567" s="233"/>
      <c r="N567" s="165"/>
      <c r="O567" s="167"/>
    </row>
    <row r="568" spans="1:15" s="157" customFormat="1">
      <c r="A568" s="164">
        <v>563</v>
      </c>
      <c r="B568" s="165"/>
      <c r="C568" s="165"/>
      <c r="D568" s="165"/>
      <c r="E568" s="165"/>
      <c r="F568" s="165"/>
      <c r="G568" s="165"/>
      <c r="H568" s="164"/>
      <c r="I568" s="165"/>
      <c r="J568" s="165"/>
      <c r="K568" s="165"/>
      <c r="L568" s="165"/>
      <c r="M568" s="233"/>
      <c r="N568" s="165"/>
      <c r="O568" s="167"/>
    </row>
    <row r="569" spans="1:15" s="157" customFormat="1">
      <c r="A569" s="164">
        <v>564</v>
      </c>
      <c r="B569" s="165"/>
      <c r="C569" s="165"/>
      <c r="D569" s="165"/>
      <c r="E569" s="165"/>
      <c r="F569" s="165"/>
      <c r="G569" s="165"/>
      <c r="H569" s="164"/>
      <c r="I569" s="165"/>
      <c r="J569" s="165"/>
      <c r="K569" s="165"/>
      <c r="L569" s="165"/>
      <c r="M569" s="233"/>
      <c r="N569" s="165"/>
      <c r="O569" s="167"/>
    </row>
    <row r="570" spans="1:15" s="157" customFormat="1">
      <c r="A570" s="164">
        <v>565</v>
      </c>
      <c r="B570" s="165"/>
      <c r="C570" s="165"/>
      <c r="D570" s="165"/>
      <c r="E570" s="165"/>
      <c r="F570" s="165"/>
      <c r="G570" s="165"/>
      <c r="H570" s="164"/>
      <c r="I570" s="165"/>
      <c r="J570" s="165"/>
      <c r="K570" s="165"/>
      <c r="L570" s="165"/>
      <c r="M570" s="233"/>
      <c r="N570" s="165"/>
      <c r="O570" s="167"/>
    </row>
    <row r="571" spans="1:15" s="157" customFormat="1">
      <c r="A571" s="164">
        <v>566</v>
      </c>
      <c r="B571" s="165"/>
      <c r="C571" s="165"/>
      <c r="D571" s="165"/>
      <c r="E571" s="165"/>
      <c r="F571" s="165"/>
      <c r="G571" s="165"/>
      <c r="H571" s="164"/>
      <c r="I571" s="165"/>
      <c r="J571" s="165"/>
      <c r="K571" s="165"/>
      <c r="L571" s="165"/>
      <c r="M571" s="233"/>
      <c r="N571" s="165"/>
      <c r="O571" s="167"/>
    </row>
    <row r="572" spans="1:15" s="157" customFormat="1">
      <c r="A572" s="164">
        <v>567</v>
      </c>
      <c r="B572" s="165"/>
      <c r="C572" s="165"/>
      <c r="D572" s="165"/>
      <c r="E572" s="165"/>
      <c r="F572" s="165"/>
      <c r="G572" s="165"/>
      <c r="H572" s="164"/>
      <c r="I572" s="165"/>
      <c r="J572" s="165"/>
      <c r="K572" s="165"/>
      <c r="L572" s="165"/>
      <c r="M572" s="233"/>
      <c r="N572" s="165"/>
      <c r="O572" s="167"/>
    </row>
    <row r="573" spans="1:15" s="157" customFormat="1">
      <c r="A573" s="164">
        <v>568</v>
      </c>
      <c r="B573" s="165"/>
      <c r="C573" s="165"/>
      <c r="D573" s="165"/>
      <c r="E573" s="165"/>
      <c r="F573" s="165"/>
      <c r="G573" s="165"/>
      <c r="H573" s="164"/>
      <c r="I573" s="165"/>
      <c r="J573" s="165"/>
      <c r="K573" s="165"/>
      <c r="L573" s="165"/>
      <c r="M573" s="233"/>
      <c r="N573" s="165"/>
      <c r="O573" s="167"/>
    </row>
    <row r="574" spans="1:15" s="157" customFormat="1">
      <c r="A574" s="164">
        <v>569</v>
      </c>
      <c r="B574" s="165"/>
      <c r="C574" s="165"/>
      <c r="D574" s="165"/>
      <c r="E574" s="165"/>
      <c r="F574" s="165"/>
      <c r="G574" s="165"/>
      <c r="H574" s="164"/>
      <c r="I574" s="165"/>
      <c r="J574" s="165"/>
      <c r="K574" s="165"/>
      <c r="L574" s="165"/>
      <c r="M574" s="233"/>
      <c r="N574" s="165"/>
      <c r="O574" s="167"/>
    </row>
    <row r="575" spans="1:15" s="157" customFormat="1">
      <c r="A575" s="164">
        <v>570</v>
      </c>
      <c r="B575" s="165"/>
      <c r="C575" s="165"/>
      <c r="D575" s="165"/>
      <c r="E575" s="165"/>
      <c r="F575" s="165"/>
      <c r="G575" s="165"/>
      <c r="H575" s="164"/>
      <c r="I575" s="165"/>
      <c r="J575" s="165"/>
      <c r="K575" s="165"/>
      <c r="L575" s="165"/>
      <c r="M575" s="233"/>
      <c r="N575" s="165"/>
      <c r="O575" s="167"/>
    </row>
    <row r="576" spans="1:15" s="157" customFormat="1">
      <c r="A576" s="164">
        <v>571</v>
      </c>
      <c r="B576" s="165"/>
      <c r="C576" s="165"/>
      <c r="D576" s="165"/>
      <c r="E576" s="165"/>
      <c r="F576" s="165"/>
      <c r="G576" s="165"/>
      <c r="H576" s="164"/>
      <c r="I576" s="165"/>
      <c r="J576" s="165"/>
      <c r="K576" s="165"/>
      <c r="L576" s="165"/>
      <c r="M576" s="233"/>
      <c r="N576" s="165"/>
      <c r="O576" s="167"/>
    </row>
    <row r="577" spans="1:15">
      <c r="A577" s="164">
        <v>572</v>
      </c>
      <c r="B577" s="165"/>
      <c r="C577" s="165"/>
      <c r="D577" s="165"/>
      <c r="E577" s="165"/>
      <c r="F577" s="165"/>
      <c r="G577" s="165"/>
      <c r="H577" s="164"/>
      <c r="I577" s="165"/>
      <c r="J577" s="165"/>
      <c r="K577" s="165"/>
      <c r="L577" s="165"/>
      <c r="M577" s="233"/>
      <c r="N577" s="165"/>
      <c r="O577" s="167"/>
    </row>
    <row r="578" spans="1:15">
      <c r="A578" s="164">
        <v>573</v>
      </c>
      <c r="B578" s="3"/>
      <c r="C578" s="3"/>
      <c r="D578" s="3"/>
      <c r="E578" s="3"/>
      <c r="F578" s="3"/>
      <c r="G578" s="3"/>
      <c r="H578" s="93"/>
      <c r="I578" s="3"/>
      <c r="J578" s="3"/>
      <c r="K578" s="3"/>
      <c r="L578" s="3"/>
      <c r="M578" s="234"/>
      <c r="N578" s="3"/>
      <c r="O578" s="263"/>
    </row>
    <row r="579" spans="1:15">
      <c r="A579" s="164">
        <v>574</v>
      </c>
      <c r="B579" s="3"/>
      <c r="C579" s="3"/>
      <c r="D579" s="3"/>
      <c r="E579" s="3"/>
      <c r="F579" s="3"/>
      <c r="G579" s="3"/>
      <c r="H579" s="93"/>
      <c r="I579" s="3"/>
      <c r="J579" s="3"/>
      <c r="K579" s="3"/>
      <c r="L579" s="3"/>
      <c r="M579" s="234"/>
      <c r="N579" s="3"/>
      <c r="O579" s="263"/>
    </row>
    <row r="580" spans="1:15">
      <c r="A580" s="164">
        <v>575</v>
      </c>
      <c r="B580" s="3"/>
      <c r="C580" s="3"/>
      <c r="D580" s="3"/>
      <c r="E580" s="3"/>
      <c r="F580" s="3"/>
      <c r="G580" s="3"/>
      <c r="H580" s="93"/>
      <c r="I580" s="3"/>
      <c r="J580" s="3"/>
      <c r="K580" s="3"/>
      <c r="L580" s="3"/>
      <c r="M580" s="234"/>
      <c r="N580" s="3"/>
      <c r="O580" s="263"/>
    </row>
    <row r="581" spans="1:15">
      <c r="A581" s="164">
        <v>576</v>
      </c>
      <c r="B581" s="3"/>
      <c r="C581" s="3"/>
      <c r="D581" s="3"/>
      <c r="E581" s="3"/>
      <c r="F581" s="3"/>
      <c r="G581" s="3"/>
      <c r="H581" s="93"/>
      <c r="I581" s="3"/>
      <c r="J581" s="3"/>
      <c r="K581" s="3"/>
      <c r="L581" s="3"/>
      <c r="M581" s="234"/>
      <c r="N581" s="3"/>
      <c r="O581" s="263"/>
    </row>
    <row r="582" spans="1:15">
      <c r="A582" s="164">
        <v>577</v>
      </c>
      <c r="B582" s="3"/>
      <c r="C582" s="3"/>
      <c r="D582" s="3"/>
      <c r="E582" s="3"/>
      <c r="F582" s="3"/>
      <c r="G582" s="3"/>
      <c r="H582" s="93"/>
      <c r="I582" s="3"/>
      <c r="J582" s="3"/>
      <c r="K582" s="3"/>
      <c r="L582" s="3"/>
      <c r="M582" s="234"/>
      <c r="N582" s="3"/>
      <c r="O582" s="263"/>
    </row>
    <row r="583" spans="1:15">
      <c r="A583" s="164">
        <v>578</v>
      </c>
      <c r="B583" s="3"/>
      <c r="C583" s="3"/>
      <c r="D583" s="3"/>
      <c r="E583" s="3"/>
      <c r="F583" s="3"/>
      <c r="G583" s="3"/>
      <c r="H583" s="93"/>
      <c r="I583" s="3"/>
      <c r="J583" s="3"/>
      <c r="K583" s="3"/>
      <c r="L583" s="3"/>
      <c r="M583" s="234"/>
      <c r="N583" s="3"/>
      <c r="O583" s="263"/>
    </row>
    <row r="584" spans="1:15">
      <c r="A584" s="164">
        <v>579</v>
      </c>
      <c r="B584" s="3"/>
      <c r="C584" s="3"/>
      <c r="D584" s="3"/>
      <c r="E584" s="3"/>
      <c r="F584" s="3"/>
      <c r="G584" s="3"/>
      <c r="H584" s="93"/>
      <c r="I584" s="3"/>
      <c r="J584" s="3"/>
      <c r="K584" s="3"/>
      <c r="L584" s="3"/>
      <c r="M584" s="234"/>
      <c r="N584" s="3"/>
      <c r="O584" s="263"/>
    </row>
    <row r="585" spans="1:15">
      <c r="A585" s="164">
        <v>580</v>
      </c>
      <c r="B585" s="3"/>
      <c r="C585" s="3"/>
      <c r="D585" s="3"/>
      <c r="E585" s="3"/>
      <c r="F585" s="3"/>
      <c r="G585" s="3"/>
      <c r="H585" s="93"/>
      <c r="I585" s="3"/>
      <c r="J585" s="3"/>
      <c r="K585" s="3"/>
      <c r="L585" s="3"/>
      <c r="M585" s="234"/>
      <c r="N585" s="3"/>
      <c r="O585" s="263"/>
    </row>
    <row r="586" spans="1:15">
      <c r="A586" s="164">
        <v>581</v>
      </c>
      <c r="B586" s="3"/>
      <c r="C586" s="3"/>
      <c r="D586" s="3"/>
      <c r="E586" s="3"/>
      <c r="F586" s="3"/>
      <c r="G586" s="3"/>
      <c r="H586" s="93"/>
      <c r="I586" s="3"/>
      <c r="J586" s="3"/>
      <c r="K586" s="3"/>
      <c r="L586" s="3"/>
      <c r="M586" s="234"/>
      <c r="N586" s="3"/>
      <c r="O586" s="263"/>
    </row>
    <row r="587" spans="1:15">
      <c r="A587" s="164">
        <v>582</v>
      </c>
      <c r="B587" s="3"/>
      <c r="C587" s="3"/>
      <c r="D587" s="3"/>
      <c r="E587" s="3"/>
      <c r="F587" s="3"/>
      <c r="G587" s="3"/>
      <c r="H587" s="93"/>
      <c r="I587" s="3"/>
      <c r="J587" s="3"/>
      <c r="K587" s="3"/>
      <c r="L587" s="3"/>
      <c r="M587" s="234"/>
      <c r="N587" s="3"/>
      <c r="O587" s="263"/>
    </row>
    <row r="588" spans="1:15">
      <c r="A588" s="164">
        <v>583</v>
      </c>
      <c r="B588" s="3"/>
      <c r="C588" s="3"/>
      <c r="D588" s="3"/>
      <c r="E588" s="3"/>
      <c r="F588" s="3"/>
      <c r="G588" s="3"/>
      <c r="H588" s="93"/>
      <c r="I588" s="3"/>
      <c r="J588" s="3"/>
      <c r="K588" s="3"/>
      <c r="L588" s="3"/>
      <c r="M588" s="234"/>
      <c r="N588" s="3"/>
      <c r="O588" s="263"/>
    </row>
    <row r="589" spans="1:15">
      <c r="A589" s="164">
        <v>584</v>
      </c>
      <c r="B589" s="3"/>
      <c r="C589" s="3"/>
      <c r="D589" s="3"/>
      <c r="E589" s="3"/>
      <c r="F589" s="3"/>
      <c r="G589" s="3"/>
      <c r="H589" s="93"/>
      <c r="I589" s="3"/>
      <c r="J589" s="3"/>
      <c r="K589" s="3"/>
      <c r="L589" s="3"/>
      <c r="M589" s="234"/>
      <c r="N589" s="3"/>
      <c r="O589" s="263"/>
    </row>
    <row r="590" spans="1:15">
      <c r="A590" s="164">
        <v>585</v>
      </c>
      <c r="B590" s="3"/>
      <c r="C590" s="3"/>
      <c r="D590" s="3"/>
      <c r="E590" s="3"/>
      <c r="F590" s="3"/>
      <c r="G590" s="3"/>
      <c r="H590" s="93"/>
      <c r="I590" s="3"/>
      <c r="J590" s="3"/>
      <c r="K590" s="3"/>
      <c r="L590" s="3"/>
      <c r="M590" s="234"/>
      <c r="N590" s="3"/>
      <c r="O590" s="263"/>
    </row>
    <row r="591" spans="1:15">
      <c r="A591" s="164">
        <v>586</v>
      </c>
      <c r="B591" s="3"/>
      <c r="C591" s="3"/>
      <c r="D591" s="3"/>
      <c r="E591" s="3"/>
      <c r="F591" s="3"/>
      <c r="G591" s="3"/>
      <c r="H591" s="93"/>
      <c r="I591" s="3"/>
      <c r="J591" s="3"/>
      <c r="K591" s="3"/>
      <c r="L591" s="3"/>
      <c r="M591" s="234"/>
      <c r="N591" s="3"/>
      <c r="O591" s="263"/>
    </row>
    <row r="592" spans="1:15">
      <c r="A592" s="164">
        <v>587</v>
      </c>
      <c r="B592" s="3"/>
      <c r="C592" s="3"/>
      <c r="D592" s="3"/>
      <c r="E592" s="3"/>
      <c r="F592" s="3"/>
      <c r="G592" s="3"/>
      <c r="H592" s="93"/>
      <c r="I592" s="3"/>
      <c r="J592" s="3"/>
      <c r="K592" s="3"/>
      <c r="L592" s="3"/>
      <c r="M592" s="234"/>
      <c r="N592" s="3"/>
      <c r="O592" s="263"/>
    </row>
    <row r="593" spans="1:15">
      <c r="A593" s="164">
        <v>588</v>
      </c>
      <c r="B593" s="3"/>
      <c r="C593" s="3"/>
      <c r="D593" s="3"/>
      <c r="E593" s="3"/>
      <c r="F593" s="3"/>
      <c r="G593" s="3"/>
      <c r="H593" s="93"/>
      <c r="I593" s="3"/>
      <c r="J593" s="3"/>
      <c r="K593" s="3"/>
      <c r="L593" s="3"/>
      <c r="M593" s="234"/>
      <c r="N593" s="3"/>
      <c r="O593" s="263"/>
    </row>
    <row r="594" spans="1:15">
      <c r="A594" s="164">
        <v>589</v>
      </c>
      <c r="B594" s="3"/>
      <c r="C594" s="3"/>
      <c r="D594" s="3"/>
      <c r="E594" s="3"/>
      <c r="F594" s="3"/>
      <c r="G594" s="3"/>
      <c r="H594" s="93"/>
      <c r="I594" s="3"/>
      <c r="J594" s="3"/>
      <c r="K594" s="3"/>
      <c r="L594" s="3"/>
      <c r="M594" s="234"/>
      <c r="N594" s="3"/>
      <c r="O594" s="263"/>
    </row>
    <row r="595" spans="1:15">
      <c r="A595" s="164">
        <v>590</v>
      </c>
      <c r="B595" s="3"/>
      <c r="C595" s="3"/>
      <c r="D595" s="3"/>
      <c r="E595" s="3"/>
      <c r="F595" s="3"/>
      <c r="G595" s="3"/>
      <c r="H595" s="93"/>
      <c r="I595" s="3"/>
      <c r="J595" s="3"/>
      <c r="K595" s="3"/>
      <c r="L595" s="3"/>
      <c r="M595" s="234"/>
      <c r="N595" s="3"/>
      <c r="O595" s="263"/>
    </row>
    <row r="596" spans="1:15">
      <c r="A596" s="164">
        <v>591</v>
      </c>
      <c r="B596" s="3"/>
      <c r="C596" s="3"/>
      <c r="D596" s="3"/>
      <c r="E596" s="3"/>
      <c r="F596" s="3"/>
      <c r="G596" s="3"/>
      <c r="H596" s="93"/>
      <c r="I596" s="3"/>
      <c r="J596" s="3"/>
      <c r="K596" s="3"/>
      <c r="L596" s="3"/>
      <c r="M596" s="234"/>
      <c r="N596" s="3"/>
      <c r="O596" s="263"/>
    </row>
    <row r="597" spans="1:15">
      <c r="A597" s="164">
        <v>592</v>
      </c>
      <c r="B597" s="3"/>
      <c r="C597" s="3"/>
      <c r="D597" s="3"/>
      <c r="E597" s="3"/>
      <c r="F597" s="3"/>
      <c r="G597" s="3"/>
      <c r="H597" s="93"/>
      <c r="I597" s="3"/>
      <c r="J597" s="3"/>
      <c r="K597" s="3"/>
      <c r="L597" s="3"/>
      <c r="M597" s="234"/>
      <c r="N597" s="3"/>
      <c r="O597" s="263"/>
    </row>
    <row r="598" spans="1:15">
      <c r="A598" s="164">
        <v>593</v>
      </c>
      <c r="B598" s="3"/>
      <c r="C598" s="3"/>
      <c r="D598" s="3"/>
      <c r="E598" s="3"/>
      <c r="F598" s="3"/>
      <c r="G598" s="3"/>
      <c r="H598" s="93"/>
      <c r="I598" s="3"/>
      <c r="J598" s="3"/>
      <c r="K598" s="3"/>
      <c r="L598" s="3"/>
      <c r="M598" s="234"/>
      <c r="N598" s="3"/>
      <c r="O598" s="263"/>
    </row>
    <row r="599" spans="1:15">
      <c r="A599" s="164">
        <v>594</v>
      </c>
      <c r="B599" s="3"/>
      <c r="C599" s="3"/>
      <c r="D599" s="3"/>
      <c r="E599" s="3"/>
      <c r="F599" s="3"/>
      <c r="G599" s="3"/>
      <c r="H599" s="93"/>
      <c r="I599" s="3"/>
      <c r="J599" s="3"/>
      <c r="K599" s="3"/>
      <c r="L599" s="3"/>
      <c r="M599" s="234"/>
      <c r="N599" s="3"/>
      <c r="O599" s="263"/>
    </row>
    <row r="600" spans="1:15">
      <c r="A600" s="164">
        <v>595</v>
      </c>
      <c r="B600" s="3"/>
      <c r="C600" s="3"/>
      <c r="D600" s="3"/>
      <c r="E600" s="3"/>
      <c r="F600" s="3"/>
      <c r="G600" s="3"/>
      <c r="H600" s="93"/>
      <c r="I600" s="3"/>
      <c r="J600" s="3"/>
      <c r="K600" s="3"/>
      <c r="L600" s="3"/>
      <c r="M600" s="234"/>
      <c r="N600" s="3"/>
      <c r="O600" s="263"/>
    </row>
    <row r="601" spans="1:15">
      <c r="A601" s="164">
        <v>596</v>
      </c>
      <c r="B601" s="3"/>
      <c r="C601" s="3"/>
      <c r="D601" s="3"/>
      <c r="E601" s="3"/>
      <c r="F601" s="3"/>
      <c r="G601" s="3"/>
      <c r="H601" s="93"/>
      <c r="I601" s="3"/>
      <c r="J601" s="3"/>
      <c r="K601" s="3"/>
      <c r="L601" s="3"/>
      <c r="M601" s="234"/>
      <c r="N601" s="3"/>
      <c r="O601" s="263"/>
    </row>
    <row r="602" spans="1:15">
      <c r="A602" s="164">
        <v>597</v>
      </c>
      <c r="B602" s="3"/>
      <c r="C602" s="3"/>
      <c r="D602" s="3"/>
      <c r="E602" s="3"/>
      <c r="F602" s="3"/>
      <c r="G602" s="3"/>
      <c r="H602" s="93"/>
      <c r="I602" s="3"/>
      <c r="J602" s="3"/>
      <c r="K602" s="3"/>
      <c r="L602" s="3"/>
      <c r="M602" s="234"/>
      <c r="N602" s="3"/>
      <c r="O602" s="263"/>
    </row>
    <row r="603" spans="1:15">
      <c r="A603" s="164">
        <v>598</v>
      </c>
      <c r="B603" s="3"/>
      <c r="C603" s="3"/>
      <c r="D603" s="3"/>
      <c r="E603" s="3"/>
      <c r="F603" s="3"/>
      <c r="G603" s="3"/>
      <c r="H603" s="93"/>
      <c r="I603" s="3"/>
      <c r="J603" s="3"/>
      <c r="K603" s="3"/>
      <c r="L603" s="3"/>
      <c r="M603" s="234"/>
      <c r="N603" s="3"/>
      <c r="O603" s="263"/>
    </row>
    <row r="604" spans="1:15">
      <c r="A604" s="164">
        <v>599</v>
      </c>
      <c r="B604" s="3"/>
      <c r="C604" s="3"/>
      <c r="D604" s="3"/>
      <c r="E604" s="3"/>
      <c r="F604" s="3"/>
      <c r="G604" s="3"/>
      <c r="H604" s="93"/>
      <c r="I604" s="3"/>
      <c r="J604" s="3"/>
      <c r="K604" s="3"/>
      <c r="L604" s="3"/>
      <c r="M604" s="234"/>
      <c r="N604" s="3"/>
      <c r="O604" s="263"/>
    </row>
    <row r="605" spans="1:15">
      <c r="A605" s="164">
        <v>600</v>
      </c>
      <c r="B605" s="3"/>
      <c r="C605" s="3"/>
      <c r="D605" s="3"/>
      <c r="E605" s="3"/>
      <c r="F605" s="3"/>
      <c r="G605" s="3"/>
      <c r="H605" s="93"/>
      <c r="I605" s="3"/>
      <c r="J605" s="3"/>
      <c r="K605" s="3"/>
      <c r="L605" s="3"/>
      <c r="M605" s="234"/>
      <c r="N605" s="3"/>
      <c r="O605" s="263"/>
    </row>
    <row r="606" spans="1:15">
      <c r="A606" s="164">
        <v>601</v>
      </c>
      <c r="B606" s="3"/>
      <c r="C606" s="3"/>
      <c r="D606" s="3"/>
      <c r="E606" s="3"/>
      <c r="F606" s="3"/>
      <c r="G606" s="3"/>
      <c r="H606" s="93"/>
      <c r="I606" s="3"/>
      <c r="J606" s="3"/>
      <c r="K606" s="3"/>
      <c r="L606" s="3"/>
      <c r="M606" s="234"/>
      <c r="N606" s="3"/>
      <c r="O606" s="263"/>
    </row>
    <row r="607" spans="1:15">
      <c r="A607" s="164">
        <v>602</v>
      </c>
      <c r="B607" s="3"/>
      <c r="C607" s="3"/>
      <c r="D607" s="3"/>
      <c r="E607" s="3"/>
      <c r="F607" s="3"/>
      <c r="G607" s="3"/>
      <c r="H607" s="93"/>
      <c r="I607" s="3"/>
      <c r="J607" s="3"/>
      <c r="K607" s="3"/>
      <c r="L607" s="3"/>
      <c r="M607" s="234"/>
      <c r="N607" s="3"/>
      <c r="O607" s="263"/>
    </row>
    <row r="608" spans="1:15">
      <c r="A608" s="164">
        <v>603</v>
      </c>
      <c r="B608" s="3"/>
      <c r="C608" s="3"/>
      <c r="D608" s="3"/>
      <c r="E608" s="3"/>
      <c r="F608" s="3"/>
      <c r="G608" s="3"/>
      <c r="H608" s="93"/>
      <c r="I608" s="3"/>
      <c r="J608" s="3"/>
      <c r="K608" s="3"/>
      <c r="L608" s="3"/>
      <c r="M608" s="234"/>
      <c r="N608" s="3"/>
      <c r="O608" s="263"/>
    </row>
    <row r="609" spans="1:15">
      <c r="A609" s="164">
        <v>604</v>
      </c>
      <c r="B609" s="3"/>
      <c r="C609" s="3"/>
      <c r="D609" s="3"/>
      <c r="E609" s="3"/>
      <c r="F609" s="3"/>
      <c r="G609" s="3"/>
      <c r="H609" s="93"/>
      <c r="I609" s="3"/>
      <c r="J609" s="3"/>
      <c r="K609" s="3"/>
      <c r="L609" s="3"/>
      <c r="M609" s="234"/>
      <c r="N609" s="3"/>
      <c r="O609" s="263"/>
    </row>
    <row r="610" spans="1:15">
      <c r="A610" s="164">
        <v>605</v>
      </c>
      <c r="B610" s="3"/>
      <c r="C610" s="3"/>
      <c r="D610" s="3"/>
      <c r="E610" s="3"/>
      <c r="F610" s="3"/>
      <c r="G610" s="3"/>
      <c r="H610" s="93"/>
      <c r="I610" s="3"/>
      <c r="J610" s="3"/>
      <c r="K610" s="3"/>
      <c r="L610" s="3"/>
      <c r="M610" s="234"/>
      <c r="N610" s="3"/>
      <c r="O610" s="263"/>
    </row>
    <row r="611" spans="1:15">
      <c r="A611" s="164">
        <v>606</v>
      </c>
      <c r="B611" s="3"/>
      <c r="C611" s="3"/>
      <c r="D611" s="3"/>
      <c r="E611" s="3"/>
      <c r="F611" s="3"/>
      <c r="G611" s="3"/>
      <c r="H611" s="93"/>
      <c r="I611" s="3"/>
      <c r="J611" s="3"/>
      <c r="K611" s="3"/>
      <c r="L611" s="3"/>
      <c r="M611" s="234"/>
      <c r="N611" s="3"/>
      <c r="O611" s="263"/>
    </row>
    <row r="612" spans="1:15">
      <c r="A612" s="164">
        <v>607</v>
      </c>
      <c r="B612" s="3"/>
      <c r="C612" s="3"/>
      <c r="D612" s="3"/>
      <c r="E612" s="3"/>
      <c r="F612" s="3"/>
      <c r="G612" s="3"/>
      <c r="H612" s="93"/>
      <c r="I612" s="3"/>
      <c r="J612" s="3"/>
      <c r="K612" s="3"/>
      <c r="L612" s="3"/>
      <c r="M612" s="234"/>
      <c r="N612" s="3"/>
      <c r="O612" s="263"/>
    </row>
    <row r="613" spans="1:15">
      <c r="A613" s="164">
        <v>608</v>
      </c>
      <c r="B613" s="3"/>
      <c r="C613" s="3"/>
      <c r="D613" s="3"/>
      <c r="E613" s="3"/>
      <c r="F613" s="3"/>
      <c r="G613" s="3"/>
      <c r="H613" s="93"/>
      <c r="I613" s="3"/>
      <c r="J613" s="3"/>
      <c r="K613" s="3"/>
      <c r="L613" s="3"/>
      <c r="M613" s="234"/>
      <c r="N613" s="3"/>
      <c r="O613" s="263"/>
    </row>
    <row r="614" spans="1:15">
      <c r="A614" s="164">
        <v>609</v>
      </c>
      <c r="B614" s="3"/>
      <c r="C614" s="3"/>
      <c r="D614" s="3"/>
      <c r="E614" s="3"/>
      <c r="F614" s="3"/>
      <c r="G614" s="3"/>
      <c r="H614" s="93"/>
      <c r="I614" s="3"/>
      <c r="J614" s="3"/>
      <c r="K614" s="3"/>
      <c r="L614" s="3"/>
      <c r="M614" s="234"/>
      <c r="N614" s="3"/>
      <c r="O614" s="263"/>
    </row>
    <row r="615" spans="1:15">
      <c r="A615" s="164">
        <v>610</v>
      </c>
      <c r="B615" s="3"/>
      <c r="C615" s="3"/>
      <c r="D615" s="3"/>
      <c r="E615" s="3"/>
      <c r="F615" s="3"/>
      <c r="G615" s="3"/>
      <c r="H615" s="93"/>
      <c r="I615" s="3"/>
      <c r="J615" s="3"/>
      <c r="K615" s="3"/>
      <c r="L615" s="3"/>
      <c r="M615" s="234"/>
      <c r="N615" s="3"/>
      <c r="O615" s="263"/>
    </row>
    <row r="616" spans="1:15">
      <c r="A616" s="164">
        <v>611</v>
      </c>
      <c r="B616" s="3"/>
      <c r="C616" s="3"/>
      <c r="D616" s="3"/>
      <c r="E616" s="3"/>
      <c r="F616" s="3"/>
      <c r="G616" s="3"/>
      <c r="H616" s="93"/>
      <c r="I616" s="3"/>
      <c r="J616" s="3"/>
      <c r="K616" s="3"/>
      <c r="L616" s="3"/>
      <c r="M616" s="234"/>
      <c r="N616" s="3"/>
      <c r="O616" s="263"/>
    </row>
    <row r="617" spans="1:15">
      <c r="A617" s="164">
        <v>612</v>
      </c>
      <c r="B617" s="3"/>
      <c r="C617" s="3"/>
      <c r="D617" s="3"/>
      <c r="E617" s="3"/>
      <c r="F617" s="3"/>
      <c r="G617" s="3"/>
      <c r="H617" s="93"/>
      <c r="I617" s="3"/>
      <c r="J617" s="3"/>
      <c r="K617" s="3"/>
      <c r="L617" s="3"/>
      <c r="M617" s="234"/>
      <c r="N617" s="3"/>
      <c r="O617" s="263"/>
    </row>
    <row r="618" spans="1:15">
      <c r="A618" s="164">
        <v>613</v>
      </c>
      <c r="B618" s="3"/>
      <c r="C618" s="3"/>
      <c r="D618" s="3"/>
      <c r="E618" s="3"/>
      <c r="F618" s="3"/>
      <c r="G618" s="3"/>
      <c r="H618" s="93"/>
      <c r="I618" s="3"/>
      <c r="J618" s="3"/>
      <c r="K618" s="3"/>
      <c r="L618" s="3"/>
      <c r="M618" s="234"/>
      <c r="N618" s="3"/>
      <c r="O618" s="263"/>
    </row>
    <row r="619" spans="1:15">
      <c r="A619" s="164">
        <v>614</v>
      </c>
      <c r="B619" s="3"/>
      <c r="C619" s="3"/>
      <c r="D619" s="3"/>
      <c r="E619" s="3"/>
      <c r="F619" s="3"/>
      <c r="G619" s="3"/>
      <c r="H619" s="93"/>
      <c r="I619" s="3"/>
      <c r="J619" s="3"/>
      <c r="K619" s="3"/>
      <c r="L619" s="3"/>
      <c r="M619" s="234"/>
      <c r="N619" s="3"/>
      <c r="O619" s="263"/>
    </row>
    <row r="620" spans="1:15">
      <c r="A620" s="164">
        <v>615</v>
      </c>
      <c r="B620" s="3"/>
      <c r="C620" s="3"/>
      <c r="D620" s="3"/>
      <c r="E620" s="3"/>
      <c r="F620" s="3"/>
      <c r="G620" s="3"/>
      <c r="H620" s="93"/>
      <c r="I620" s="3"/>
      <c r="J620" s="3"/>
      <c r="K620" s="3"/>
      <c r="L620" s="3"/>
      <c r="M620" s="234"/>
      <c r="N620" s="3"/>
      <c r="O620" s="263"/>
    </row>
    <row r="621" spans="1:15">
      <c r="A621" s="164">
        <v>616</v>
      </c>
      <c r="B621" s="3"/>
      <c r="C621" s="3"/>
      <c r="D621" s="3"/>
      <c r="E621" s="3"/>
      <c r="F621" s="3"/>
      <c r="G621" s="3"/>
      <c r="H621" s="93"/>
      <c r="I621" s="3"/>
      <c r="J621" s="3"/>
      <c r="K621" s="3"/>
      <c r="L621" s="3"/>
      <c r="M621" s="234"/>
      <c r="N621" s="3"/>
      <c r="O621" s="263"/>
    </row>
    <row r="622" spans="1:15">
      <c r="A622" s="164">
        <v>617</v>
      </c>
      <c r="B622" s="3"/>
      <c r="C622" s="3"/>
      <c r="D622" s="3"/>
      <c r="E622" s="3"/>
      <c r="F622" s="3"/>
      <c r="G622" s="3"/>
      <c r="H622" s="93"/>
      <c r="I622" s="3"/>
      <c r="J622" s="3"/>
      <c r="K622" s="3"/>
      <c r="L622" s="3"/>
      <c r="M622" s="234"/>
      <c r="N622" s="3"/>
      <c r="O622" s="263"/>
    </row>
    <row r="623" spans="1:15">
      <c r="A623" s="164">
        <v>618</v>
      </c>
      <c r="B623" s="3"/>
      <c r="C623" s="3"/>
      <c r="D623" s="3"/>
      <c r="E623" s="3"/>
      <c r="F623" s="3"/>
      <c r="G623" s="3"/>
      <c r="H623" s="93"/>
      <c r="I623" s="3"/>
      <c r="J623" s="3"/>
      <c r="K623" s="3"/>
      <c r="L623" s="3"/>
      <c r="M623" s="234"/>
      <c r="N623" s="3"/>
      <c r="O623" s="263"/>
    </row>
    <row r="624" spans="1:15">
      <c r="A624" s="164">
        <v>619</v>
      </c>
      <c r="B624" s="3"/>
      <c r="C624" s="3"/>
      <c r="D624" s="3"/>
      <c r="E624" s="3"/>
      <c r="F624" s="3"/>
      <c r="G624" s="3"/>
      <c r="H624" s="93"/>
      <c r="I624" s="3"/>
      <c r="J624" s="3"/>
      <c r="K624" s="3"/>
      <c r="L624" s="3"/>
      <c r="M624" s="234"/>
      <c r="N624" s="3"/>
      <c r="O624" s="263"/>
    </row>
    <row r="625" spans="1:15">
      <c r="A625" s="164">
        <v>620</v>
      </c>
      <c r="B625" s="3"/>
      <c r="C625" s="3"/>
      <c r="D625" s="3"/>
      <c r="E625" s="3"/>
      <c r="F625" s="3"/>
      <c r="G625" s="3"/>
      <c r="H625" s="93"/>
      <c r="I625" s="3"/>
      <c r="J625" s="3"/>
      <c r="K625" s="3"/>
      <c r="L625" s="3"/>
      <c r="M625" s="234"/>
      <c r="N625" s="3"/>
      <c r="O625" s="263"/>
    </row>
    <row r="626" spans="1:15">
      <c r="A626" s="164">
        <v>621</v>
      </c>
      <c r="B626" s="3"/>
      <c r="C626" s="3"/>
      <c r="D626" s="3"/>
      <c r="E626" s="3"/>
      <c r="F626" s="3"/>
      <c r="G626" s="3"/>
      <c r="H626" s="93"/>
      <c r="I626" s="3"/>
      <c r="J626" s="3"/>
      <c r="K626" s="3"/>
      <c r="L626" s="3"/>
      <c r="M626" s="234"/>
      <c r="N626" s="3"/>
      <c r="O626" s="263"/>
    </row>
    <row r="627" spans="1:15">
      <c r="A627" s="164">
        <v>622</v>
      </c>
      <c r="B627" s="3"/>
      <c r="C627" s="3"/>
      <c r="D627" s="3"/>
      <c r="E627" s="3"/>
      <c r="F627" s="3"/>
      <c r="G627" s="3"/>
      <c r="H627" s="93"/>
      <c r="I627" s="3"/>
      <c r="J627" s="3"/>
      <c r="K627" s="3"/>
      <c r="L627" s="3"/>
      <c r="M627" s="234"/>
      <c r="N627" s="3"/>
      <c r="O627" s="263"/>
    </row>
    <row r="628" spans="1:15">
      <c r="A628" s="164">
        <v>623</v>
      </c>
      <c r="B628" s="3"/>
      <c r="C628" s="3"/>
      <c r="D628" s="3"/>
      <c r="E628" s="3"/>
      <c r="F628" s="3"/>
      <c r="G628" s="3"/>
      <c r="H628" s="93"/>
      <c r="I628" s="3"/>
      <c r="J628" s="3"/>
      <c r="K628" s="3"/>
      <c r="L628" s="3"/>
      <c r="M628" s="234"/>
      <c r="N628" s="3"/>
      <c r="O628" s="263"/>
    </row>
    <row r="629" spans="1:15">
      <c r="A629" s="164">
        <v>624</v>
      </c>
    </row>
  </sheetData>
  <autoFilter ref="D5:D628"/>
  <mergeCells count="11">
    <mergeCell ref="A3:A4"/>
    <mergeCell ref="M3:M4"/>
    <mergeCell ref="N3:N4"/>
    <mergeCell ref="B3:B4"/>
    <mergeCell ref="C3:C4"/>
    <mergeCell ref="D3:D4"/>
    <mergeCell ref="O3:O4"/>
    <mergeCell ref="H4:I4"/>
    <mergeCell ref="H3:L3"/>
    <mergeCell ref="E3:G3"/>
    <mergeCell ref="F1:G1"/>
  </mergeCells>
  <dataValidations count="3">
    <dataValidation type="date" allowBlank="1" showErrorMessage="1" errorTitle="Input salah" error="Format tanggal :&#10;DD/MM/YYYY" sqref="J6:J80 L112:L113 J90:J139 L119:L120 L123:L129 J143:J144 J148 J151:J153 L171 J163:J172 J175:J180 L185:L190 J196 J258:J265 J253:J256 L253:L256 J271:J274 L258:L266 J287:J288 J303:J304 L327:L328 J331:J332 J364:J372 J382 J392:J628">
      <formula1>40544</formula1>
      <formula2>40908</formula2>
    </dataValidation>
    <dataValidation type="date" allowBlank="1" showErrorMessage="1" errorTitle="Input salah" error="Format tanggal&#10;HH/MM/YYYY" sqref="J81:J89 J140:J142 K142 J145:J147 J149:J150 J154:J162 J173:J174 J181:J195 L204:L206 L211:L212 L231:L232 L234 L250:L252 L240:L241 J266:J270 J257 J197:J252 L285:L286 L279 L282:L283 J275:J286 L309:L316 J289:J302 L295:L300 J305:J330 L342 L348:L349 L334:L335 L360 J333:J363 C6:C628 J373:J381 J383:J391">
      <formula1>40544</formula1>
      <formula2>40908</formula2>
    </dataValidation>
    <dataValidation type="date" errorStyle="information" allowBlank="1" showErrorMessage="1" errorTitle="Input salah" error="Format Tanggal :&#10;DD/MM/YYYY&#10;Jika kosong isi dengan tanda '" sqref="L25:L111 L6:L21 L114:L118 L121:L122 L130:L170 L172:L184 L191:L203 N210:N212 L207:L210 L233 L213:L230 L235:L239 L257 L242:L249 L329:L332 L336:L339 L365:L379 L382:L628">
      <formula1>40544</formula1>
      <formula2>40908</formula2>
    </dataValidation>
  </dataValidations>
  <hyperlinks>
    <hyperlink ref="F1" location="menu!A1" tooltip="Kembali ke Menu Utama" display="Kembali ke Menu"/>
    <hyperlink ref="O1" location="menu!A1" tooltip="Kembali ke Menu Utama" display="Kembali ke Menu"/>
  </hyperlinks>
  <pageMargins left="0.7" right="0.7" top="0.75" bottom="0.75" header="0.3" footer="0.3"/>
  <pageSetup paperSize="9" orientation="portrait" horizontalDpi="4294967293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errorTitle="Input Salah" error="input Nama Pegawai dgn benar_x000a_atau gunakan LIST ug tersedia">
          <x14:formula1>
            <xm:f>PARPEG!$D$5:$D$36</xm:f>
          </x14:formula1>
          <xm:sqref>D6:D628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C2:K204"/>
  <sheetViews>
    <sheetView view="pageBreakPreview" zoomScaleSheetLayoutView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" sqref="H2:J2"/>
    </sheetView>
  </sheetViews>
  <sheetFormatPr defaultRowHeight="15"/>
  <cols>
    <col min="4" max="4" width="32" customWidth="1"/>
    <col min="5" max="5" width="28.5703125" style="312" customWidth="1"/>
    <col min="6" max="6" width="21.28515625" customWidth="1"/>
    <col min="7" max="7" width="28.140625" customWidth="1"/>
  </cols>
  <sheetData>
    <row r="2" spans="3:11" ht="15.75">
      <c r="C2" s="97" t="s">
        <v>381</v>
      </c>
      <c r="D2" s="1"/>
      <c r="E2" s="306"/>
      <c r="F2" s="1"/>
      <c r="G2" s="1"/>
      <c r="H2" s="435" t="s">
        <v>171</v>
      </c>
      <c r="I2" s="435"/>
      <c r="J2" s="435"/>
      <c r="K2" s="1"/>
    </row>
    <row r="3" spans="3:11">
      <c r="C3" s="1"/>
      <c r="D3" s="1"/>
      <c r="E3" s="306"/>
      <c r="F3" s="1"/>
      <c r="G3" s="1"/>
      <c r="H3" s="1"/>
      <c r="I3" s="1"/>
      <c r="J3" s="1"/>
      <c r="K3" s="1"/>
    </row>
    <row r="4" spans="3:11" ht="15.75" thickBot="1">
      <c r="C4" s="304" t="s">
        <v>22</v>
      </c>
      <c r="D4" s="305" t="s">
        <v>12</v>
      </c>
      <c r="E4" s="307" t="s">
        <v>1</v>
      </c>
      <c r="F4" s="305" t="s">
        <v>319</v>
      </c>
      <c r="G4" s="305" t="s">
        <v>14</v>
      </c>
      <c r="H4" s="305" t="s">
        <v>320</v>
      </c>
      <c r="I4" s="284"/>
      <c r="J4" s="283"/>
      <c r="K4" s="283"/>
    </row>
    <row r="5" spans="3:11">
      <c r="C5" s="286">
        <v>1</v>
      </c>
      <c r="D5" s="288" t="s">
        <v>32</v>
      </c>
      <c r="E5" s="308" t="s">
        <v>57</v>
      </c>
      <c r="F5" s="289" t="s">
        <v>610</v>
      </c>
      <c r="G5" s="289" t="s">
        <v>321</v>
      </c>
      <c r="H5" s="289" t="s">
        <v>322</v>
      </c>
      <c r="I5" s="290"/>
      <c r="J5" s="290"/>
      <c r="K5" s="291"/>
    </row>
    <row r="6" spans="3:11">
      <c r="C6" s="287">
        <v>2</v>
      </c>
      <c r="D6" s="292" t="s">
        <v>323</v>
      </c>
      <c r="E6" s="309" t="s">
        <v>203</v>
      </c>
      <c r="F6" s="165" t="s">
        <v>324</v>
      </c>
      <c r="G6" s="165" t="s">
        <v>376</v>
      </c>
      <c r="H6" s="165" t="s">
        <v>326</v>
      </c>
      <c r="I6" s="3"/>
      <c r="J6" s="3"/>
      <c r="K6" s="293"/>
    </row>
    <row r="7" spans="3:11">
      <c r="C7" s="287">
        <v>3</v>
      </c>
      <c r="D7" s="292" t="s">
        <v>327</v>
      </c>
      <c r="E7" s="309" t="s">
        <v>247</v>
      </c>
      <c r="F7" s="165" t="s">
        <v>324</v>
      </c>
      <c r="G7" s="165" t="s">
        <v>329</v>
      </c>
      <c r="H7" s="165" t="s">
        <v>326</v>
      </c>
      <c r="I7" s="3"/>
      <c r="J7" s="3"/>
      <c r="K7" s="293"/>
    </row>
    <row r="8" spans="3:11">
      <c r="C8" s="287">
        <v>4</v>
      </c>
      <c r="D8" s="295" t="s">
        <v>341</v>
      </c>
      <c r="E8" s="309" t="s">
        <v>342</v>
      </c>
      <c r="F8" s="165" t="s">
        <v>287</v>
      </c>
      <c r="G8" s="165" t="s">
        <v>514</v>
      </c>
      <c r="H8" s="165" t="s">
        <v>326</v>
      </c>
      <c r="I8" s="3"/>
      <c r="J8" s="3"/>
      <c r="K8" s="293"/>
    </row>
    <row r="9" spans="3:11">
      <c r="C9" s="287">
        <v>5</v>
      </c>
      <c r="D9" s="292" t="s">
        <v>537</v>
      </c>
      <c r="E9" s="388" t="s">
        <v>671</v>
      </c>
      <c r="F9" s="388" t="s">
        <v>671</v>
      </c>
      <c r="G9" s="294" t="s">
        <v>365</v>
      </c>
      <c r="H9" s="165" t="s">
        <v>334</v>
      </c>
      <c r="I9" s="3"/>
      <c r="J9" s="3"/>
      <c r="K9" s="293"/>
    </row>
    <row r="10" spans="3:11">
      <c r="C10" s="287">
        <v>6</v>
      </c>
      <c r="D10" s="292" t="s">
        <v>565</v>
      </c>
      <c r="E10" s="388" t="s">
        <v>671</v>
      </c>
      <c r="F10" s="388" t="s">
        <v>671</v>
      </c>
      <c r="G10" s="390" t="s">
        <v>656</v>
      </c>
      <c r="H10" s="165" t="s">
        <v>656</v>
      </c>
      <c r="I10" s="3"/>
      <c r="J10" s="3"/>
      <c r="K10" s="293"/>
    </row>
    <row r="11" spans="3:11">
      <c r="C11" s="287">
        <v>7</v>
      </c>
      <c r="D11" s="292" t="s">
        <v>335</v>
      </c>
      <c r="E11" s="309" t="s">
        <v>336</v>
      </c>
      <c r="F11" s="165" t="s">
        <v>287</v>
      </c>
      <c r="G11" s="294" t="s">
        <v>337</v>
      </c>
      <c r="H11" s="165" t="s">
        <v>334</v>
      </c>
      <c r="I11" s="3"/>
      <c r="J11" s="3"/>
      <c r="K11" s="293"/>
    </row>
    <row r="12" spans="3:11">
      <c r="C12" s="287">
        <v>8</v>
      </c>
      <c r="D12" s="292" t="s">
        <v>338</v>
      </c>
      <c r="E12" s="309" t="s">
        <v>339</v>
      </c>
      <c r="F12" s="165" t="s">
        <v>287</v>
      </c>
      <c r="G12" s="294" t="s">
        <v>340</v>
      </c>
      <c r="H12" s="165" t="s">
        <v>334</v>
      </c>
      <c r="I12" s="3"/>
      <c r="J12" s="3"/>
      <c r="K12" s="293"/>
    </row>
    <row r="13" spans="3:11">
      <c r="C13" s="287">
        <v>9</v>
      </c>
      <c r="D13" s="295" t="s">
        <v>341</v>
      </c>
      <c r="E13" s="309" t="s">
        <v>342</v>
      </c>
      <c r="F13" s="165" t="s">
        <v>287</v>
      </c>
      <c r="G13" s="294" t="s">
        <v>365</v>
      </c>
      <c r="H13" s="165" t="s">
        <v>334</v>
      </c>
      <c r="I13" s="3"/>
      <c r="J13" s="3"/>
      <c r="K13" s="293"/>
    </row>
    <row r="14" spans="3:11">
      <c r="C14" s="287">
        <v>10</v>
      </c>
      <c r="D14" s="295" t="s">
        <v>343</v>
      </c>
      <c r="E14" s="309" t="s">
        <v>344</v>
      </c>
      <c r="F14" s="165" t="s">
        <v>287</v>
      </c>
      <c r="G14" s="294" t="s">
        <v>337</v>
      </c>
      <c r="H14" s="165" t="s">
        <v>334</v>
      </c>
      <c r="I14" s="3"/>
      <c r="J14" s="3"/>
      <c r="K14" s="293"/>
    </row>
    <row r="15" spans="3:11">
      <c r="C15" s="287">
        <v>11</v>
      </c>
      <c r="D15" s="295" t="s">
        <v>345</v>
      </c>
      <c r="E15" s="309" t="s">
        <v>346</v>
      </c>
      <c r="F15" s="165" t="s">
        <v>287</v>
      </c>
      <c r="G15" s="294" t="s">
        <v>337</v>
      </c>
      <c r="H15" s="165" t="s">
        <v>334</v>
      </c>
      <c r="I15" s="3"/>
      <c r="J15" s="3"/>
      <c r="K15" s="293"/>
    </row>
    <row r="16" spans="3:11">
      <c r="C16" s="287">
        <v>12</v>
      </c>
      <c r="D16" s="296" t="s">
        <v>347</v>
      </c>
      <c r="E16" s="309" t="s">
        <v>348</v>
      </c>
      <c r="F16" s="165" t="s">
        <v>287</v>
      </c>
      <c r="G16" s="294" t="s">
        <v>337</v>
      </c>
      <c r="H16" s="165" t="s">
        <v>334</v>
      </c>
      <c r="I16" s="3"/>
      <c r="J16" s="3"/>
      <c r="K16" s="293"/>
    </row>
    <row r="17" spans="3:11">
      <c r="C17" s="287">
        <v>13</v>
      </c>
      <c r="D17" s="292" t="s">
        <v>349</v>
      </c>
      <c r="E17" s="309" t="s">
        <v>350</v>
      </c>
      <c r="F17" s="165" t="s">
        <v>287</v>
      </c>
      <c r="G17" s="294" t="s">
        <v>337</v>
      </c>
      <c r="H17" s="165" t="s">
        <v>334</v>
      </c>
      <c r="I17" s="3"/>
      <c r="J17" s="3"/>
      <c r="K17" s="293"/>
    </row>
    <row r="18" spans="3:11">
      <c r="C18" s="287">
        <v>14</v>
      </c>
      <c r="D18" s="297" t="s">
        <v>351</v>
      </c>
      <c r="E18" s="309" t="s">
        <v>293</v>
      </c>
      <c r="F18" s="165" t="s">
        <v>287</v>
      </c>
      <c r="G18" s="298" t="s">
        <v>337</v>
      </c>
      <c r="H18" s="165" t="s">
        <v>334</v>
      </c>
      <c r="I18" s="3"/>
      <c r="J18" s="3"/>
      <c r="K18" s="293"/>
    </row>
    <row r="19" spans="3:11">
      <c r="C19" s="287">
        <v>15</v>
      </c>
      <c r="D19" s="292" t="s">
        <v>352</v>
      </c>
      <c r="E19" s="309" t="s">
        <v>194</v>
      </c>
      <c r="F19" s="165" t="s">
        <v>287</v>
      </c>
      <c r="G19" s="294" t="s">
        <v>340</v>
      </c>
      <c r="H19" s="165" t="s">
        <v>334</v>
      </c>
      <c r="I19" s="3"/>
      <c r="J19" s="3"/>
      <c r="K19" s="293"/>
    </row>
    <row r="20" spans="3:11">
      <c r="C20" s="287">
        <v>16</v>
      </c>
      <c r="D20" s="292" t="s">
        <v>353</v>
      </c>
      <c r="E20" s="309" t="s">
        <v>354</v>
      </c>
      <c r="F20" s="165" t="s">
        <v>287</v>
      </c>
      <c r="G20" s="294" t="s">
        <v>340</v>
      </c>
      <c r="H20" s="165" t="s">
        <v>334</v>
      </c>
      <c r="I20" s="3"/>
      <c r="J20" s="3"/>
      <c r="K20" s="293"/>
    </row>
    <row r="21" spans="3:11">
      <c r="C21" s="287">
        <v>17</v>
      </c>
      <c r="D21" s="292" t="s">
        <v>355</v>
      </c>
      <c r="E21" s="309" t="s">
        <v>81</v>
      </c>
      <c r="F21" s="165" t="s">
        <v>287</v>
      </c>
      <c r="G21" s="294" t="s">
        <v>340</v>
      </c>
      <c r="H21" s="165" t="s">
        <v>334</v>
      </c>
      <c r="I21" s="3"/>
      <c r="J21" s="3"/>
      <c r="K21" s="293"/>
    </row>
    <row r="22" spans="3:11">
      <c r="C22" s="287">
        <v>18</v>
      </c>
      <c r="D22" s="292" t="s">
        <v>356</v>
      </c>
      <c r="E22" s="309" t="s">
        <v>357</v>
      </c>
      <c r="F22" s="165" t="s">
        <v>493</v>
      </c>
      <c r="G22" s="294" t="s">
        <v>340</v>
      </c>
      <c r="H22" s="165" t="s">
        <v>334</v>
      </c>
      <c r="I22" s="3"/>
      <c r="J22" s="3"/>
      <c r="K22" s="293"/>
    </row>
    <row r="23" spans="3:11">
      <c r="C23" s="287">
        <v>19</v>
      </c>
      <c r="D23" s="292" t="s">
        <v>358</v>
      </c>
      <c r="E23" s="309" t="s">
        <v>359</v>
      </c>
      <c r="F23" s="165" t="s">
        <v>200</v>
      </c>
      <c r="G23" s="294" t="s">
        <v>333</v>
      </c>
      <c r="H23" s="165" t="s">
        <v>334</v>
      </c>
      <c r="I23" s="3"/>
      <c r="J23" s="3"/>
      <c r="K23" s="293"/>
    </row>
    <row r="24" spans="3:11">
      <c r="C24" s="287">
        <v>20</v>
      </c>
      <c r="D24" s="292" t="s">
        <v>360</v>
      </c>
      <c r="E24" s="309" t="s">
        <v>251</v>
      </c>
      <c r="F24" s="165" t="s">
        <v>200</v>
      </c>
      <c r="G24" s="294" t="s">
        <v>340</v>
      </c>
      <c r="H24" s="165" t="s">
        <v>334</v>
      </c>
      <c r="I24" s="3"/>
      <c r="J24" s="3"/>
      <c r="K24" s="293"/>
    </row>
    <row r="25" spans="3:11">
      <c r="C25" s="287">
        <v>21</v>
      </c>
      <c r="D25" s="292" t="s">
        <v>199</v>
      </c>
      <c r="E25" s="309" t="s">
        <v>201</v>
      </c>
      <c r="F25" s="165" t="s">
        <v>200</v>
      </c>
      <c r="G25" s="294" t="s">
        <v>340</v>
      </c>
      <c r="H25" s="165" t="s">
        <v>334</v>
      </c>
      <c r="I25" s="3"/>
      <c r="J25" s="3"/>
      <c r="K25" s="293"/>
    </row>
    <row r="26" spans="3:11">
      <c r="C26" s="287">
        <v>22</v>
      </c>
      <c r="D26" s="292" t="s">
        <v>361</v>
      </c>
      <c r="E26" s="309" t="s">
        <v>362</v>
      </c>
      <c r="F26" s="165" t="s">
        <v>200</v>
      </c>
      <c r="G26" s="294" t="s">
        <v>340</v>
      </c>
      <c r="H26" s="165" t="s">
        <v>334</v>
      </c>
      <c r="I26" s="3"/>
      <c r="J26" s="3"/>
      <c r="K26" s="293"/>
    </row>
    <row r="27" spans="3:11">
      <c r="C27" s="287">
        <v>23</v>
      </c>
      <c r="D27" s="292" t="s">
        <v>618</v>
      </c>
      <c r="E27" s="309" t="s">
        <v>364</v>
      </c>
      <c r="F27" s="165" t="s">
        <v>200</v>
      </c>
      <c r="G27" s="294" t="s">
        <v>365</v>
      </c>
      <c r="H27" s="165" t="s">
        <v>334</v>
      </c>
      <c r="I27" s="3"/>
      <c r="J27" s="3"/>
      <c r="K27" s="293"/>
    </row>
    <row r="28" spans="3:11">
      <c r="C28" s="287">
        <v>24</v>
      </c>
      <c r="D28" s="292" t="s">
        <v>366</v>
      </c>
      <c r="E28" s="309" t="s">
        <v>367</v>
      </c>
      <c r="F28" s="165" t="s">
        <v>200</v>
      </c>
      <c r="G28" s="294" t="s">
        <v>368</v>
      </c>
      <c r="H28" s="165" t="s">
        <v>334</v>
      </c>
      <c r="I28" s="3"/>
      <c r="J28" s="3"/>
      <c r="K28" s="293"/>
    </row>
    <row r="29" spans="3:11">
      <c r="C29" s="287">
        <v>25</v>
      </c>
      <c r="D29" s="292" t="s">
        <v>369</v>
      </c>
      <c r="E29" s="309" t="s">
        <v>370</v>
      </c>
      <c r="F29" s="165" t="s">
        <v>200</v>
      </c>
      <c r="G29" s="294" t="s">
        <v>368</v>
      </c>
      <c r="H29" s="165" t="s">
        <v>334</v>
      </c>
      <c r="I29" s="3"/>
      <c r="J29" s="3"/>
      <c r="K29" s="293"/>
    </row>
    <row r="30" spans="3:11">
      <c r="C30" s="287">
        <v>26</v>
      </c>
      <c r="D30" s="297" t="s">
        <v>371</v>
      </c>
      <c r="E30" s="309" t="s">
        <v>372</v>
      </c>
      <c r="F30" s="299" t="s">
        <v>224</v>
      </c>
      <c r="G30" s="298" t="s">
        <v>368</v>
      </c>
      <c r="H30" s="165" t="s">
        <v>334</v>
      </c>
      <c r="I30" s="3"/>
      <c r="J30" s="3"/>
      <c r="K30" s="293"/>
    </row>
    <row r="31" spans="3:11">
      <c r="C31" s="287">
        <v>27</v>
      </c>
      <c r="D31" s="297" t="s">
        <v>659</v>
      </c>
      <c r="E31" s="309" t="s">
        <v>225</v>
      </c>
      <c r="F31" s="299" t="s">
        <v>224</v>
      </c>
      <c r="G31" s="294" t="s">
        <v>333</v>
      </c>
      <c r="H31" s="165" t="s">
        <v>334</v>
      </c>
      <c r="I31" s="3"/>
      <c r="J31" s="3"/>
      <c r="K31" s="293"/>
    </row>
    <row r="32" spans="3:11">
      <c r="C32" s="287">
        <v>28</v>
      </c>
      <c r="D32" s="292" t="s">
        <v>374</v>
      </c>
      <c r="E32" s="309" t="s">
        <v>375</v>
      </c>
      <c r="F32" s="299" t="s">
        <v>224</v>
      </c>
      <c r="G32" s="294" t="s">
        <v>368</v>
      </c>
      <c r="H32" s="165" t="s">
        <v>334</v>
      </c>
      <c r="I32" s="3"/>
      <c r="J32" s="3"/>
      <c r="K32" s="293"/>
    </row>
    <row r="33" spans="3:11">
      <c r="C33" s="287">
        <v>29</v>
      </c>
      <c r="D33" s="300" t="s">
        <v>377</v>
      </c>
      <c r="E33" s="310" t="s">
        <v>382</v>
      </c>
      <c r="F33" s="3" t="s">
        <v>328</v>
      </c>
      <c r="G33" s="3" t="s">
        <v>325</v>
      </c>
      <c r="H33" s="3" t="s">
        <v>326</v>
      </c>
      <c r="I33" s="3"/>
      <c r="J33" s="3"/>
      <c r="K33" s="293"/>
    </row>
    <row r="34" spans="3:11">
      <c r="C34" s="287">
        <v>30</v>
      </c>
      <c r="D34" s="300" t="s">
        <v>378</v>
      </c>
      <c r="E34" s="310" t="s">
        <v>379</v>
      </c>
      <c r="F34" s="3" t="s">
        <v>507</v>
      </c>
      <c r="G34" s="165" t="s">
        <v>332</v>
      </c>
      <c r="H34" s="3" t="s">
        <v>326</v>
      </c>
      <c r="I34" s="3"/>
      <c r="J34" s="3"/>
      <c r="K34" s="293"/>
    </row>
    <row r="35" spans="3:11">
      <c r="C35" s="287">
        <v>31</v>
      </c>
      <c r="D35" s="300" t="s">
        <v>419</v>
      </c>
      <c r="E35" s="310" t="s">
        <v>420</v>
      </c>
      <c r="F35" s="3" t="s">
        <v>287</v>
      </c>
      <c r="G35" s="294" t="s">
        <v>368</v>
      </c>
      <c r="H35" s="165" t="s">
        <v>334</v>
      </c>
      <c r="I35" s="3"/>
      <c r="J35" s="3"/>
      <c r="K35" s="293"/>
    </row>
    <row r="36" spans="3:11">
      <c r="C36" s="287">
        <v>32</v>
      </c>
      <c r="D36" s="300" t="s">
        <v>421</v>
      </c>
      <c r="E36" s="310" t="s">
        <v>422</v>
      </c>
      <c r="F36" s="3" t="s">
        <v>287</v>
      </c>
      <c r="G36" s="294" t="s">
        <v>368</v>
      </c>
      <c r="H36" s="165" t="s">
        <v>334</v>
      </c>
      <c r="I36" s="3"/>
      <c r="J36" s="3"/>
      <c r="K36" s="293"/>
    </row>
    <row r="37" spans="3:11">
      <c r="C37" s="287">
        <v>33</v>
      </c>
      <c r="D37" s="300" t="s">
        <v>537</v>
      </c>
      <c r="E37" s="388" t="s">
        <v>671</v>
      </c>
      <c r="F37" s="388" t="s">
        <v>671</v>
      </c>
      <c r="G37" s="294" t="s">
        <v>365</v>
      </c>
      <c r="H37" s="165" t="s">
        <v>334</v>
      </c>
      <c r="I37" s="3"/>
      <c r="J37" s="3"/>
      <c r="K37" s="293"/>
    </row>
    <row r="38" spans="3:11">
      <c r="C38" s="287">
        <v>34</v>
      </c>
      <c r="D38" s="300" t="s">
        <v>565</v>
      </c>
      <c r="E38" s="388" t="s">
        <v>671</v>
      </c>
      <c r="F38" s="388" t="s">
        <v>671</v>
      </c>
      <c r="G38" s="389" t="s">
        <v>656</v>
      </c>
      <c r="H38" s="3" t="s">
        <v>656</v>
      </c>
      <c r="I38" s="3"/>
      <c r="J38" s="3"/>
      <c r="K38" s="293"/>
    </row>
    <row r="39" spans="3:11">
      <c r="C39" s="287">
        <v>35</v>
      </c>
      <c r="D39" s="300"/>
      <c r="E39" s="310"/>
      <c r="F39" s="3"/>
      <c r="G39" s="3"/>
      <c r="H39" s="3"/>
      <c r="I39" s="3"/>
      <c r="J39" s="3"/>
      <c r="K39" s="293"/>
    </row>
    <row r="40" spans="3:11">
      <c r="C40" s="287">
        <v>36</v>
      </c>
      <c r="D40" s="300"/>
      <c r="E40" s="310"/>
      <c r="F40" s="3"/>
      <c r="G40" s="3"/>
      <c r="H40" s="3"/>
      <c r="I40" s="3"/>
      <c r="J40" s="3"/>
      <c r="K40" s="293"/>
    </row>
    <row r="41" spans="3:11">
      <c r="C41" s="287">
        <v>37</v>
      </c>
      <c r="D41" s="300"/>
      <c r="E41" s="310"/>
      <c r="F41" s="3"/>
      <c r="G41" s="3"/>
      <c r="H41" s="3"/>
      <c r="I41" s="3"/>
      <c r="J41" s="3"/>
      <c r="K41" s="293"/>
    </row>
    <row r="42" spans="3:11">
      <c r="C42" s="287">
        <v>38</v>
      </c>
      <c r="D42" s="300"/>
      <c r="E42" s="310"/>
      <c r="F42" s="3"/>
      <c r="G42" s="3"/>
      <c r="H42" s="3"/>
      <c r="I42" s="3"/>
      <c r="J42" s="3"/>
      <c r="K42" s="293"/>
    </row>
    <row r="43" spans="3:11">
      <c r="C43" s="287">
        <v>39</v>
      </c>
      <c r="D43" s="300"/>
      <c r="E43" s="310"/>
      <c r="F43" s="3"/>
      <c r="G43" s="3"/>
      <c r="H43" s="3"/>
      <c r="I43" s="3"/>
      <c r="J43" s="3"/>
      <c r="K43" s="293"/>
    </row>
    <row r="44" spans="3:11">
      <c r="C44" s="287">
        <v>40</v>
      </c>
      <c r="D44" s="300"/>
      <c r="E44" s="310"/>
      <c r="F44" s="3"/>
      <c r="G44" s="3"/>
      <c r="H44" s="3"/>
      <c r="I44" s="3"/>
      <c r="J44" s="3"/>
      <c r="K44" s="293"/>
    </row>
    <row r="45" spans="3:11">
      <c r="C45" s="287">
        <v>41</v>
      </c>
      <c r="D45" s="300"/>
      <c r="E45" s="310"/>
      <c r="F45" s="3"/>
      <c r="G45" s="3"/>
      <c r="H45" s="3"/>
      <c r="I45" s="3"/>
      <c r="J45" s="3"/>
      <c r="K45" s="293"/>
    </row>
    <row r="46" spans="3:11">
      <c r="C46" s="287">
        <v>42</v>
      </c>
      <c r="D46" s="300"/>
      <c r="E46" s="310"/>
      <c r="F46" s="3"/>
      <c r="G46" s="3"/>
      <c r="H46" s="3"/>
      <c r="I46" s="3"/>
      <c r="J46" s="3"/>
      <c r="K46" s="293"/>
    </row>
    <row r="47" spans="3:11">
      <c r="C47" s="287">
        <v>43</v>
      </c>
      <c r="D47" s="300"/>
      <c r="E47" s="310"/>
      <c r="F47" s="3"/>
      <c r="G47" s="3"/>
      <c r="H47" s="3"/>
      <c r="I47" s="3"/>
      <c r="J47" s="3"/>
      <c r="K47" s="293"/>
    </row>
    <row r="48" spans="3:11">
      <c r="C48" s="287">
        <v>44</v>
      </c>
      <c r="D48" s="300"/>
      <c r="E48" s="310"/>
      <c r="F48" s="3"/>
      <c r="G48" s="3"/>
      <c r="H48" s="3"/>
      <c r="I48" s="3"/>
      <c r="J48" s="3"/>
      <c r="K48" s="293"/>
    </row>
    <row r="49" spans="3:11">
      <c r="C49" s="287">
        <v>45</v>
      </c>
      <c r="D49" s="300"/>
      <c r="E49" s="310"/>
      <c r="F49" s="3"/>
      <c r="G49" s="3"/>
      <c r="H49" s="3"/>
      <c r="I49" s="3"/>
      <c r="J49" s="3"/>
      <c r="K49" s="293"/>
    </row>
    <row r="50" spans="3:11">
      <c r="C50" s="287">
        <v>46</v>
      </c>
      <c r="D50" s="300"/>
      <c r="E50" s="310"/>
      <c r="F50" s="3"/>
      <c r="G50" s="3"/>
      <c r="H50" s="3"/>
      <c r="I50" s="3"/>
      <c r="J50" s="3"/>
      <c r="K50" s="293"/>
    </row>
    <row r="51" spans="3:11">
      <c r="C51" s="287">
        <v>47</v>
      </c>
      <c r="D51" s="300"/>
      <c r="E51" s="310"/>
      <c r="F51" s="3"/>
      <c r="G51" s="3"/>
      <c r="H51" s="3"/>
      <c r="I51" s="3"/>
      <c r="J51" s="3"/>
      <c r="K51" s="293"/>
    </row>
    <row r="52" spans="3:11">
      <c r="C52" s="287">
        <v>48</v>
      </c>
      <c r="D52" s="300"/>
      <c r="E52" s="310"/>
      <c r="F52" s="3"/>
      <c r="G52" s="3"/>
      <c r="H52" s="3"/>
      <c r="I52" s="3"/>
      <c r="J52" s="3"/>
      <c r="K52" s="293"/>
    </row>
    <row r="53" spans="3:11">
      <c r="C53" s="287">
        <v>49</v>
      </c>
      <c r="D53" s="300"/>
      <c r="E53" s="310"/>
      <c r="F53" s="3"/>
      <c r="G53" s="3"/>
      <c r="H53" s="3"/>
      <c r="I53" s="3"/>
      <c r="J53" s="3"/>
      <c r="K53" s="293"/>
    </row>
    <row r="54" spans="3:11">
      <c r="C54" s="287">
        <v>50</v>
      </c>
      <c r="D54" s="300"/>
      <c r="E54" s="310"/>
      <c r="F54" s="3"/>
      <c r="G54" s="3"/>
      <c r="H54" s="3"/>
      <c r="I54" s="3"/>
      <c r="J54" s="3"/>
      <c r="K54" s="293"/>
    </row>
    <row r="55" spans="3:11">
      <c r="C55" s="287">
        <v>51</v>
      </c>
      <c r="D55" s="300"/>
      <c r="E55" s="310"/>
      <c r="F55" s="3"/>
      <c r="G55" s="3"/>
      <c r="H55" s="3"/>
      <c r="I55" s="3"/>
      <c r="J55" s="3"/>
      <c r="K55" s="293"/>
    </row>
    <row r="56" spans="3:11">
      <c r="C56" s="287">
        <v>52</v>
      </c>
      <c r="D56" s="300"/>
      <c r="E56" s="310"/>
      <c r="F56" s="3"/>
      <c r="G56" s="3"/>
      <c r="H56" s="3"/>
      <c r="I56" s="3"/>
      <c r="J56" s="3"/>
      <c r="K56" s="293"/>
    </row>
    <row r="57" spans="3:11">
      <c r="C57" s="287">
        <v>53</v>
      </c>
      <c r="D57" s="300"/>
      <c r="E57" s="310"/>
      <c r="F57" s="3"/>
      <c r="G57" s="3"/>
      <c r="H57" s="3"/>
      <c r="I57" s="3"/>
      <c r="J57" s="3"/>
      <c r="K57" s="293"/>
    </row>
    <row r="58" spans="3:11">
      <c r="C58" s="287">
        <v>54</v>
      </c>
      <c r="D58" s="300"/>
      <c r="E58" s="310"/>
      <c r="F58" s="3"/>
      <c r="G58" s="3"/>
      <c r="H58" s="3"/>
      <c r="I58" s="3"/>
      <c r="J58" s="3"/>
      <c r="K58" s="293"/>
    </row>
    <row r="59" spans="3:11">
      <c r="C59" s="287">
        <v>55</v>
      </c>
      <c r="D59" s="300"/>
      <c r="E59" s="310"/>
      <c r="F59" s="3"/>
      <c r="G59" s="3"/>
      <c r="H59" s="3"/>
      <c r="I59" s="3"/>
      <c r="J59" s="3"/>
      <c r="K59" s="293"/>
    </row>
    <row r="60" spans="3:11">
      <c r="C60" s="287">
        <v>56</v>
      </c>
      <c r="D60" s="300"/>
      <c r="E60" s="310"/>
      <c r="F60" s="3"/>
      <c r="G60" s="3"/>
      <c r="H60" s="3"/>
      <c r="I60" s="3"/>
      <c r="J60" s="3"/>
      <c r="K60" s="293"/>
    </row>
    <row r="61" spans="3:11">
      <c r="C61" s="287">
        <v>57</v>
      </c>
      <c r="D61" s="300"/>
      <c r="E61" s="310"/>
      <c r="F61" s="3"/>
      <c r="G61" s="3"/>
      <c r="H61" s="3"/>
      <c r="I61" s="3"/>
      <c r="J61" s="3"/>
      <c r="K61" s="293"/>
    </row>
    <row r="62" spans="3:11">
      <c r="C62" s="287">
        <v>58</v>
      </c>
      <c r="D62" s="300"/>
      <c r="E62" s="310"/>
      <c r="F62" s="3"/>
      <c r="G62" s="3"/>
      <c r="H62" s="3"/>
      <c r="I62" s="3"/>
      <c r="J62" s="3"/>
      <c r="K62" s="293"/>
    </row>
    <row r="63" spans="3:11">
      <c r="C63" s="287">
        <v>59</v>
      </c>
      <c r="D63" s="300"/>
      <c r="E63" s="310"/>
      <c r="F63" s="3"/>
      <c r="G63" s="3"/>
      <c r="H63" s="3"/>
      <c r="I63" s="3"/>
      <c r="J63" s="3"/>
      <c r="K63" s="293"/>
    </row>
    <row r="64" spans="3:11">
      <c r="C64" s="287">
        <v>60</v>
      </c>
      <c r="D64" s="300"/>
      <c r="E64" s="310"/>
      <c r="F64" s="3"/>
      <c r="G64" s="3"/>
      <c r="H64" s="3"/>
      <c r="I64" s="3"/>
      <c r="J64" s="3"/>
      <c r="K64" s="293"/>
    </row>
    <row r="65" spans="3:11">
      <c r="C65" s="287">
        <v>61</v>
      </c>
      <c r="D65" s="300"/>
      <c r="E65" s="310"/>
      <c r="F65" s="3"/>
      <c r="G65" s="3"/>
      <c r="H65" s="3"/>
      <c r="I65" s="3"/>
      <c r="J65" s="3"/>
      <c r="K65" s="293"/>
    </row>
    <row r="66" spans="3:11">
      <c r="C66" s="287">
        <v>62</v>
      </c>
      <c r="D66" s="300"/>
      <c r="E66" s="310"/>
      <c r="F66" s="3"/>
      <c r="G66" s="3"/>
      <c r="H66" s="3"/>
      <c r="I66" s="3"/>
      <c r="J66" s="3"/>
      <c r="K66" s="293"/>
    </row>
    <row r="67" spans="3:11">
      <c r="C67" s="287">
        <v>63</v>
      </c>
      <c r="D67" s="300"/>
      <c r="E67" s="310"/>
      <c r="F67" s="3"/>
      <c r="G67" s="3"/>
      <c r="H67" s="3"/>
      <c r="I67" s="3"/>
      <c r="J67" s="3"/>
      <c r="K67" s="293"/>
    </row>
    <row r="68" spans="3:11">
      <c r="C68" s="287">
        <v>64</v>
      </c>
      <c r="D68" s="300"/>
      <c r="E68" s="310"/>
      <c r="F68" s="3"/>
      <c r="G68" s="3"/>
      <c r="H68" s="3"/>
      <c r="I68" s="3"/>
      <c r="J68" s="3"/>
      <c r="K68" s="293"/>
    </row>
    <row r="69" spans="3:11">
      <c r="C69" s="287">
        <v>65</v>
      </c>
      <c r="D69" s="300"/>
      <c r="E69" s="310"/>
      <c r="F69" s="3"/>
      <c r="G69" s="3"/>
      <c r="H69" s="3"/>
      <c r="I69" s="3"/>
      <c r="J69" s="3"/>
      <c r="K69" s="293"/>
    </row>
    <row r="70" spans="3:11">
      <c r="C70" s="287">
        <v>66</v>
      </c>
      <c r="D70" s="300"/>
      <c r="E70" s="310"/>
      <c r="F70" s="3"/>
      <c r="G70" s="3"/>
      <c r="H70" s="3"/>
      <c r="I70" s="3"/>
      <c r="J70" s="3"/>
      <c r="K70" s="293"/>
    </row>
    <row r="71" spans="3:11">
      <c r="C71" s="287">
        <v>67</v>
      </c>
      <c r="D71" s="300"/>
      <c r="E71" s="310"/>
      <c r="F71" s="3"/>
      <c r="G71" s="3"/>
      <c r="H71" s="3"/>
      <c r="I71" s="3"/>
      <c r="J71" s="3"/>
      <c r="K71" s="293"/>
    </row>
    <row r="72" spans="3:11">
      <c r="C72" s="287">
        <v>68</v>
      </c>
      <c r="D72" s="300"/>
      <c r="E72" s="310"/>
      <c r="F72" s="3"/>
      <c r="G72" s="3"/>
      <c r="H72" s="3"/>
      <c r="I72" s="3"/>
      <c r="J72" s="3"/>
      <c r="K72" s="293"/>
    </row>
    <row r="73" spans="3:11">
      <c r="C73" s="287">
        <v>69</v>
      </c>
      <c r="D73" s="300"/>
      <c r="E73" s="310"/>
      <c r="F73" s="3"/>
      <c r="G73" s="3"/>
      <c r="H73" s="3"/>
      <c r="I73" s="3"/>
      <c r="J73" s="3"/>
      <c r="K73" s="293"/>
    </row>
    <row r="74" spans="3:11">
      <c r="C74" s="287">
        <v>70</v>
      </c>
      <c r="D74" s="300"/>
      <c r="E74" s="310"/>
      <c r="F74" s="3"/>
      <c r="G74" s="3"/>
      <c r="H74" s="3"/>
      <c r="I74" s="3"/>
      <c r="J74" s="3"/>
      <c r="K74" s="293"/>
    </row>
    <row r="75" spans="3:11">
      <c r="C75" s="287">
        <v>71</v>
      </c>
      <c r="D75" s="300"/>
      <c r="E75" s="310"/>
      <c r="F75" s="3"/>
      <c r="G75" s="3"/>
      <c r="H75" s="3"/>
      <c r="I75" s="3"/>
      <c r="J75" s="3"/>
      <c r="K75" s="293"/>
    </row>
    <row r="76" spans="3:11">
      <c r="C76" s="287">
        <v>72</v>
      </c>
      <c r="D76" s="300"/>
      <c r="E76" s="310"/>
      <c r="F76" s="3"/>
      <c r="G76" s="3"/>
      <c r="H76" s="3"/>
      <c r="I76" s="3"/>
      <c r="J76" s="3"/>
      <c r="K76" s="293"/>
    </row>
    <row r="77" spans="3:11">
      <c r="C77" s="287">
        <v>73</v>
      </c>
      <c r="D77" s="300"/>
      <c r="E77" s="310"/>
      <c r="F77" s="3"/>
      <c r="G77" s="3"/>
      <c r="H77" s="3"/>
      <c r="I77" s="3"/>
      <c r="J77" s="3"/>
      <c r="K77" s="293"/>
    </row>
    <row r="78" spans="3:11">
      <c r="C78" s="287">
        <v>74</v>
      </c>
      <c r="D78" s="300"/>
      <c r="E78" s="310"/>
      <c r="F78" s="3"/>
      <c r="G78" s="3"/>
      <c r="H78" s="3"/>
      <c r="I78" s="3"/>
      <c r="J78" s="3"/>
      <c r="K78" s="293"/>
    </row>
    <row r="79" spans="3:11">
      <c r="C79" s="287">
        <v>75</v>
      </c>
      <c r="D79" s="300"/>
      <c r="E79" s="310"/>
      <c r="F79" s="3"/>
      <c r="G79" s="3"/>
      <c r="H79" s="3"/>
      <c r="I79" s="3"/>
      <c r="J79" s="3"/>
      <c r="K79" s="293"/>
    </row>
    <row r="80" spans="3:11">
      <c r="C80" s="287">
        <v>76</v>
      </c>
      <c r="D80" s="300"/>
      <c r="E80" s="310"/>
      <c r="F80" s="3"/>
      <c r="G80" s="3"/>
      <c r="H80" s="3"/>
      <c r="I80" s="3"/>
      <c r="J80" s="3"/>
      <c r="K80" s="293"/>
    </row>
    <row r="81" spans="3:11">
      <c r="C81" s="287">
        <v>77</v>
      </c>
      <c r="D81" s="300"/>
      <c r="E81" s="310"/>
      <c r="F81" s="3"/>
      <c r="G81" s="3"/>
      <c r="H81" s="3"/>
      <c r="I81" s="3"/>
      <c r="J81" s="3"/>
      <c r="K81" s="293"/>
    </row>
    <row r="82" spans="3:11">
      <c r="C82" s="287">
        <v>78</v>
      </c>
      <c r="D82" s="300"/>
      <c r="E82" s="310"/>
      <c r="F82" s="3"/>
      <c r="G82" s="3"/>
      <c r="H82" s="3"/>
      <c r="I82" s="3"/>
      <c r="J82" s="3"/>
      <c r="K82" s="293"/>
    </row>
    <row r="83" spans="3:11">
      <c r="C83" s="287">
        <v>79</v>
      </c>
      <c r="D83" s="300"/>
      <c r="E83" s="310"/>
      <c r="F83" s="3"/>
      <c r="G83" s="3"/>
      <c r="H83" s="3"/>
      <c r="I83" s="3"/>
      <c r="J83" s="3"/>
      <c r="K83" s="293"/>
    </row>
    <row r="84" spans="3:11">
      <c r="C84" s="287">
        <v>80</v>
      </c>
      <c r="D84" s="300"/>
      <c r="E84" s="310"/>
      <c r="F84" s="3"/>
      <c r="G84" s="3"/>
      <c r="H84" s="3"/>
      <c r="I84" s="3"/>
      <c r="J84" s="3"/>
      <c r="K84" s="293"/>
    </row>
    <row r="85" spans="3:11">
      <c r="C85" s="287">
        <v>81</v>
      </c>
      <c r="D85" s="300"/>
      <c r="E85" s="310"/>
      <c r="F85" s="3"/>
      <c r="G85" s="3"/>
      <c r="H85" s="3"/>
      <c r="I85" s="3"/>
      <c r="J85" s="3"/>
      <c r="K85" s="293"/>
    </row>
    <row r="86" spans="3:11">
      <c r="C86" s="287">
        <v>82</v>
      </c>
      <c r="D86" s="300"/>
      <c r="E86" s="310"/>
      <c r="F86" s="3"/>
      <c r="G86" s="3"/>
      <c r="H86" s="3"/>
      <c r="I86" s="3"/>
      <c r="J86" s="3"/>
      <c r="K86" s="293"/>
    </row>
    <row r="87" spans="3:11">
      <c r="C87" s="287">
        <v>83</v>
      </c>
      <c r="D87" s="300"/>
      <c r="E87" s="310"/>
      <c r="F87" s="3"/>
      <c r="G87" s="3"/>
      <c r="H87" s="3"/>
      <c r="I87" s="3"/>
      <c r="J87" s="3"/>
      <c r="K87" s="293"/>
    </row>
    <row r="88" spans="3:11">
      <c r="C88" s="287">
        <v>84</v>
      </c>
      <c r="D88" s="300"/>
      <c r="E88" s="310"/>
      <c r="F88" s="3"/>
      <c r="G88" s="3"/>
      <c r="H88" s="3"/>
      <c r="I88" s="3"/>
      <c r="J88" s="3"/>
      <c r="K88" s="293"/>
    </row>
    <row r="89" spans="3:11">
      <c r="C89" s="287">
        <v>85</v>
      </c>
      <c r="D89" s="300"/>
      <c r="E89" s="310"/>
      <c r="F89" s="3"/>
      <c r="G89" s="3"/>
      <c r="H89" s="3"/>
      <c r="I89" s="3"/>
      <c r="J89" s="3"/>
      <c r="K89" s="293"/>
    </row>
    <row r="90" spans="3:11">
      <c r="C90" s="287">
        <v>86</v>
      </c>
      <c r="D90" s="300"/>
      <c r="E90" s="310"/>
      <c r="F90" s="3"/>
      <c r="G90" s="3"/>
      <c r="H90" s="3"/>
      <c r="I90" s="3"/>
      <c r="J90" s="3"/>
      <c r="K90" s="293"/>
    </row>
    <row r="91" spans="3:11">
      <c r="C91" s="287">
        <v>87</v>
      </c>
      <c r="D91" s="300"/>
      <c r="E91" s="310"/>
      <c r="F91" s="3"/>
      <c r="G91" s="3"/>
      <c r="H91" s="3"/>
      <c r="I91" s="3"/>
      <c r="J91" s="3"/>
      <c r="K91" s="293"/>
    </row>
    <row r="92" spans="3:11">
      <c r="C92" s="287">
        <v>88</v>
      </c>
      <c r="D92" s="300"/>
      <c r="E92" s="310"/>
      <c r="F92" s="3"/>
      <c r="G92" s="3"/>
      <c r="H92" s="3"/>
      <c r="I92" s="3"/>
      <c r="J92" s="3"/>
      <c r="K92" s="293"/>
    </row>
    <row r="93" spans="3:11">
      <c r="C93" s="287">
        <v>89</v>
      </c>
      <c r="D93" s="300"/>
      <c r="E93" s="310"/>
      <c r="F93" s="3"/>
      <c r="G93" s="3"/>
      <c r="H93" s="3"/>
      <c r="I93" s="3"/>
      <c r="J93" s="3"/>
      <c r="K93" s="293"/>
    </row>
    <row r="94" spans="3:11">
      <c r="C94" s="287">
        <v>90</v>
      </c>
      <c r="D94" s="300"/>
      <c r="E94" s="310"/>
      <c r="F94" s="3"/>
      <c r="G94" s="3"/>
      <c r="H94" s="3"/>
      <c r="I94" s="3"/>
      <c r="J94" s="3"/>
      <c r="K94" s="293"/>
    </row>
    <row r="95" spans="3:11">
      <c r="C95" s="287">
        <v>91</v>
      </c>
      <c r="D95" s="300"/>
      <c r="E95" s="310"/>
      <c r="F95" s="3"/>
      <c r="G95" s="3"/>
      <c r="H95" s="3"/>
      <c r="I95" s="3"/>
      <c r="J95" s="3"/>
      <c r="K95" s="293"/>
    </row>
    <row r="96" spans="3:11">
      <c r="C96" s="287">
        <v>92</v>
      </c>
      <c r="D96" s="300"/>
      <c r="E96" s="310"/>
      <c r="F96" s="3"/>
      <c r="G96" s="3"/>
      <c r="H96" s="3"/>
      <c r="I96" s="3"/>
      <c r="J96" s="3"/>
      <c r="K96" s="293"/>
    </row>
    <row r="97" spans="3:11">
      <c r="C97" s="287">
        <v>93</v>
      </c>
      <c r="D97" s="300"/>
      <c r="E97" s="310"/>
      <c r="F97" s="3"/>
      <c r="G97" s="3"/>
      <c r="H97" s="3"/>
      <c r="I97" s="3"/>
      <c r="J97" s="3"/>
      <c r="K97" s="293"/>
    </row>
    <row r="98" spans="3:11">
      <c r="C98" s="287">
        <v>94</v>
      </c>
      <c r="D98" s="300"/>
      <c r="E98" s="310"/>
      <c r="F98" s="3"/>
      <c r="G98" s="3"/>
      <c r="H98" s="3"/>
      <c r="I98" s="3"/>
      <c r="J98" s="3"/>
      <c r="K98" s="293"/>
    </row>
    <row r="99" spans="3:11">
      <c r="C99" s="287">
        <v>95</v>
      </c>
      <c r="D99" s="300"/>
      <c r="E99" s="310"/>
      <c r="F99" s="3"/>
      <c r="G99" s="3"/>
      <c r="H99" s="3"/>
      <c r="I99" s="3"/>
      <c r="J99" s="3"/>
      <c r="K99" s="293"/>
    </row>
    <row r="100" spans="3:11">
      <c r="C100" s="287">
        <v>96</v>
      </c>
      <c r="D100" s="300"/>
      <c r="E100" s="310"/>
      <c r="F100" s="3"/>
      <c r="G100" s="3"/>
      <c r="H100" s="3"/>
      <c r="I100" s="3"/>
      <c r="J100" s="3"/>
      <c r="K100" s="293"/>
    </row>
    <row r="101" spans="3:11">
      <c r="C101" s="287">
        <v>97</v>
      </c>
      <c r="D101" s="300"/>
      <c r="E101" s="310"/>
      <c r="F101" s="3"/>
      <c r="G101" s="3"/>
      <c r="H101" s="3"/>
      <c r="I101" s="3"/>
      <c r="J101" s="3"/>
      <c r="K101" s="293"/>
    </row>
    <row r="102" spans="3:11">
      <c r="C102" s="287">
        <v>98</v>
      </c>
      <c r="D102" s="300"/>
      <c r="E102" s="310"/>
      <c r="F102" s="3"/>
      <c r="G102" s="3"/>
      <c r="H102" s="3"/>
      <c r="I102" s="3"/>
      <c r="J102" s="3"/>
      <c r="K102" s="293"/>
    </row>
    <row r="103" spans="3:11">
      <c r="C103" s="287">
        <v>99</v>
      </c>
      <c r="D103" s="300"/>
      <c r="E103" s="310"/>
      <c r="F103" s="3"/>
      <c r="G103" s="3"/>
      <c r="H103" s="3"/>
      <c r="I103" s="3"/>
      <c r="J103" s="3"/>
      <c r="K103" s="293"/>
    </row>
    <row r="104" spans="3:11">
      <c r="C104" s="287">
        <v>100</v>
      </c>
      <c r="D104" s="300"/>
      <c r="E104" s="310"/>
      <c r="F104" s="3"/>
      <c r="G104" s="3"/>
      <c r="H104" s="3"/>
      <c r="I104" s="3"/>
      <c r="J104" s="3"/>
      <c r="K104" s="293"/>
    </row>
    <row r="105" spans="3:11">
      <c r="C105" s="287">
        <v>101</v>
      </c>
      <c r="D105" s="300"/>
      <c r="E105" s="310"/>
      <c r="F105" s="3"/>
      <c r="G105" s="3"/>
      <c r="H105" s="3"/>
      <c r="I105" s="3"/>
      <c r="J105" s="3"/>
      <c r="K105" s="293"/>
    </row>
    <row r="106" spans="3:11">
      <c r="C106" s="287">
        <v>102</v>
      </c>
      <c r="D106" s="300"/>
      <c r="E106" s="310"/>
      <c r="F106" s="3"/>
      <c r="G106" s="3"/>
      <c r="H106" s="3"/>
      <c r="I106" s="3"/>
      <c r="J106" s="3"/>
      <c r="K106" s="293"/>
    </row>
    <row r="107" spans="3:11">
      <c r="C107" s="287">
        <v>103</v>
      </c>
      <c r="D107" s="300"/>
      <c r="E107" s="310"/>
      <c r="F107" s="3"/>
      <c r="G107" s="3"/>
      <c r="H107" s="3"/>
      <c r="I107" s="3"/>
      <c r="J107" s="3"/>
      <c r="K107" s="293"/>
    </row>
    <row r="108" spans="3:11">
      <c r="C108" s="287">
        <v>104</v>
      </c>
      <c r="D108" s="300"/>
      <c r="E108" s="310"/>
      <c r="F108" s="3"/>
      <c r="G108" s="3"/>
      <c r="H108" s="3"/>
      <c r="I108" s="3"/>
      <c r="J108" s="3"/>
      <c r="K108" s="293"/>
    </row>
    <row r="109" spans="3:11">
      <c r="C109" s="287">
        <v>105</v>
      </c>
      <c r="D109" s="300"/>
      <c r="E109" s="310"/>
      <c r="F109" s="3"/>
      <c r="G109" s="3"/>
      <c r="H109" s="3"/>
      <c r="I109" s="3"/>
      <c r="J109" s="3"/>
      <c r="K109" s="293"/>
    </row>
    <row r="110" spans="3:11">
      <c r="C110" s="287">
        <v>106</v>
      </c>
      <c r="D110" s="300"/>
      <c r="E110" s="310"/>
      <c r="F110" s="3"/>
      <c r="G110" s="3"/>
      <c r="H110" s="3"/>
      <c r="I110" s="3"/>
      <c r="J110" s="3"/>
      <c r="K110" s="293"/>
    </row>
    <row r="111" spans="3:11">
      <c r="C111" s="287">
        <v>107</v>
      </c>
      <c r="D111" s="300"/>
      <c r="E111" s="310"/>
      <c r="F111" s="3"/>
      <c r="G111" s="3"/>
      <c r="H111" s="3"/>
      <c r="I111" s="3"/>
      <c r="J111" s="3"/>
      <c r="K111" s="293"/>
    </row>
    <row r="112" spans="3:11">
      <c r="C112" s="287">
        <v>108</v>
      </c>
      <c r="D112" s="300"/>
      <c r="E112" s="310"/>
      <c r="F112" s="3"/>
      <c r="G112" s="3"/>
      <c r="H112" s="3"/>
      <c r="I112" s="3"/>
      <c r="J112" s="3"/>
      <c r="K112" s="293"/>
    </row>
    <row r="113" spans="3:11">
      <c r="C113" s="287">
        <v>109</v>
      </c>
      <c r="D113" s="300"/>
      <c r="E113" s="310"/>
      <c r="F113" s="3"/>
      <c r="G113" s="3"/>
      <c r="H113" s="3"/>
      <c r="I113" s="3"/>
      <c r="J113" s="3"/>
      <c r="K113" s="293"/>
    </row>
    <row r="114" spans="3:11">
      <c r="C114" s="287">
        <v>110</v>
      </c>
      <c r="D114" s="300"/>
      <c r="E114" s="310"/>
      <c r="F114" s="3"/>
      <c r="G114" s="3"/>
      <c r="H114" s="3"/>
      <c r="I114" s="3"/>
      <c r="J114" s="3"/>
      <c r="K114" s="293"/>
    </row>
    <row r="115" spans="3:11">
      <c r="C115" s="287">
        <v>111</v>
      </c>
      <c r="D115" s="300"/>
      <c r="E115" s="310"/>
      <c r="F115" s="3"/>
      <c r="G115" s="3"/>
      <c r="H115" s="3"/>
      <c r="I115" s="3"/>
      <c r="J115" s="3"/>
      <c r="K115" s="293"/>
    </row>
    <row r="116" spans="3:11">
      <c r="C116" s="287">
        <v>112</v>
      </c>
      <c r="D116" s="300"/>
      <c r="E116" s="310"/>
      <c r="F116" s="3"/>
      <c r="G116" s="3"/>
      <c r="H116" s="3"/>
      <c r="I116" s="3"/>
      <c r="J116" s="3"/>
      <c r="K116" s="293"/>
    </row>
    <row r="117" spans="3:11">
      <c r="C117" s="287">
        <v>113</v>
      </c>
      <c r="D117" s="300"/>
      <c r="E117" s="310"/>
      <c r="F117" s="3"/>
      <c r="G117" s="3"/>
      <c r="H117" s="3"/>
      <c r="I117" s="3"/>
      <c r="J117" s="3"/>
      <c r="K117" s="293"/>
    </row>
    <row r="118" spans="3:11">
      <c r="C118" s="287">
        <v>114</v>
      </c>
      <c r="D118" s="300"/>
      <c r="E118" s="310"/>
      <c r="F118" s="3"/>
      <c r="G118" s="3"/>
      <c r="H118" s="3"/>
      <c r="I118" s="3"/>
      <c r="J118" s="3"/>
      <c r="K118" s="293"/>
    </row>
    <row r="119" spans="3:11">
      <c r="C119" s="287">
        <v>115</v>
      </c>
      <c r="D119" s="300"/>
      <c r="E119" s="310"/>
      <c r="F119" s="3"/>
      <c r="G119" s="3"/>
      <c r="H119" s="3"/>
      <c r="I119" s="3"/>
      <c r="J119" s="3"/>
      <c r="K119" s="293"/>
    </row>
    <row r="120" spans="3:11">
      <c r="C120" s="287">
        <v>116</v>
      </c>
      <c r="D120" s="300"/>
      <c r="E120" s="310"/>
      <c r="F120" s="3"/>
      <c r="G120" s="3"/>
      <c r="H120" s="3"/>
      <c r="I120" s="3"/>
      <c r="J120" s="3"/>
      <c r="K120" s="293"/>
    </row>
    <row r="121" spans="3:11">
      <c r="C121" s="287">
        <v>117</v>
      </c>
      <c r="D121" s="300"/>
      <c r="E121" s="310"/>
      <c r="F121" s="3"/>
      <c r="G121" s="3"/>
      <c r="H121" s="3"/>
      <c r="I121" s="3"/>
      <c r="J121" s="3"/>
      <c r="K121" s="293"/>
    </row>
    <row r="122" spans="3:11">
      <c r="C122" s="287">
        <v>118</v>
      </c>
      <c r="D122" s="300"/>
      <c r="E122" s="310"/>
      <c r="F122" s="3"/>
      <c r="G122" s="3"/>
      <c r="H122" s="3"/>
      <c r="I122" s="3"/>
      <c r="J122" s="3"/>
      <c r="K122" s="293"/>
    </row>
    <row r="123" spans="3:11">
      <c r="C123" s="287">
        <v>119</v>
      </c>
      <c r="D123" s="300"/>
      <c r="E123" s="310"/>
      <c r="F123" s="3"/>
      <c r="G123" s="3"/>
      <c r="H123" s="3"/>
      <c r="I123" s="3"/>
      <c r="J123" s="3"/>
      <c r="K123" s="293"/>
    </row>
    <row r="124" spans="3:11">
      <c r="C124" s="287">
        <v>120</v>
      </c>
      <c r="D124" s="300"/>
      <c r="E124" s="310"/>
      <c r="F124" s="3"/>
      <c r="G124" s="3"/>
      <c r="H124" s="3"/>
      <c r="I124" s="3"/>
      <c r="J124" s="3"/>
      <c r="K124" s="293"/>
    </row>
    <row r="125" spans="3:11">
      <c r="C125" s="287">
        <v>121</v>
      </c>
      <c r="D125" s="300"/>
      <c r="E125" s="310"/>
      <c r="F125" s="3"/>
      <c r="G125" s="3"/>
      <c r="H125" s="3"/>
      <c r="I125" s="3"/>
      <c r="J125" s="3"/>
      <c r="K125" s="293"/>
    </row>
    <row r="126" spans="3:11">
      <c r="C126" s="287">
        <v>122</v>
      </c>
      <c r="D126" s="300"/>
      <c r="E126" s="310"/>
      <c r="F126" s="3"/>
      <c r="G126" s="3"/>
      <c r="H126" s="3"/>
      <c r="I126" s="3"/>
      <c r="J126" s="3"/>
      <c r="K126" s="293"/>
    </row>
    <row r="127" spans="3:11">
      <c r="C127" s="287">
        <v>123</v>
      </c>
      <c r="D127" s="300"/>
      <c r="E127" s="310"/>
      <c r="F127" s="3"/>
      <c r="G127" s="3"/>
      <c r="H127" s="3"/>
      <c r="I127" s="3"/>
      <c r="J127" s="3"/>
      <c r="K127" s="293"/>
    </row>
    <row r="128" spans="3:11">
      <c r="C128" s="287">
        <v>124</v>
      </c>
      <c r="D128" s="300"/>
      <c r="E128" s="310"/>
      <c r="F128" s="3"/>
      <c r="G128" s="3"/>
      <c r="H128" s="3"/>
      <c r="I128" s="3"/>
      <c r="J128" s="3"/>
      <c r="K128" s="293"/>
    </row>
    <row r="129" spans="3:11">
      <c r="C129" s="287">
        <v>125</v>
      </c>
      <c r="D129" s="300"/>
      <c r="E129" s="310"/>
      <c r="F129" s="3"/>
      <c r="G129" s="3"/>
      <c r="H129" s="3"/>
      <c r="I129" s="3"/>
      <c r="J129" s="3"/>
      <c r="K129" s="293"/>
    </row>
    <row r="130" spans="3:11">
      <c r="C130" s="287">
        <v>126</v>
      </c>
      <c r="D130" s="300"/>
      <c r="E130" s="310"/>
      <c r="F130" s="3"/>
      <c r="G130" s="3"/>
      <c r="H130" s="3"/>
      <c r="I130" s="3"/>
      <c r="J130" s="3"/>
      <c r="K130" s="293"/>
    </row>
    <row r="131" spans="3:11">
      <c r="C131" s="287">
        <v>127</v>
      </c>
      <c r="D131" s="300"/>
      <c r="E131" s="310"/>
      <c r="F131" s="3"/>
      <c r="G131" s="3"/>
      <c r="H131" s="3"/>
      <c r="I131" s="3"/>
      <c r="J131" s="3"/>
      <c r="K131" s="293"/>
    </row>
    <row r="132" spans="3:11">
      <c r="C132" s="287">
        <v>128</v>
      </c>
      <c r="D132" s="300"/>
      <c r="E132" s="310"/>
      <c r="F132" s="3"/>
      <c r="G132" s="3"/>
      <c r="H132" s="3"/>
      <c r="I132" s="3"/>
      <c r="J132" s="3"/>
      <c r="K132" s="293"/>
    </row>
    <row r="133" spans="3:11">
      <c r="C133" s="287">
        <v>129</v>
      </c>
      <c r="D133" s="300"/>
      <c r="E133" s="310"/>
      <c r="F133" s="3"/>
      <c r="G133" s="3"/>
      <c r="H133" s="3"/>
      <c r="I133" s="3"/>
      <c r="J133" s="3"/>
      <c r="K133" s="293"/>
    </row>
    <row r="134" spans="3:11">
      <c r="C134" s="287">
        <v>130</v>
      </c>
      <c r="D134" s="300"/>
      <c r="E134" s="310"/>
      <c r="F134" s="3"/>
      <c r="G134" s="3"/>
      <c r="H134" s="3"/>
      <c r="I134" s="3"/>
      <c r="J134" s="3"/>
      <c r="K134" s="293"/>
    </row>
    <row r="135" spans="3:11">
      <c r="C135" s="287">
        <v>131</v>
      </c>
      <c r="D135" s="300"/>
      <c r="E135" s="310"/>
      <c r="F135" s="3"/>
      <c r="G135" s="3"/>
      <c r="H135" s="3"/>
      <c r="I135" s="3"/>
      <c r="J135" s="3"/>
      <c r="K135" s="293"/>
    </row>
    <row r="136" spans="3:11">
      <c r="C136" s="287">
        <v>132</v>
      </c>
      <c r="D136" s="300"/>
      <c r="E136" s="310"/>
      <c r="F136" s="3"/>
      <c r="G136" s="3"/>
      <c r="H136" s="3"/>
      <c r="I136" s="3"/>
      <c r="J136" s="3"/>
      <c r="K136" s="293"/>
    </row>
    <row r="137" spans="3:11">
      <c r="C137" s="287">
        <v>133</v>
      </c>
      <c r="D137" s="300"/>
      <c r="E137" s="310"/>
      <c r="F137" s="3"/>
      <c r="G137" s="3"/>
      <c r="H137" s="3"/>
      <c r="I137" s="3"/>
      <c r="J137" s="3"/>
      <c r="K137" s="293"/>
    </row>
    <row r="138" spans="3:11">
      <c r="C138" s="287">
        <v>134</v>
      </c>
      <c r="D138" s="300"/>
      <c r="E138" s="310"/>
      <c r="F138" s="3"/>
      <c r="G138" s="3"/>
      <c r="H138" s="3"/>
      <c r="I138" s="3"/>
      <c r="J138" s="3"/>
      <c r="K138" s="293"/>
    </row>
    <row r="139" spans="3:11">
      <c r="C139" s="287">
        <v>135</v>
      </c>
      <c r="D139" s="300"/>
      <c r="E139" s="310"/>
      <c r="F139" s="3"/>
      <c r="G139" s="3"/>
      <c r="H139" s="3"/>
      <c r="I139" s="3"/>
      <c r="J139" s="3"/>
      <c r="K139" s="293"/>
    </row>
    <row r="140" spans="3:11">
      <c r="C140" s="287">
        <v>136</v>
      </c>
      <c r="D140" s="300"/>
      <c r="E140" s="310"/>
      <c r="F140" s="3"/>
      <c r="G140" s="3"/>
      <c r="H140" s="3"/>
      <c r="I140" s="3"/>
      <c r="J140" s="3"/>
      <c r="K140" s="293"/>
    </row>
    <row r="141" spans="3:11">
      <c r="C141" s="287">
        <v>137</v>
      </c>
      <c r="D141" s="300"/>
      <c r="E141" s="310"/>
      <c r="F141" s="3"/>
      <c r="G141" s="3"/>
      <c r="H141" s="3"/>
      <c r="I141" s="3"/>
      <c r="J141" s="3"/>
      <c r="K141" s="293"/>
    </row>
    <row r="142" spans="3:11">
      <c r="C142" s="287">
        <v>138</v>
      </c>
      <c r="D142" s="300"/>
      <c r="E142" s="310"/>
      <c r="F142" s="3"/>
      <c r="G142" s="3"/>
      <c r="H142" s="3"/>
      <c r="I142" s="3"/>
      <c r="J142" s="3"/>
      <c r="K142" s="293"/>
    </row>
    <row r="143" spans="3:11">
      <c r="C143" s="287">
        <v>139</v>
      </c>
      <c r="D143" s="300"/>
      <c r="E143" s="310"/>
      <c r="F143" s="3"/>
      <c r="G143" s="3"/>
      <c r="H143" s="3"/>
      <c r="I143" s="3"/>
      <c r="J143" s="3"/>
      <c r="K143" s="293"/>
    </row>
    <row r="144" spans="3:11">
      <c r="C144" s="287">
        <v>140</v>
      </c>
      <c r="D144" s="300"/>
      <c r="E144" s="310"/>
      <c r="F144" s="3"/>
      <c r="G144" s="3"/>
      <c r="H144" s="3"/>
      <c r="I144" s="3"/>
      <c r="J144" s="3"/>
      <c r="K144" s="293"/>
    </row>
    <row r="145" spans="3:11">
      <c r="C145" s="287">
        <v>141</v>
      </c>
      <c r="D145" s="300"/>
      <c r="E145" s="310"/>
      <c r="F145" s="3"/>
      <c r="G145" s="3"/>
      <c r="H145" s="3"/>
      <c r="I145" s="3"/>
      <c r="J145" s="3"/>
      <c r="K145" s="293"/>
    </row>
    <row r="146" spans="3:11">
      <c r="C146" s="287">
        <v>142</v>
      </c>
      <c r="D146" s="300"/>
      <c r="E146" s="310"/>
      <c r="F146" s="3"/>
      <c r="G146" s="3"/>
      <c r="H146" s="3"/>
      <c r="I146" s="3"/>
      <c r="J146" s="3"/>
      <c r="K146" s="293"/>
    </row>
    <row r="147" spans="3:11">
      <c r="C147" s="287">
        <v>143</v>
      </c>
      <c r="D147" s="300"/>
      <c r="E147" s="310"/>
      <c r="F147" s="3"/>
      <c r="G147" s="3"/>
      <c r="H147" s="3"/>
      <c r="I147" s="3"/>
      <c r="J147" s="3"/>
      <c r="K147" s="293"/>
    </row>
    <row r="148" spans="3:11">
      <c r="C148" s="287">
        <v>144</v>
      </c>
      <c r="D148" s="300"/>
      <c r="E148" s="310"/>
      <c r="F148" s="3"/>
      <c r="G148" s="3"/>
      <c r="H148" s="3"/>
      <c r="I148" s="3"/>
      <c r="J148" s="3"/>
      <c r="K148" s="293"/>
    </row>
    <row r="149" spans="3:11">
      <c r="C149" s="287">
        <v>145</v>
      </c>
      <c r="D149" s="300"/>
      <c r="E149" s="310"/>
      <c r="F149" s="3"/>
      <c r="G149" s="3"/>
      <c r="H149" s="3"/>
      <c r="I149" s="3"/>
      <c r="J149" s="3"/>
      <c r="K149" s="293"/>
    </row>
    <row r="150" spans="3:11">
      <c r="C150" s="287">
        <v>146</v>
      </c>
      <c r="D150" s="300"/>
      <c r="E150" s="310"/>
      <c r="F150" s="3"/>
      <c r="G150" s="3"/>
      <c r="H150" s="3"/>
      <c r="I150" s="3"/>
      <c r="J150" s="3"/>
      <c r="K150" s="293"/>
    </row>
    <row r="151" spans="3:11">
      <c r="C151" s="287">
        <v>147</v>
      </c>
      <c r="D151" s="300"/>
      <c r="E151" s="310"/>
      <c r="F151" s="3"/>
      <c r="G151" s="3"/>
      <c r="H151" s="3"/>
      <c r="I151" s="3"/>
      <c r="J151" s="3"/>
      <c r="K151" s="293"/>
    </row>
    <row r="152" spans="3:11">
      <c r="C152" s="287">
        <v>148</v>
      </c>
      <c r="D152" s="300"/>
      <c r="E152" s="310"/>
      <c r="F152" s="3"/>
      <c r="G152" s="3"/>
      <c r="H152" s="3"/>
      <c r="I152" s="3"/>
      <c r="J152" s="3"/>
      <c r="K152" s="293"/>
    </row>
    <row r="153" spans="3:11">
      <c r="C153" s="287">
        <v>149</v>
      </c>
      <c r="D153" s="300"/>
      <c r="E153" s="310"/>
      <c r="F153" s="3"/>
      <c r="G153" s="3"/>
      <c r="H153" s="3"/>
      <c r="I153" s="3"/>
      <c r="J153" s="3"/>
      <c r="K153" s="293"/>
    </row>
    <row r="154" spans="3:11">
      <c r="C154" s="287">
        <v>150</v>
      </c>
      <c r="D154" s="300"/>
      <c r="E154" s="310"/>
      <c r="F154" s="3"/>
      <c r="G154" s="3"/>
      <c r="H154" s="3"/>
      <c r="I154" s="3"/>
      <c r="J154" s="3"/>
      <c r="K154" s="293"/>
    </row>
    <row r="155" spans="3:11">
      <c r="C155" s="287">
        <v>151</v>
      </c>
      <c r="D155" s="300"/>
      <c r="E155" s="310"/>
      <c r="F155" s="3"/>
      <c r="G155" s="3"/>
      <c r="H155" s="3"/>
      <c r="I155" s="3"/>
      <c r="J155" s="3"/>
      <c r="K155" s="293"/>
    </row>
    <row r="156" spans="3:11">
      <c r="C156" s="287">
        <v>152</v>
      </c>
      <c r="D156" s="300"/>
      <c r="E156" s="310"/>
      <c r="F156" s="3"/>
      <c r="G156" s="3"/>
      <c r="H156" s="3"/>
      <c r="I156" s="3"/>
      <c r="J156" s="3"/>
      <c r="K156" s="293"/>
    </row>
    <row r="157" spans="3:11">
      <c r="C157" s="287">
        <v>153</v>
      </c>
      <c r="D157" s="300"/>
      <c r="E157" s="310"/>
      <c r="F157" s="3"/>
      <c r="G157" s="3"/>
      <c r="H157" s="3"/>
      <c r="I157" s="3"/>
      <c r="J157" s="3"/>
      <c r="K157" s="293"/>
    </row>
    <row r="158" spans="3:11">
      <c r="C158" s="287">
        <v>154</v>
      </c>
      <c r="D158" s="300"/>
      <c r="E158" s="310"/>
      <c r="F158" s="3"/>
      <c r="G158" s="3"/>
      <c r="H158" s="3"/>
      <c r="I158" s="3"/>
      <c r="J158" s="3"/>
      <c r="K158" s="293"/>
    </row>
    <row r="159" spans="3:11">
      <c r="C159" s="287">
        <v>155</v>
      </c>
      <c r="D159" s="300"/>
      <c r="E159" s="310"/>
      <c r="F159" s="3"/>
      <c r="G159" s="3"/>
      <c r="H159" s="3"/>
      <c r="I159" s="3"/>
      <c r="J159" s="3"/>
      <c r="K159" s="293"/>
    </row>
    <row r="160" spans="3:11">
      <c r="C160" s="287">
        <v>156</v>
      </c>
      <c r="D160" s="300"/>
      <c r="E160" s="310"/>
      <c r="F160" s="3"/>
      <c r="G160" s="3"/>
      <c r="H160" s="3"/>
      <c r="I160" s="3"/>
      <c r="J160" s="3"/>
      <c r="K160" s="293"/>
    </row>
    <row r="161" spans="3:11">
      <c r="C161" s="287">
        <v>157</v>
      </c>
      <c r="D161" s="300"/>
      <c r="E161" s="310"/>
      <c r="F161" s="3"/>
      <c r="G161" s="3"/>
      <c r="H161" s="3"/>
      <c r="I161" s="3"/>
      <c r="J161" s="3"/>
      <c r="K161" s="293"/>
    </row>
    <row r="162" spans="3:11">
      <c r="C162" s="287">
        <v>158</v>
      </c>
      <c r="D162" s="300"/>
      <c r="E162" s="310"/>
      <c r="F162" s="3"/>
      <c r="G162" s="3"/>
      <c r="H162" s="3"/>
      <c r="I162" s="3"/>
      <c r="J162" s="3"/>
      <c r="K162" s="293"/>
    </row>
    <row r="163" spans="3:11">
      <c r="C163" s="287">
        <v>159</v>
      </c>
      <c r="D163" s="300"/>
      <c r="E163" s="310"/>
      <c r="F163" s="3"/>
      <c r="G163" s="3"/>
      <c r="H163" s="3"/>
      <c r="I163" s="3"/>
      <c r="J163" s="3"/>
      <c r="K163" s="293"/>
    </row>
    <row r="164" spans="3:11">
      <c r="C164" s="287">
        <v>160</v>
      </c>
      <c r="D164" s="300"/>
      <c r="E164" s="310"/>
      <c r="F164" s="3"/>
      <c r="G164" s="3"/>
      <c r="H164" s="3"/>
      <c r="I164" s="3"/>
      <c r="J164" s="3"/>
      <c r="K164" s="293"/>
    </row>
    <row r="165" spans="3:11">
      <c r="C165" s="287">
        <v>161</v>
      </c>
      <c r="D165" s="300"/>
      <c r="E165" s="310"/>
      <c r="F165" s="3"/>
      <c r="G165" s="3"/>
      <c r="H165" s="3"/>
      <c r="I165" s="3"/>
      <c r="J165" s="3"/>
      <c r="K165" s="293"/>
    </row>
    <row r="166" spans="3:11">
      <c r="C166" s="287">
        <v>162</v>
      </c>
      <c r="D166" s="300"/>
      <c r="E166" s="310"/>
      <c r="F166" s="3"/>
      <c r="G166" s="3"/>
      <c r="H166" s="3"/>
      <c r="I166" s="3"/>
      <c r="J166" s="3"/>
      <c r="K166" s="293"/>
    </row>
    <row r="167" spans="3:11">
      <c r="C167" s="287">
        <v>163</v>
      </c>
      <c r="D167" s="300"/>
      <c r="E167" s="310"/>
      <c r="F167" s="3"/>
      <c r="G167" s="3"/>
      <c r="H167" s="3"/>
      <c r="I167" s="3"/>
      <c r="J167" s="3"/>
      <c r="K167" s="293"/>
    </row>
    <row r="168" spans="3:11">
      <c r="C168" s="287">
        <v>164</v>
      </c>
      <c r="D168" s="300"/>
      <c r="E168" s="310"/>
      <c r="F168" s="3"/>
      <c r="G168" s="3"/>
      <c r="H168" s="3"/>
      <c r="I168" s="3"/>
      <c r="J168" s="3"/>
      <c r="K168" s="293"/>
    </row>
    <row r="169" spans="3:11">
      <c r="C169" s="287">
        <v>165</v>
      </c>
      <c r="D169" s="300"/>
      <c r="E169" s="310"/>
      <c r="F169" s="3"/>
      <c r="G169" s="3"/>
      <c r="H169" s="3"/>
      <c r="I169" s="3"/>
      <c r="J169" s="3"/>
      <c r="K169" s="293"/>
    </row>
    <row r="170" spans="3:11">
      <c r="C170" s="287">
        <v>166</v>
      </c>
      <c r="D170" s="300"/>
      <c r="E170" s="310"/>
      <c r="F170" s="3"/>
      <c r="G170" s="3"/>
      <c r="H170" s="3"/>
      <c r="I170" s="3"/>
      <c r="J170" s="3"/>
      <c r="K170" s="293"/>
    </row>
    <row r="171" spans="3:11">
      <c r="C171" s="287">
        <v>167</v>
      </c>
      <c r="D171" s="300"/>
      <c r="E171" s="310"/>
      <c r="F171" s="3"/>
      <c r="G171" s="3"/>
      <c r="H171" s="3"/>
      <c r="I171" s="3"/>
      <c r="J171" s="3"/>
      <c r="K171" s="293"/>
    </row>
    <row r="172" spans="3:11">
      <c r="C172" s="287">
        <v>168</v>
      </c>
      <c r="D172" s="300"/>
      <c r="E172" s="310"/>
      <c r="F172" s="3"/>
      <c r="G172" s="3"/>
      <c r="H172" s="3"/>
      <c r="I172" s="3"/>
      <c r="J172" s="3"/>
      <c r="K172" s="293"/>
    </row>
    <row r="173" spans="3:11">
      <c r="C173" s="287">
        <v>169</v>
      </c>
      <c r="D173" s="300"/>
      <c r="E173" s="310"/>
      <c r="F173" s="3"/>
      <c r="G173" s="3"/>
      <c r="H173" s="3"/>
      <c r="I173" s="3"/>
      <c r="J173" s="3"/>
      <c r="K173" s="293"/>
    </row>
    <row r="174" spans="3:11">
      <c r="C174" s="287">
        <v>170</v>
      </c>
      <c r="D174" s="300"/>
      <c r="E174" s="310"/>
      <c r="F174" s="3"/>
      <c r="G174" s="3"/>
      <c r="H174" s="3"/>
      <c r="I174" s="3"/>
      <c r="J174" s="3"/>
      <c r="K174" s="293"/>
    </row>
    <row r="175" spans="3:11">
      <c r="C175" s="287">
        <v>171</v>
      </c>
      <c r="D175" s="300"/>
      <c r="E175" s="310"/>
      <c r="F175" s="3"/>
      <c r="G175" s="3"/>
      <c r="H175" s="3"/>
      <c r="I175" s="3"/>
      <c r="J175" s="3"/>
      <c r="K175" s="293"/>
    </row>
    <row r="176" spans="3:11">
      <c r="C176" s="287">
        <v>172</v>
      </c>
      <c r="D176" s="300"/>
      <c r="E176" s="310"/>
      <c r="F176" s="3"/>
      <c r="G176" s="3"/>
      <c r="H176" s="3"/>
      <c r="I176" s="3"/>
      <c r="J176" s="3"/>
      <c r="K176" s="293"/>
    </row>
    <row r="177" spans="3:11">
      <c r="C177" s="287">
        <v>173</v>
      </c>
      <c r="D177" s="300"/>
      <c r="E177" s="310"/>
      <c r="F177" s="3"/>
      <c r="G177" s="3"/>
      <c r="H177" s="3"/>
      <c r="I177" s="3"/>
      <c r="J177" s="3"/>
      <c r="K177" s="293"/>
    </row>
    <row r="178" spans="3:11">
      <c r="C178" s="287">
        <v>174</v>
      </c>
      <c r="D178" s="300"/>
      <c r="E178" s="310"/>
      <c r="F178" s="3"/>
      <c r="G178" s="3"/>
      <c r="H178" s="3"/>
      <c r="I178" s="3"/>
      <c r="J178" s="3"/>
      <c r="K178" s="293"/>
    </row>
    <row r="179" spans="3:11">
      <c r="C179" s="287">
        <v>175</v>
      </c>
      <c r="D179" s="300"/>
      <c r="E179" s="310"/>
      <c r="F179" s="3"/>
      <c r="G179" s="3"/>
      <c r="H179" s="3"/>
      <c r="I179" s="3"/>
      <c r="J179" s="3"/>
      <c r="K179" s="293"/>
    </row>
    <row r="180" spans="3:11">
      <c r="C180" s="287">
        <v>176</v>
      </c>
      <c r="D180" s="300"/>
      <c r="E180" s="310"/>
      <c r="F180" s="3"/>
      <c r="G180" s="3"/>
      <c r="H180" s="3"/>
      <c r="I180" s="3"/>
      <c r="J180" s="3"/>
      <c r="K180" s="293"/>
    </row>
    <row r="181" spans="3:11">
      <c r="C181" s="287">
        <v>177</v>
      </c>
      <c r="D181" s="300"/>
      <c r="E181" s="310"/>
      <c r="F181" s="3"/>
      <c r="G181" s="3"/>
      <c r="H181" s="3"/>
      <c r="I181" s="3"/>
      <c r="J181" s="3"/>
      <c r="K181" s="293"/>
    </row>
    <row r="182" spans="3:11">
      <c r="C182" s="287">
        <v>178</v>
      </c>
      <c r="D182" s="300"/>
      <c r="E182" s="310"/>
      <c r="F182" s="3"/>
      <c r="G182" s="3"/>
      <c r="H182" s="3"/>
      <c r="I182" s="3"/>
      <c r="J182" s="3"/>
      <c r="K182" s="293"/>
    </row>
    <row r="183" spans="3:11">
      <c r="C183" s="287">
        <v>179</v>
      </c>
      <c r="D183" s="300"/>
      <c r="E183" s="310"/>
      <c r="F183" s="3"/>
      <c r="G183" s="3"/>
      <c r="H183" s="3"/>
      <c r="I183" s="3"/>
      <c r="J183" s="3"/>
      <c r="K183" s="293"/>
    </row>
    <row r="184" spans="3:11">
      <c r="C184" s="287">
        <v>180</v>
      </c>
      <c r="D184" s="300"/>
      <c r="E184" s="310"/>
      <c r="F184" s="3"/>
      <c r="G184" s="3"/>
      <c r="H184" s="3"/>
      <c r="I184" s="3"/>
      <c r="J184" s="3"/>
      <c r="K184" s="293"/>
    </row>
    <row r="185" spans="3:11">
      <c r="C185" s="287">
        <v>181</v>
      </c>
      <c r="D185" s="300"/>
      <c r="E185" s="310"/>
      <c r="F185" s="3"/>
      <c r="G185" s="3"/>
      <c r="H185" s="3"/>
      <c r="I185" s="3"/>
      <c r="J185" s="3"/>
      <c r="K185" s="293"/>
    </row>
    <row r="186" spans="3:11">
      <c r="C186" s="287">
        <v>182</v>
      </c>
      <c r="D186" s="300"/>
      <c r="E186" s="310"/>
      <c r="F186" s="3"/>
      <c r="G186" s="3"/>
      <c r="H186" s="3"/>
      <c r="I186" s="3"/>
      <c r="J186" s="3"/>
      <c r="K186" s="293"/>
    </row>
    <row r="187" spans="3:11">
      <c r="C187" s="287">
        <v>183</v>
      </c>
      <c r="D187" s="300"/>
      <c r="E187" s="310"/>
      <c r="F187" s="3"/>
      <c r="G187" s="3"/>
      <c r="H187" s="3"/>
      <c r="I187" s="3"/>
      <c r="J187" s="3"/>
      <c r="K187" s="293"/>
    </row>
    <row r="188" spans="3:11">
      <c r="C188" s="287">
        <v>184</v>
      </c>
      <c r="D188" s="300"/>
      <c r="E188" s="310"/>
      <c r="F188" s="3"/>
      <c r="G188" s="3"/>
      <c r="H188" s="3"/>
      <c r="I188" s="3"/>
      <c r="J188" s="3"/>
      <c r="K188" s="293"/>
    </row>
    <row r="189" spans="3:11">
      <c r="C189" s="287">
        <v>185</v>
      </c>
      <c r="D189" s="300"/>
      <c r="E189" s="310"/>
      <c r="F189" s="3"/>
      <c r="G189" s="3"/>
      <c r="H189" s="3"/>
      <c r="I189" s="3"/>
      <c r="J189" s="3"/>
      <c r="K189" s="293"/>
    </row>
    <row r="190" spans="3:11">
      <c r="C190" s="287">
        <v>186</v>
      </c>
      <c r="D190" s="300"/>
      <c r="E190" s="310"/>
      <c r="F190" s="3"/>
      <c r="G190" s="3"/>
      <c r="H190" s="3"/>
      <c r="I190" s="3"/>
      <c r="J190" s="3"/>
      <c r="K190" s="293"/>
    </row>
    <row r="191" spans="3:11">
      <c r="C191" s="287">
        <v>187</v>
      </c>
      <c r="D191" s="300"/>
      <c r="E191" s="310"/>
      <c r="F191" s="3"/>
      <c r="G191" s="3"/>
      <c r="H191" s="3"/>
      <c r="I191" s="3"/>
      <c r="J191" s="3"/>
      <c r="K191" s="293"/>
    </row>
    <row r="192" spans="3:11">
      <c r="C192" s="287">
        <v>188</v>
      </c>
      <c r="D192" s="300"/>
      <c r="E192" s="310"/>
      <c r="F192" s="3"/>
      <c r="G192" s="3"/>
      <c r="H192" s="3"/>
      <c r="I192" s="3"/>
      <c r="J192" s="3"/>
      <c r="K192" s="293"/>
    </row>
    <row r="193" spans="3:11">
      <c r="C193" s="287">
        <v>189</v>
      </c>
      <c r="D193" s="300"/>
      <c r="E193" s="310"/>
      <c r="F193" s="3"/>
      <c r="G193" s="3"/>
      <c r="H193" s="3"/>
      <c r="I193" s="3"/>
      <c r="J193" s="3"/>
      <c r="K193" s="293"/>
    </row>
    <row r="194" spans="3:11">
      <c r="C194" s="287">
        <v>190</v>
      </c>
      <c r="D194" s="300"/>
      <c r="E194" s="310"/>
      <c r="F194" s="3"/>
      <c r="G194" s="3"/>
      <c r="H194" s="3"/>
      <c r="I194" s="3"/>
      <c r="J194" s="3"/>
      <c r="K194" s="293"/>
    </row>
    <row r="195" spans="3:11">
      <c r="C195" s="287">
        <v>191</v>
      </c>
      <c r="D195" s="300"/>
      <c r="E195" s="310"/>
      <c r="F195" s="3"/>
      <c r="G195" s="3"/>
      <c r="H195" s="3"/>
      <c r="I195" s="3"/>
      <c r="J195" s="3"/>
      <c r="K195" s="293"/>
    </row>
    <row r="196" spans="3:11">
      <c r="C196" s="287">
        <v>192</v>
      </c>
      <c r="D196" s="300"/>
      <c r="E196" s="310"/>
      <c r="F196" s="3"/>
      <c r="G196" s="3"/>
      <c r="H196" s="3"/>
      <c r="I196" s="3"/>
      <c r="J196" s="3"/>
      <c r="K196" s="293"/>
    </row>
    <row r="197" spans="3:11">
      <c r="C197" s="287">
        <v>193</v>
      </c>
      <c r="D197" s="300"/>
      <c r="E197" s="310"/>
      <c r="F197" s="3"/>
      <c r="G197" s="3"/>
      <c r="H197" s="3"/>
      <c r="I197" s="3"/>
      <c r="J197" s="3"/>
      <c r="K197" s="293"/>
    </row>
    <row r="198" spans="3:11">
      <c r="C198" s="287">
        <v>194</v>
      </c>
      <c r="D198" s="300"/>
      <c r="E198" s="310"/>
      <c r="F198" s="3"/>
      <c r="G198" s="3"/>
      <c r="H198" s="3"/>
      <c r="I198" s="3"/>
      <c r="J198" s="3"/>
      <c r="K198" s="293"/>
    </row>
    <row r="199" spans="3:11">
      <c r="C199" s="287">
        <v>195</v>
      </c>
      <c r="D199" s="300"/>
      <c r="E199" s="310"/>
      <c r="F199" s="3"/>
      <c r="G199" s="3"/>
      <c r="H199" s="3"/>
      <c r="I199" s="3"/>
      <c r="J199" s="3"/>
      <c r="K199" s="293"/>
    </row>
    <row r="200" spans="3:11">
      <c r="C200" s="287">
        <v>196</v>
      </c>
      <c r="D200" s="300"/>
      <c r="E200" s="310"/>
      <c r="F200" s="3"/>
      <c r="G200" s="3"/>
      <c r="H200" s="3"/>
      <c r="I200" s="3"/>
      <c r="J200" s="3"/>
      <c r="K200" s="293"/>
    </row>
    <row r="201" spans="3:11">
      <c r="C201" s="287">
        <v>197</v>
      </c>
      <c r="D201" s="300"/>
      <c r="E201" s="310"/>
      <c r="F201" s="3"/>
      <c r="G201" s="3"/>
      <c r="H201" s="3"/>
      <c r="I201" s="3"/>
      <c r="J201" s="3"/>
      <c r="K201" s="293"/>
    </row>
    <row r="202" spans="3:11">
      <c r="C202" s="287">
        <v>198</v>
      </c>
      <c r="D202" s="300"/>
      <c r="E202" s="310"/>
      <c r="F202" s="3"/>
      <c r="G202" s="3"/>
      <c r="H202" s="3"/>
      <c r="I202" s="3"/>
      <c r="J202" s="3"/>
      <c r="K202" s="293"/>
    </row>
    <row r="203" spans="3:11">
      <c r="C203" s="287">
        <v>199</v>
      </c>
      <c r="D203" s="300"/>
      <c r="E203" s="310"/>
      <c r="F203" s="3"/>
      <c r="G203" s="3"/>
      <c r="H203" s="3"/>
      <c r="I203" s="3"/>
      <c r="J203" s="3"/>
      <c r="K203" s="293"/>
    </row>
    <row r="204" spans="3:11" ht="15.75" thickBot="1">
      <c r="C204" s="287">
        <v>200</v>
      </c>
      <c r="D204" s="301"/>
      <c r="E204" s="311"/>
      <c r="F204" s="302"/>
      <c r="G204" s="302"/>
      <c r="H204" s="302"/>
      <c r="I204" s="302"/>
      <c r="J204" s="302"/>
      <c r="K204" s="303"/>
    </row>
  </sheetData>
  <mergeCells count="1">
    <mergeCell ref="H2:J2"/>
  </mergeCells>
  <hyperlinks>
    <hyperlink ref="H2" location="menu!A1" tooltip="Kembali ke Menu Utama" display="Kembali ke Menu"/>
  </hyperlink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V30"/>
  <sheetViews>
    <sheetView showGridLines="0" view="pageBreakPreview" zoomScale="110" zoomScaleSheetLayoutView="110" workbookViewId="0">
      <pane ySplit="2" topLeftCell="A3" activePane="bottomLeft" state="frozen"/>
      <selection pane="bottomLeft" activeCell="D2" sqref="D2"/>
    </sheetView>
  </sheetViews>
  <sheetFormatPr defaultRowHeight="14.25"/>
  <cols>
    <col min="1" max="1" width="9.140625" style="1"/>
    <col min="2" max="2" width="16.28515625" style="1" customWidth="1"/>
    <col min="3" max="3" width="3.5703125" style="1" customWidth="1"/>
    <col min="4" max="4" width="42.42578125" style="1" customWidth="1"/>
    <col min="5" max="16384" width="9.140625" style="1"/>
  </cols>
  <sheetData>
    <row r="2" spans="2:4" ht="15.75">
      <c r="B2" s="97" t="s">
        <v>380</v>
      </c>
      <c r="D2" s="177" t="s">
        <v>171</v>
      </c>
    </row>
    <row r="6" spans="2:4" ht="15">
      <c r="B6" s="174" t="s">
        <v>52</v>
      </c>
      <c r="C6" s="112" t="s">
        <v>49</v>
      </c>
      <c r="D6" s="150">
        <v>2011</v>
      </c>
    </row>
    <row r="7" spans="2:4">
      <c r="B7" s="111" t="s">
        <v>53</v>
      </c>
      <c r="C7" s="112" t="s">
        <v>49</v>
      </c>
      <c r="D7" s="112" t="s">
        <v>2</v>
      </c>
    </row>
    <row r="8" spans="2:4">
      <c r="B8" s="111"/>
      <c r="C8" s="112"/>
      <c r="D8" s="112"/>
    </row>
    <row r="9" spans="2:4">
      <c r="B9" s="111"/>
      <c r="C9" s="112"/>
      <c r="D9" s="112"/>
    </row>
    <row r="10" spans="2:4" ht="15">
      <c r="B10" s="174" t="s">
        <v>50</v>
      </c>
      <c r="C10" s="112" t="s">
        <v>49</v>
      </c>
      <c r="D10" s="112" t="s">
        <v>56</v>
      </c>
    </row>
    <row r="11" spans="2:4">
      <c r="B11" s="111" t="s">
        <v>12</v>
      </c>
      <c r="C11" s="112" t="s">
        <v>49</v>
      </c>
      <c r="D11" s="112" t="s">
        <v>32</v>
      </c>
    </row>
    <row r="12" spans="2:4">
      <c r="B12" s="111" t="s">
        <v>1</v>
      </c>
      <c r="C12" s="112" t="s">
        <v>49</v>
      </c>
      <c r="D12" s="112" t="s">
        <v>57</v>
      </c>
    </row>
    <row r="13" spans="2:4">
      <c r="B13" s="111" t="s">
        <v>54</v>
      </c>
      <c r="C13" s="112" t="s">
        <v>49</v>
      </c>
      <c r="D13" s="112" t="s">
        <v>613</v>
      </c>
    </row>
    <row r="14" spans="2:4">
      <c r="B14" s="111" t="s">
        <v>58</v>
      </c>
      <c r="C14" s="112" t="s">
        <v>49</v>
      </c>
      <c r="D14" s="112" t="s">
        <v>614</v>
      </c>
    </row>
    <row r="15" spans="2:4">
      <c r="B15" s="111"/>
      <c r="C15" s="112"/>
      <c r="D15" s="112"/>
    </row>
    <row r="16" spans="2:4">
      <c r="B16" s="111"/>
      <c r="C16" s="112"/>
      <c r="D16" s="112"/>
    </row>
    <row r="17" spans="2:22">
      <c r="B17" s="111"/>
      <c r="C17" s="112"/>
      <c r="D17" s="112"/>
    </row>
    <row r="18" spans="2:22" ht="28.5">
      <c r="B18" s="175" t="s">
        <v>55</v>
      </c>
      <c r="C18" s="173" t="s">
        <v>49</v>
      </c>
      <c r="D18" s="172" t="s">
        <v>59</v>
      </c>
      <c r="F18" s="339" t="s">
        <v>59</v>
      </c>
    </row>
    <row r="19" spans="2:22">
      <c r="B19" s="111" t="s">
        <v>131</v>
      </c>
      <c r="C19" s="112" t="s">
        <v>49</v>
      </c>
      <c r="D19" s="112" t="s">
        <v>452</v>
      </c>
      <c r="F19" s="339" t="s">
        <v>452</v>
      </c>
    </row>
    <row r="20" spans="2:22">
      <c r="B20" s="111"/>
      <c r="C20" s="112"/>
      <c r="D20" s="112"/>
    </row>
    <row r="21" spans="2:22">
      <c r="B21" s="111" t="s">
        <v>12</v>
      </c>
      <c r="C21" s="112" t="s">
        <v>49</v>
      </c>
      <c r="D21" s="112" t="s">
        <v>378</v>
      </c>
      <c r="F21" s="112" t="s">
        <v>378</v>
      </c>
      <c r="G21" s="112"/>
      <c r="I21" s="112" t="s">
        <v>60</v>
      </c>
      <c r="M21" s="276" t="s">
        <v>327</v>
      </c>
      <c r="N21" s="276"/>
      <c r="O21" s="276"/>
      <c r="P21" s="276"/>
      <c r="Q21" s="276"/>
      <c r="R21" s="276"/>
      <c r="S21" s="276"/>
      <c r="T21" s="276"/>
      <c r="U21" s="276"/>
      <c r="V21" s="276"/>
    </row>
    <row r="22" spans="2:22">
      <c r="B22" s="111" t="s">
        <v>54</v>
      </c>
      <c r="C22" s="112" t="s">
        <v>49</v>
      </c>
      <c r="D22" s="112" t="s">
        <v>331</v>
      </c>
      <c r="F22" s="112" t="s">
        <v>331</v>
      </c>
      <c r="G22" s="112"/>
      <c r="I22" s="112" t="s">
        <v>445</v>
      </c>
      <c r="M22" s="112" t="s">
        <v>445</v>
      </c>
      <c r="N22" s="276"/>
      <c r="O22" s="276"/>
      <c r="P22" s="276"/>
      <c r="Q22" s="276"/>
      <c r="R22" s="276"/>
      <c r="S22" s="276"/>
      <c r="T22" s="276"/>
      <c r="U22" s="276"/>
      <c r="V22" s="276"/>
    </row>
    <row r="23" spans="2:22">
      <c r="B23" s="111" t="s">
        <v>1</v>
      </c>
      <c r="C23" s="112" t="s">
        <v>49</v>
      </c>
      <c r="D23" s="269" t="s">
        <v>379</v>
      </c>
      <c r="F23" s="269" t="s">
        <v>379</v>
      </c>
      <c r="G23" s="112"/>
      <c r="I23" s="269" t="s">
        <v>223</v>
      </c>
      <c r="M23" s="276" t="s">
        <v>455</v>
      </c>
    </row>
    <row r="24" spans="2:22">
      <c r="B24" s="111"/>
      <c r="C24" s="112"/>
      <c r="D24" s="112"/>
    </row>
    <row r="25" spans="2:22">
      <c r="B25" s="111"/>
      <c r="C25" s="112"/>
      <c r="D25" s="112"/>
    </row>
    <row r="26" spans="2:22">
      <c r="B26" s="111"/>
      <c r="C26" s="112"/>
      <c r="D26" s="112"/>
    </row>
    <row r="27" spans="2:22" ht="15">
      <c r="B27" s="174" t="s">
        <v>79</v>
      </c>
      <c r="C27" s="112"/>
      <c r="D27" s="112"/>
    </row>
    <row r="28" spans="2:22">
      <c r="B28" s="111" t="s">
        <v>12</v>
      </c>
      <c r="C28" s="112"/>
      <c r="D28" s="112" t="s">
        <v>663</v>
      </c>
    </row>
    <row r="29" spans="2:22">
      <c r="B29" s="111" t="s">
        <v>54</v>
      </c>
      <c r="C29" s="112"/>
      <c r="D29" s="112" t="s">
        <v>80</v>
      </c>
    </row>
    <row r="30" spans="2:22">
      <c r="B30" s="111" t="s">
        <v>1</v>
      </c>
      <c r="C30" s="112"/>
      <c r="D30" s="112" t="s">
        <v>81</v>
      </c>
    </row>
  </sheetData>
  <hyperlinks>
    <hyperlink ref="D2" location="menu!A1" tooltip="Kembali ke Menu Utama" display="Kembali ke Menu"/>
  </hyperlinks>
  <pageMargins left="0.7" right="0.7" top="0.75" bottom="0.75" header="0.3" footer="0.3"/>
  <pageSetup paperSize="5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T48"/>
  <sheetViews>
    <sheetView showGridLines="0" view="pageBreakPreview" zoomScale="91" zoomScaleNormal="85" zoomScaleSheetLayoutView="91" workbookViewId="0">
      <pane ySplit="1" topLeftCell="A8" activePane="bottomLeft" state="frozen"/>
      <selection activeCell="B1" sqref="B1"/>
      <selection pane="bottomLeft" activeCell="R1" sqref="R1:T1"/>
    </sheetView>
  </sheetViews>
  <sheetFormatPr defaultRowHeight="12.75"/>
  <cols>
    <col min="1" max="1" width="6.85546875" style="70" customWidth="1"/>
    <col min="2" max="2" width="3.28515625" style="72" customWidth="1"/>
    <col min="3" max="3" width="0.85546875" style="70" customWidth="1"/>
    <col min="4" max="4" width="2.7109375" style="70" customWidth="1"/>
    <col min="5" max="5" width="34.5703125" style="70" customWidth="1"/>
    <col min="6" max="6" width="2.7109375" style="72" customWidth="1"/>
    <col min="7" max="7" width="7.42578125" style="70" customWidth="1"/>
    <col min="8" max="8" width="1.28515625" style="70" customWidth="1"/>
    <col min="9" max="9" width="44" style="70" customWidth="1"/>
    <col min="10" max="10" width="6.140625" style="69" customWidth="1"/>
    <col min="11" max="11" width="3.28515625" style="70" customWidth="1"/>
    <col min="12" max="12" width="13.7109375" style="70" customWidth="1"/>
    <col min="13" max="13" width="1.28515625" style="70" customWidth="1"/>
    <col min="14" max="14" width="10.7109375" style="70" customWidth="1"/>
    <col min="15" max="15" width="13.85546875" style="70" customWidth="1"/>
    <col min="16" max="16" width="2.42578125" style="70" customWidth="1"/>
    <col min="17" max="17" width="13.7109375" style="70" customWidth="1"/>
    <col min="18" max="18" width="1.28515625" style="70" customWidth="1"/>
    <col min="19" max="19" width="10.7109375" style="70" customWidth="1"/>
    <col min="20" max="20" width="13.5703125" style="71" customWidth="1"/>
    <col min="21" max="16384" width="9.140625" style="70"/>
  </cols>
  <sheetData>
    <row r="1" spans="2:20" ht="15.75">
      <c r="B1" s="168" t="s">
        <v>172</v>
      </c>
      <c r="R1" s="435" t="s">
        <v>171</v>
      </c>
      <c r="S1" s="435"/>
      <c r="T1" s="435"/>
    </row>
    <row r="4" spans="2:20">
      <c r="B4" s="185"/>
      <c r="C4" s="186"/>
      <c r="D4" s="186"/>
      <c r="E4" s="186"/>
      <c r="F4" s="185"/>
      <c r="G4" s="186"/>
      <c r="H4" s="186"/>
      <c r="I4" s="186"/>
      <c r="J4" s="187"/>
      <c r="K4" s="186"/>
      <c r="L4" s="186"/>
      <c r="M4" s="186"/>
      <c r="N4" s="186"/>
      <c r="O4" s="186"/>
      <c r="P4" s="186"/>
      <c r="Q4" s="186"/>
      <c r="R4" s="186"/>
      <c r="S4" s="186"/>
      <c r="T4" s="188"/>
    </row>
    <row r="5" spans="2:20" ht="15" customHeight="1">
      <c r="B5" s="454" t="s">
        <v>17</v>
      </c>
      <c r="C5" s="455"/>
      <c r="D5" s="455"/>
      <c r="E5" s="455"/>
      <c r="F5" s="455"/>
      <c r="G5" s="455"/>
      <c r="H5" s="455"/>
      <c r="I5" s="456"/>
      <c r="J5" s="187"/>
      <c r="K5" s="189" t="s">
        <v>48</v>
      </c>
      <c r="L5" s="453" t="s">
        <v>92</v>
      </c>
      <c r="M5" s="453"/>
      <c r="N5" s="453"/>
      <c r="O5" s="453"/>
      <c r="P5" s="453"/>
      <c r="Q5" s="453"/>
      <c r="R5" s="453"/>
      <c r="S5" s="453"/>
      <c r="T5" s="453"/>
    </row>
    <row r="6" spans="2:20" ht="15" customHeight="1">
      <c r="B6" s="457" t="s">
        <v>18</v>
      </c>
      <c r="C6" s="458"/>
      <c r="D6" s="458"/>
      <c r="E6" s="458"/>
      <c r="F6" s="458"/>
      <c r="G6" s="458"/>
      <c r="H6" s="458"/>
      <c r="I6" s="459"/>
      <c r="J6" s="187"/>
      <c r="K6" s="190"/>
      <c r="L6" s="191" t="s">
        <v>93</v>
      </c>
      <c r="M6" s="191"/>
      <c r="N6" s="191"/>
      <c r="O6" s="192"/>
      <c r="P6" s="190"/>
      <c r="Q6" s="191"/>
      <c r="R6" s="191"/>
      <c r="S6" s="191"/>
      <c r="T6" s="192"/>
    </row>
    <row r="7" spans="2:20" ht="15" customHeight="1">
      <c r="B7" s="444" t="s">
        <v>94</v>
      </c>
      <c r="C7" s="445"/>
      <c r="D7" s="445"/>
      <c r="E7" s="445"/>
      <c r="F7" s="445"/>
      <c r="G7" s="445"/>
      <c r="H7" s="445"/>
      <c r="I7" s="446"/>
      <c r="J7" s="187"/>
      <c r="K7" s="193"/>
      <c r="L7" s="188" t="s">
        <v>95</v>
      </c>
      <c r="M7" s="188" t="s">
        <v>49</v>
      </c>
      <c r="N7" s="266" t="str">
        <f>'PAR REK'!D7</f>
        <v>Bone-Bone</v>
      </c>
      <c r="O7" s="194"/>
      <c r="P7" s="193"/>
      <c r="Q7" s="188" t="s">
        <v>96</v>
      </c>
      <c r="R7" s="188" t="s">
        <v>49</v>
      </c>
      <c r="S7" s="266" t="str">
        <f>N7</f>
        <v>Bone-Bone</v>
      </c>
      <c r="T7" s="195"/>
    </row>
    <row r="8" spans="2:20" ht="12" customHeight="1">
      <c r="B8" s="460" t="s">
        <v>19</v>
      </c>
      <c r="C8" s="461"/>
      <c r="D8" s="461"/>
      <c r="E8" s="461"/>
      <c r="F8" s="461"/>
      <c r="G8" s="461"/>
      <c r="H8" s="461"/>
      <c r="I8" s="462"/>
      <c r="J8" s="187"/>
      <c r="K8" s="193"/>
      <c r="L8" s="188" t="s">
        <v>97</v>
      </c>
      <c r="M8" s="188" t="s">
        <v>49</v>
      </c>
      <c r="N8" s="436">
        <f>G27</f>
        <v>40862</v>
      </c>
      <c r="O8" s="437"/>
      <c r="P8" s="193"/>
      <c r="Q8" s="188" t="s">
        <v>98</v>
      </c>
      <c r="R8" s="188" t="s">
        <v>49</v>
      </c>
      <c r="S8" s="438">
        <f>G28</f>
        <v>40863</v>
      </c>
      <c r="T8" s="439"/>
    </row>
    <row r="9" spans="2:20" ht="12" customHeight="1">
      <c r="B9" s="193"/>
      <c r="C9" s="188"/>
      <c r="D9" s="188"/>
      <c r="E9" s="188"/>
      <c r="F9" s="196"/>
      <c r="G9" s="188"/>
      <c r="H9" s="188"/>
      <c r="I9" s="195"/>
      <c r="J9" s="187"/>
      <c r="K9" s="197"/>
      <c r="L9" s="198" t="s">
        <v>140</v>
      </c>
      <c r="M9" s="188"/>
      <c r="N9" s="188"/>
      <c r="O9" s="195"/>
      <c r="P9" s="193"/>
      <c r="Q9" s="198" t="s">
        <v>141</v>
      </c>
      <c r="R9" s="188"/>
      <c r="S9" s="188"/>
      <c r="T9" s="195"/>
    </row>
    <row r="10" spans="2:20" ht="12" customHeight="1">
      <c r="B10" s="463" t="s">
        <v>99</v>
      </c>
      <c r="C10" s="464"/>
      <c r="D10" s="464"/>
      <c r="E10" s="464"/>
      <c r="F10" s="464"/>
      <c r="G10" s="464"/>
      <c r="H10" s="464"/>
      <c r="I10" s="465"/>
      <c r="J10" s="187"/>
      <c r="K10" s="193"/>
      <c r="L10" s="188"/>
      <c r="M10" s="188"/>
      <c r="N10" s="188"/>
      <c r="O10" s="195"/>
      <c r="P10" s="193"/>
      <c r="Q10" s="188"/>
      <c r="R10" s="188"/>
      <c r="S10" s="188"/>
      <c r="T10" s="195"/>
    </row>
    <row r="11" spans="2:20" ht="12" customHeight="1">
      <c r="B11" s="444" t="str">
        <f>"Nomor :  "&amp;engine!F7</f>
        <v>Nomor :  094/199/ST-KLK</v>
      </c>
      <c r="C11" s="445"/>
      <c r="D11" s="445"/>
      <c r="E11" s="445"/>
      <c r="F11" s="445"/>
      <c r="G11" s="445"/>
      <c r="H11" s="445"/>
      <c r="I11" s="446"/>
      <c r="J11" s="187"/>
      <c r="K11" s="193"/>
      <c r="L11" s="188"/>
      <c r="M11" s="188"/>
      <c r="N11" s="188"/>
      <c r="O11" s="195"/>
      <c r="P11" s="193"/>
      <c r="Q11" s="188"/>
      <c r="R11" s="188"/>
      <c r="S11" s="188"/>
      <c r="T11" s="195"/>
    </row>
    <row r="12" spans="2:20" ht="26.25" customHeight="1">
      <c r="B12" s="193"/>
      <c r="C12" s="188"/>
      <c r="D12" s="188"/>
      <c r="E12" s="188"/>
      <c r="F12" s="196"/>
      <c r="G12" s="188"/>
      <c r="H12" s="188"/>
      <c r="I12" s="195"/>
      <c r="J12" s="187"/>
      <c r="K12" s="193"/>
      <c r="L12" s="188"/>
      <c r="M12" s="188"/>
      <c r="N12" s="188"/>
      <c r="O12" s="195"/>
      <c r="P12" s="193"/>
      <c r="Q12" s="199"/>
      <c r="R12" s="188"/>
      <c r="S12" s="188"/>
      <c r="T12" s="195"/>
    </row>
    <row r="13" spans="2:20" ht="12" customHeight="1">
      <c r="B13" s="200"/>
      <c r="C13" s="201"/>
      <c r="D13" s="201"/>
      <c r="E13" s="201"/>
      <c r="F13" s="202"/>
      <c r="G13" s="201"/>
      <c r="H13" s="201"/>
      <c r="I13" s="203"/>
      <c r="J13" s="187"/>
      <c r="K13" s="197"/>
      <c r="L13" s="267" t="str">
        <f>I47</f>
        <v>Drs. SYAMSUL BAHRI</v>
      </c>
      <c r="M13" s="188"/>
      <c r="N13" s="188"/>
      <c r="O13" s="195"/>
      <c r="P13" s="193"/>
      <c r="Q13" s="267" t="str">
        <f>I47</f>
        <v>Drs. SYAMSUL BAHRI</v>
      </c>
      <c r="R13" s="199"/>
      <c r="S13" s="199"/>
      <c r="T13" s="195"/>
    </row>
    <row r="14" spans="2:20" ht="24" customHeight="1">
      <c r="B14" s="204">
        <v>1</v>
      </c>
      <c r="C14" s="205"/>
      <c r="D14" s="206" t="s">
        <v>100</v>
      </c>
      <c r="E14" s="207"/>
      <c r="F14" s="208" t="s">
        <v>49</v>
      </c>
      <c r="G14" s="447" t="s">
        <v>101</v>
      </c>
      <c r="H14" s="447"/>
      <c r="I14" s="448"/>
      <c r="J14" s="187"/>
      <c r="K14" s="209"/>
      <c r="L14" s="268" t="str">
        <f>I48</f>
        <v>NIP  : 19581230 198612 1 002</v>
      </c>
      <c r="M14" s="210"/>
      <c r="N14" s="210"/>
      <c r="O14" s="211"/>
      <c r="P14" s="200"/>
      <c r="Q14" s="268" t="str">
        <f>I48</f>
        <v>NIP  : 19581230 198612 1 002</v>
      </c>
      <c r="R14" s="210"/>
      <c r="S14" s="210"/>
      <c r="T14" s="203"/>
    </row>
    <row r="15" spans="2:20" ht="14.1" customHeight="1">
      <c r="B15" s="212">
        <v>2</v>
      </c>
      <c r="C15" s="193"/>
      <c r="D15" s="188" t="s">
        <v>102</v>
      </c>
      <c r="E15" s="195"/>
      <c r="F15" s="196" t="s">
        <v>49</v>
      </c>
      <c r="G15" s="213" t="str">
        <f>engine!F11</f>
        <v>VENDERS, S.Sos</v>
      </c>
      <c r="H15" s="191"/>
      <c r="I15" s="192"/>
      <c r="J15" s="187"/>
      <c r="K15" s="451" t="s">
        <v>103</v>
      </c>
      <c r="L15" s="452" t="s">
        <v>104</v>
      </c>
      <c r="M15" s="452"/>
      <c r="N15" s="452"/>
      <c r="O15" s="452"/>
      <c r="P15" s="452"/>
      <c r="Q15" s="452"/>
      <c r="R15" s="452"/>
      <c r="S15" s="452"/>
      <c r="T15" s="452"/>
    </row>
    <row r="16" spans="2:20" ht="14.1" customHeight="1">
      <c r="B16" s="212"/>
      <c r="C16" s="193"/>
      <c r="D16" s="188" t="s">
        <v>105</v>
      </c>
      <c r="E16" s="195" t="s">
        <v>106</v>
      </c>
      <c r="F16" s="196" t="s">
        <v>49</v>
      </c>
      <c r="G16" s="188" t="str">
        <f>engine!F12</f>
        <v>Penata Muda, III/a</v>
      </c>
      <c r="H16" s="188"/>
      <c r="I16" s="195"/>
      <c r="J16" s="187"/>
      <c r="K16" s="451"/>
      <c r="L16" s="453"/>
      <c r="M16" s="453"/>
      <c r="N16" s="453"/>
      <c r="O16" s="453"/>
      <c r="P16" s="453"/>
      <c r="Q16" s="453"/>
      <c r="R16" s="453"/>
      <c r="S16" s="453"/>
      <c r="T16" s="453"/>
    </row>
    <row r="17" spans="2:20" ht="14.1" customHeight="1">
      <c r="B17" s="212"/>
      <c r="C17" s="193"/>
      <c r="D17" s="188" t="s">
        <v>107</v>
      </c>
      <c r="E17" s="195" t="s">
        <v>1</v>
      </c>
      <c r="F17" s="196" t="s">
        <v>49</v>
      </c>
      <c r="G17" s="214" t="str">
        <f>engine!F13</f>
        <v>19680530 2009 01 1 001</v>
      </c>
      <c r="H17" s="188"/>
      <c r="I17" s="195"/>
      <c r="J17" s="187"/>
      <c r="K17" s="215">
        <v>1</v>
      </c>
      <c r="L17" s="191" t="s">
        <v>108</v>
      </c>
      <c r="M17" s="191"/>
      <c r="N17" s="191"/>
      <c r="O17" s="192"/>
      <c r="P17" s="190"/>
      <c r="Q17" s="191"/>
      <c r="R17" s="191"/>
      <c r="S17" s="191"/>
      <c r="T17" s="192"/>
    </row>
    <row r="18" spans="2:20" ht="14.1" customHeight="1">
      <c r="B18" s="212"/>
      <c r="C18" s="193"/>
      <c r="D18" s="188" t="s">
        <v>109</v>
      </c>
      <c r="E18" s="195" t="s">
        <v>14</v>
      </c>
      <c r="F18" s="196" t="s">
        <v>49</v>
      </c>
      <c r="G18" s="214" t="str">
        <f>engine!F14</f>
        <v>Plt. Kasi. Perencanaan &amp; Peng. Pelatihan</v>
      </c>
      <c r="H18" s="188"/>
      <c r="I18" s="195"/>
      <c r="J18" s="187"/>
      <c r="K18" s="193"/>
      <c r="L18" s="188" t="s">
        <v>110</v>
      </c>
      <c r="M18" s="188" t="s">
        <v>49</v>
      </c>
      <c r="N18" s="188" t="str">
        <f>engine!F18</f>
        <v>Masamba</v>
      </c>
      <c r="O18" s="195"/>
      <c r="P18" s="193"/>
      <c r="Q18" s="188" t="s">
        <v>96</v>
      </c>
      <c r="R18" s="188" t="s">
        <v>49</v>
      </c>
      <c r="S18" s="449" t="str">
        <f>engine!F18</f>
        <v>Masamba</v>
      </c>
      <c r="T18" s="450"/>
    </row>
    <row r="19" spans="2:20" ht="14.1" customHeight="1">
      <c r="B19" s="212"/>
      <c r="C19" s="193"/>
      <c r="D19" s="188"/>
      <c r="E19" s="195"/>
      <c r="F19" s="196"/>
      <c r="G19" s="188"/>
      <c r="H19" s="188"/>
      <c r="I19" s="195"/>
      <c r="J19" s="187"/>
      <c r="K19" s="193"/>
      <c r="L19" s="188" t="s">
        <v>111</v>
      </c>
      <c r="M19" s="188" t="s">
        <v>49</v>
      </c>
      <c r="N19" s="436">
        <f>engine!F25</f>
        <v>40862</v>
      </c>
      <c r="O19" s="437"/>
      <c r="P19" s="193"/>
      <c r="Q19" s="188" t="s">
        <v>98</v>
      </c>
      <c r="R19" s="188" t="s">
        <v>49</v>
      </c>
      <c r="S19" s="436">
        <f>engine!F27</f>
        <v>40863</v>
      </c>
      <c r="T19" s="437"/>
    </row>
    <row r="20" spans="2:20" ht="14.1" customHeight="1">
      <c r="B20" s="216">
        <v>3</v>
      </c>
      <c r="C20" s="190"/>
      <c r="D20" s="191" t="s">
        <v>112</v>
      </c>
      <c r="E20" s="192"/>
      <c r="F20" s="217"/>
      <c r="G20" s="191"/>
      <c r="H20" s="191"/>
      <c r="I20" s="192"/>
      <c r="J20" s="187"/>
      <c r="K20" s="193"/>
      <c r="L20" s="198" t="s">
        <v>113</v>
      </c>
      <c r="M20" s="188"/>
      <c r="N20" s="188"/>
      <c r="O20" s="195"/>
      <c r="P20" s="193"/>
      <c r="Q20" s="198" t="s">
        <v>113</v>
      </c>
      <c r="R20" s="188"/>
      <c r="S20" s="188"/>
      <c r="T20" s="195"/>
    </row>
    <row r="21" spans="2:20" ht="14.1" customHeight="1">
      <c r="B21" s="212"/>
      <c r="C21" s="193"/>
      <c r="D21" s="188" t="s">
        <v>105</v>
      </c>
      <c r="E21" s="195" t="s">
        <v>3</v>
      </c>
      <c r="F21" s="196" t="s">
        <v>49</v>
      </c>
      <c r="G21" s="188" t="str">
        <f>engine!F17</f>
        <v>Bone-Bone</v>
      </c>
      <c r="H21" s="188"/>
      <c r="I21" s="195"/>
      <c r="J21" s="187"/>
      <c r="K21" s="218"/>
      <c r="L21" s="188"/>
      <c r="M21" s="188"/>
      <c r="N21" s="188"/>
      <c r="O21" s="195" t="s">
        <v>126</v>
      </c>
      <c r="P21" s="193"/>
      <c r="Q21" s="188"/>
      <c r="R21" s="188"/>
      <c r="S21" s="188"/>
      <c r="T21" s="195"/>
    </row>
    <row r="22" spans="2:20" ht="14.1" customHeight="1">
      <c r="B22" s="212"/>
      <c r="C22" s="193"/>
      <c r="D22" s="188" t="s">
        <v>107</v>
      </c>
      <c r="E22" s="195" t="s">
        <v>4</v>
      </c>
      <c r="F22" s="196" t="s">
        <v>49</v>
      </c>
      <c r="G22" s="188" t="str">
        <f>engine!F18</f>
        <v>Masamba</v>
      </c>
      <c r="H22" s="188"/>
      <c r="I22" s="195"/>
      <c r="J22" s="187"/>
      <c r="K22" s="193"/>
      <c r="L22" s="188"/>
      <c r="M22" s="188"/>
      <c r="N22" s="188"/>
      <c r="O22" s="195"/>
      <c r="P22" s="193"/>
      <c r="Q22" s="188"/>
      <c r="R22" s="188"/>
      <c r="S22" s="188"/>
      <c r="T22" s="195"/>
    </row>
    <row r="23" spans="2:20" ht="14.1" customHeight="1">
      <c r="B23" s="212"/>
      <c r="C23" s="193"/>
      <c r="D23" s="188" t="s">
        <v>109</v>
      </c>
      <c r="E23" s="195" t="s">
        <v>114</v>
      </c>
      <c r="F23" s="196" t="s">
        <v>49</v>
      </c>
      <c r="G23" s="188" t="str">
        <f>engine!F19</f>
        <v>Mobil</v>
      </c>
      <c r="H23" s="188"/>
      <c r="I23" s="195"/>
      <c r="J23" s="187"/>
      <c r="K23" s="193"/>
      <c r="L23" s="199" t="s">
        <v>115</v>
      </c>
      <c r="M23" s="199"/>
      <c r="N23" s="199"/>
      <c r="O23" s="219"/>
      <c r="P23" s="193"/>
      <c r="Q23" s="199" t="s">
        <v>116</v>
      </c>
      <c r="R23" s="188"/>
      <c r="S23" s="188"/>
      <c r="T23" s="195"/>
    </row>
    <row r="24" spans="2:20" ht="14.1" customHeight="1">
      <c r="B24" s="212"/>
      <c r="C24" s="193"/>
      <c r="D24" s="188"/>
      <c r="E24" s="195"/>
      <c r="F24" s="196"/>
      <c r="G24" s="188"/>
      <c r="H24" s="188"/>
      <c r="I24" s="195"/>
      <c r="J24" s="187"/>
      <c r="K24" s="193"/>
      <c r="L24" s="199" t="s">
        <v>117</v>
      </c>
      <c r="M24" s="199"/>
      <c r="N24" s="199"/>
      <c r="O24" s="195"/>
      <c r="P24" s="193"/>
      <c r="Q24" s="199" t="s">
        <v>117</v>
      </c>
      <c r="R24" s="188"/>
      <c r="S24" s="188"/>
      <c r="T24" s="195"/>
    </row>
    <row r="25" spans="2:20" ht="14.1" customHeight="1">
      <c r="B25" s="216">
        <v>4</v>
      </c>
      <c r="C25" s="190"/>
      <c r="D25" s="191" t="s">
        <v>118</v>
      </c>
      <c r="E25" s="192"/>
      <c r="F25" s="217"/>
      <c r="G25" s="191"/>
      <c r="H25" s="191"/>
      <c r="I25" s="192"/>
      <c r="J25" s="187"/>
      <c r="K25" s="215">
        <v>2</v>
      </c>
      <c r="L25" s="191" t="s">
        <v>108</v>
      </c>
      <c r="M25" s="191"/>
      <c r="N25" s="191"/>
      <c r="O25" s="192"/>
      <c r="P25" s="190"/>
      <c r="Q25" s="191"/>
      <c r="R25" s="191"/>
      <c r="S25" s="220"/>
      <c r="T25" s="192"/>
    </row>
    <row r="26" spans="2:20" ht="14.1" customHeight="1">
      <c r="B26" s="212"/>
      <c r="C26" s="193"/>
      <c r="D26" s="188" t="s">
        <v>105</v>
      </c>
      <c r="E26" s="195" t="s">
        <v>7</v>
      </c>
      <c r="F26" s="196" t="s">
        <v>49</v>
      </c>
      <c r="G26" s="188" t="str">
        <f>engine!F23&amp;" Hari"</f>
        <v>2 Hari</v>
      </c>
      <c r="H26" s="188"/>
      <c r="I26" s="195"/>
      <c r="J26" s="187"/>
      <c r="K26" s="193"/>
      <c r="L26" s="188" t="s">
        <v>110</v>
      </c>
      <c r="M26" s="188" t="s">
        <v>49</v>
      </c>
      <c r="N26" s="188"/>
      <c r="O26" s="195"/>
      <c r="P26" s="193"/>
      <c r="Q26" s="188" t="s">
        <v>96</v>
      </c>
      <c r="R26" s="188" t="s">
        <v>49</v>
      </c>
      <c r="S26" s="188"/>
      <c r="T26" s="195"/>
    </row>
    <row r="27" spans="2:20" ht="14.1" customHeight="1">
      <c r="B27" s="212"/>
      <c r="C27" s="193"/>
      <c r="D27" s="188" t="s">
        <v>107</v>
      </c>
      <c r="E27" s="195" t="s">
        <v>8</v>
      </c>
      <c r="F27" s="196" t="s">
        <v>49</v>
      </c>
      <c r="G27" s="436">
        <f>engine!F25</f>
        <v>40862</v>
      </c>
      <c r="H27" s="436"/>
      <c r="I27" s="437"/>
      <c r="J27" s="187"/>
      <c r="K27" s="193"/>
      <c r="L27" s="188" t="s">
        <v>111</v>
      </c>
      <c r="M27" s="188" t="s">
        <v>49</v>
      </c>
      <c r="N27" s="188"/>
      <c r="O27" s="195"/>
      <c r="P27" s="193"/>
      <c r="Q27" s="188" t="s">
        <v>98</v>
      </c>
      <c r="R27" s="188" t="s">
        <v>49</v>
      </c>
      <c r="S27" s="199"/>
      <c r="T27" s="195"/>
    </row>
    <row r="28" spans="2:20" ht="14.1" customHeight="1">
      <c r="B28" s="212"/>
      <c r="C28" s="193"/>
      <c r="D28" s="188" t="s">
        <v>109</v>
      </c>
      <c r="E28" s="195" t="s">
        <v>119</v>
      </c>
      <c r="F28" s="196" t="s">
        <v>49</v>
      </c>
      <c r="G28" s="438">
        <f>engine!F27</f>
        <v>40863</v>
      </c>
      <c r="H28" s="438"/>
      <c r="I28" s="439"/>
      <c r="J28" s="187"/>
      <c r="K28" s="218"/>
      <c r="L28" s="198" t="s">
        <v>113</v>
      </c>
      <c r="M28" s="188"/>
      <c r="N28" s="188"/>
      <c r="O28" s="195"/>
      <c r="P28" s="193"/>
      <c r="Q28" s="198" t="s">
        <v>113</v>
      </c>
      <c r="R28" s="188"/>
      <c r="S28" s="199"/>
      <c r="T28" s="195"/>
    </row>
    <row r="29" spans="2:20" ht="14.1" customHeight="1">
      <c r="B29" s="212"/>
      <c r="C29" s="193"/>
      <c r="D29" s="188"/>
      <c r="E29" s="203"/>
      <c r="F29" s="202"/>
      <c r="G29" s="201"/>
      <c r="H29" s="201"/>
      <c r="I29" s="203"/>
      <c r="J29" s="187"/>
      <c r="K29" s="193"/>
      <c r="L29" s="188"/>
      <c r="M29" s="188"/>
      <c r="N29" s="188"/>
      <c r="O29" s="195"/>
      <c r="P29" s="193"/>
      <c r="Q29" s="188"/>
      <c r="R29" s="188"/>
      <c r="S29" s="188"/>
      <c r="T29" s="195"/>
    </row>
    <row r="30" spans="2:20" ht="14.1" customHeight="1">
      <c r="B30" s="216">
        <v>5</v>
      </c>
      <c r="C30" s="190"/>
      <c r="D30" s="191" t="s">
        <v>120</v>
      </c>
      <c r="E30" s="191"/>
      <c r="F30" s="215"/>
      <c r="G30" s="440" t="str">
        <f>engine!F29</f>
        <v xml:space="preserve">Dalam rangka Pendistribusian Informasi Kantor Latihan Kerja (KLK) Kab.Luwu Utara di Kec.Malangke, Malangke Barat, Baebunta dan Sabbang. </v>
      </c>
      <c r="H30" s="440"/>
      <c r="I30" s="441"/>
      <c r="J30" s="187"/>
      <c r="K30" s="193"/>
      <c r="L30" s="188"/>
      <c r="M30" s="188"/>
      <c r="N30" s="188"/>
      <c r="O30" s="195"/>
      <c r="P30" s="193"/>
      <c r="Q30" s="188"/>
      <c r="R30" s="188"/>
      <c r="S30" s="188"/>
      <c r="T30" s="195"/>
    </row>
    <row r="31" spans="2:20" ht="14.1" customHeight="1">
      <c r="B31" s="212"/>
      <c r="C31" s="193"/>
      <c r="D31" s="186"/>
      <c r="E31" s="214"/>
      <c r="F31" s="221"/>
      <c r="G31" s="442"/>
      <c r="H31" s="442"/>
      <c r="I31" s="443"/>
      <c r="J31" s="187"/>
      <c r="K31" s="218"/>
      <c r="L31" s="199" t="s">
        <v>115</v>
      </c>
      <c r="M31" s="199"/>
      <c r="N31" s="199"/>
      <c r="O31" s="219"/>
      <c r="P31" s="193"/>
      <c r="Q31" s="199" t="s">
        <v>116</v>
      </c>
      <c r="R31" s="188"/>
      <c r="S31" s="188"/>
      <c r="T31" s="195"/>
    </row>
    <row r="32" spans="2:20" ht="14.1" customHeight="1">
      <c r="B32" s="212"/>
      <c r="C32" s="193"/>
      <c r="D32" s="186"/>
      <c r="E32" s="214"/>
      <c r="F32" s="221"/>
      <c r="G32" s="442"/>
      <c r="H32" s="442"/>
      <c r="I32" s="443"/>
      <c r="J32" s="187"/>
      <c r="K32" s="218"/>
      <c r="L32" s="199" t="s">
        <v>117</v>
      </c>
      <c r="M32" s="199"/>
      <c r="N32" s="199"/>
      <c r="O32" s="195"/>
      <c r="P32" s="193"/>
      <c r="Q32" s="199" t="s">
        <v>117</v>
      </c>
      <c r="R32" s="199"/>
      <c r="S32" s="188"/>
      <c r="T32" s="195"/>
    </row>
    <row r="33" spans="2:20" ht="14.1" customHeight="1">
      <c r="B33" s="212"/>
      <c r="C33" s="193"/>
      <c r="D33" s="188"/>
      <c r="E33" s="214"/>
      <c r="F33" s="221"/>
      <c r="G33" s="442"/>
      <c r="H33" s="442"/>
      <c r="I33" s="443"/>
      <c r="J33" s="187"/>
      <c r="K33" s="215">
        <v>3</v>
      </c>
      <c r="L33" s="191" t="s">
        <v>108</v>
      </c>
      <c r="M33" s="191"/>
      <c r="N33" s="191"/>
      <c r="O33" s="192"/>
      <c r="P33" s="190"/>
      <c r="Q33" s="191"/>
      <c r="R33" s="191"/>
      <c r="S33" s="220"/>
      <c r="T33" s="192"/>
    </row>
    <row r="34" spans="2:20" ht="14.1" customHeight="1">
      <c r="B34" s="212"/>
      <c r="C34" s="193"/>
      <c r="D34" s="188"/>
      <c r="E34" s="188"/>
      <c r="F34" s="221"/>
      <c r="G34" s="442"/>
      <c r="H34" s="442"/>
      <c r="I34" s="443"/>
      <c r="J34" s="187"/>
      <c r="K34" s="193"/>
      <c r="L34" s="188" t="s">
        <v>110</v>
      </c>
      <c r="M34" s="188" t="s">
        <v>49</v>
      </c>
      <c r="N34" s="188"/>
      <c r="O34" s="195"/>
      <c r="P34" s="193"/>
      <c r="Q34" s="188" t="s">
        <v>96</v>
      </c>
      <c r="R34" s="188" t="s">
        <v>49</v>
      </c>
      <c r="S34" s="188"/>
      <c r="T34" s="195"/>
    </row>
    <row r="35" spans="2:20" ht="14.1" customHeight="1">
      <c r="B35" s="212"/>
      <c r="C35" s="193"/>
      <c r="D35" s="188"/>
      <c r="E35" s="188"/>
      <c r="F35" s="221"/>
      <c r="G35" s="442"/>
      <c r="H35" s="442"/>
      <c r="I35" s="443"/>
      <c r="J35" s="187"/>
      <c r="K35" s="193"/>
      <c r="L35" s="188" t="s">
        <v>111</v>
      </c>
      <c r="M35" s="188" t="s">
        <v>49</v>
      </c>
      <c r="N35" s="188"/>
      <c r="O35" s="195"/>
      <c r="P35" s="193"/>
      <c r="Q35" s="188" t="s">
        <v>98</v>
      </c>
      <c r="R35" s="188" t="s">
        <v>49</v>
      </c>
      <c r="S35" s="199"/>
      <c r="T35" s="195"/>
    </row>
    <row r="36" spans="2:20" ht="14.1" customHeight="1">
      <c r="B36" s="212"/>
      <c r="C36" s="193"/>
      <c r="D36" s="188"/>
      <c r="E36" s="188"/>
      <c r="F36" s="222"/>
      <c r="G36" s="188"/>
      <c r="H36" s="188"/>
      <c r="I36" s="195"/>
      <c r="J36" s="187"/>
      <c r="K36" s="218"/>
      <c r="L36" s="198" t="s">
        <v>113</v>
      </c>
      <c r="M36" s="188"/>
      <c r="N36" s="188"/>
      <c r="O36" s="195"/>
      <c r="P36" s="193"/>
      <c r="Q36" s="198" t="s">
        <v>113</v>
      </c>
      <c r="R36" s="188"/>
      <c r="S36" s="199"/>
      <c r="T36" s="195"/>
    </row>
    <row r="37" spans="2:20" ht="14.1" customHeight="1">
      <c r="B37" s="216">
        <v>6</v>
      </c>
      <c r="C37" s="190"/>
      <c r="D37" s="191" t="s">
        <v>121</v>
      </c>
      <c r="E37" s="192"/>
      <c r="F37" s="217"/>
      <c r="G37" s="191"/>
      <c r="H37" s="191"/>
      <c r="I37" s="192"/>
      <c r="J37" s="187"/>
      <c r="K37" s="193"/>
      <c r="L37" s="188"/>
      <c r="M37" s="188"/>
      <c r="N37" s="188"/>
      <c r="O37" s="195"/>
      <c r="P37" s="193"/>
      <c r="Q37" s="188"/>
      <c r="R37" s="188"/>
      <c r="S37" s="188"/>
      <c r="T37" s="195"/>
    </row>
    <row r="38" spans="2:20" ht="14.1" customHeight="1">
      <c r="B38" s="212"/>
      <c r="C38" s="193"/>
      <c r="D38" s="188" t="s">
        <v>105</v>
      </c>
      <c r="E38" s="195" t="s">
        <v>122</v>
      </c>
      <c r="F38" s="196" t="s">
        <v>49</v>
      </c>
      <c r="G38" s="223" t="s">
        <v>123</v>
      </c>
      <c r="H38" s="188"/>
      <c r="I38" s="195"/>
      <c r="J38" s="187"/>
      <c r="K38" s="193"/>
      <c r="L38" s="188"/>
      <c r="M38" s="188"/>
      <c r="N38" s="188"/>
      <c r="O38" s="195"/>
      <c r="P38" s="193"/>
      <c r="Q38" s="188"/>
      <c r="R38" s="188"/>
      <c r="S38" s="188"/>
      <c r="T38" s="195"/>
    </row>
    <row r="39" spans="2:20" ht="18.75" customHeight="1">
      <c r="B39" s="212"/>
      <c r="C39" s="193"/>
      <c r="D39" s="188" t="s">
        <v>107</v>
      </c>
      <c r="E39" s="195" t="s">
        <v>124</v>
      </c>
      <c r="F39" s="202" t="s">
        <v>49</v>
      </c>
      <c r="G39" s="201"/>
      <c r="H39" s="201"/>
      <c r="I39" s="203"/>
      <c r="J39" s="187"/>
      <c r="K39" s="218"/>
      <c r="L39" s="199" t="s">
        <v>115</v>
      </c>
      <c r="M39" s="199"/>
      <c r="N39" s="199"/>
      <c r="O39" s="219"/>
      <c r="P39" s="193"/>
      <c r="Q39" s="199" t="s">
        <v>116</v>
      </c>
      <c r="R39" s="188"/>
      <c r="S39" s="188"/>
      <c r="T39" s="195"/>
    </row>
    <row r="40" spans="2:20" ht="26.25" customHeight="1">
      <c r="B40" s="204">
        <v>7</v>
      </c>
      <c r="C40" s="205"/>
      <c r="D40" s="206" t="s">
        <v>11</v>
      </c>
      <c r="E40" s="207"/>
      <c r="F40" s="196" t="s">
        <v>49</v>
      </c>
      <c r="G40" s="188"/>
      <c r="H40" s="188"/>
      <c r="I40" s="195"/>
      <c r="J40" s="187"/>
      <c r="K40" s="218"/>
      <c r="L40" s="199" t="s">
        <v>117</v>
      </c>
      <c r="M40" s="199"/>
      <c r="N40" s="199"/>
      <c r="O40" s="195"/>
      <c r="P40" s="193"/>
      <c r="Q40" s="199" t="s">
        <v>117</v>
      </c>
      <c r="R40" s="199"/>
      <c r="S40" s="188"/>
      <c r="T40" s="195"/>
    </row>
    <row r="41" spans="2:20" ht="14.1" customHeight="1">
      <c r="B41" s="216"/>
      <c r="C41" s="191"/>
      <c r="D41" s="191"/>
      <c r="E41" s="192"/>
      <c r="F41" s="217"/>
      <c r="G41" s="191"/>
      <c r="H41" s="191"/>
      <c r="I41" s="224">
        <f>engine!F8</f>
        <v>40862</v>
      </c>
      <c r="J41" s="187"/>
      <c r="K41" s="215">
        <v>4</v>
      </c>
      <c r="L41" s="191" t="s">
        <v>108</v>
      </c>
      <c r="M41" s="191"/>
      <c r="N41" s="191"/>
      <c r="O41" s="192"/>
      <c r="P41" s="190"/>
      <c r="Q41" s="191"/>
      <c r="R41" s="191"/>
      <c r="S41" s="220"/>
      <c r="T41" s="192"/>
    </row>
    <row r="42" spans="2:20" ht="14.1" customHeight="1">
      <c r="B42" s="212"/>
      <c r="C42" s="188"/>
      <c r="D42" s="188"/>
      <c r="E42" s="195"/>
      <c r="F42" s="196"/>
      <c r="G42" s="225"/>
      <c r="H42" s="188"/>
      <c r="I42" s="226" t="s">
        <v>125</v>
      </c>
      <c r="J42" s="187"/>
      <c r="K42" s="193"/>
      <c r="L42" s="188" t="s">
        <v>110</v>
      </c>
      <c r="M42" s="188" t="s">
        <v>49</v>
      </c>
      <c r="N42" s="188"/>
      <c r="O42" s="195"/>
      <c r="P42" s="193"/>
      <c r="Q42" s="188" t="s">
        <v>96</v>
      </c>
      <c r="R42" s="188" t="s">
        <v>49</v>
      </c>
      <c r="S42" s="188"/>
      <c r="T42" s="195"/>
    </row>
    <row r="43" spans="2:20" ht="14.1" customHeight="1">
      <c r="B43" s="212"/>
      <c r="C43" s="188"/>
      <c r="D43" s="188"/>
      <c r="E43" s="195"/>
      <c r="F43" s="196"/>
      <c r="G43" s="223"/>
      <c r="H43" s="188"/>
      <c r="I43" s="226"/>
      <c r="J43" s="187"/>
      <c r="K43" s="193"/>
      <c r="L43" s="188" t="s">
        <v>111</v>
      </c>
      <c r="M43" s="188" t="s">
        <v>49</v>
      </c>
      <c r="N43" s="188"/>
      <c r="O43" s="195"/>
      <c r="P43" s="193"/>
      <c r="Q43" s="188" t="s">
        <v>98</v>
      </c>
      <c r="R43" s="188" t="s">
        <v>49</v>
      </c>
      <c r="S43" s="199"/>
      <c r="T43" s="195"/>
    </row>
    <row r="44" spans="2:20" ht="12.95" customHeight="1">
      <c r="B44" s="212"/>
      <c r="C44" s="188"/>
      <c r="D44" s="188"/>
      <c r="E44" s="195"/>
      <c r="F44" s="196"/>
      <c r="G44" s="188"/>
      <c r="H44" s="188"/>
      <c r="I44" s="195"/>
      <c r="J44" s="187"/>
      <c r="K44" s="218"/>
      <c r="L44" s="198" t="s">
        <v>113</v>
      </c>
      <c r="M44" s="188"/>
      <c r="N44" s="188"/>
      <c r="O44" s="195"/>
      <c r="P44" s="193"/>
      <c r="Q44" s="198" t="s">
        <v>113</v>
      </c>
      <c r="R44" s="188"/>
      <c r="S44" s="199"/>
      <c r="T44" s="195"/>
    </row>
    <row r="45" spans="2:20" ht="14.1" customHeight="1">
      <c r="B45" s="212"/>
      <c r="C45" s="188"/>
      <c r="D45" s="188"/>
      <c r="E45" s="195"/>
      <c r="F45" s="196"/>
      <c r="G45" s="188"/>
      <c r="H45" s="188"/>
      <c r="I45" s="195"/>
      <c r="J45" s="187"/>
      <c r="K45" s="193"/>
      <c r="L45" s="188"/>
      <c r="M45" s="188"/>
      <c r="N45" s="188"/>
      <c r="O45" s="195"/>
      <c r="P45" s="193"/>
      <c r="Q45" s="188"/>
      <c r="R45" s="188"/>
      <c r="S45" s="188"/>
      <c r="T45" s="195"/>
    </row>
    <row r="46" spans="2:20" ht="14.1" customHeight="1">
      <c r="B46" s="212"/>
      <c r="C46" s="188"/>
      <c r="D46" s="188"/>
      <c r="E46" s="195"/>
      <c r="F46" s="196"/>
      <c r="G46" s="188"/>
      <c r="H46" s="188"/>
      <c r="I46" s="195"/>
      <c r="J46" s="187"/>
      <c r="K46" s="193"/>
      <c r="L46" s="188"/>
      <c r="M46" s="188"/>
      <c r="N46" s="188"/>
      <c r="O46" s="195"/>
      <c r="P46" s="193"/>
      <c r="Q46" s="188"/>
      <c r="R46" s="188"/>
      <c r="S46" s="188"/>
      <c r="T46" s="195"/>
    </row>
    <row r="47" spans="2:20" ht="14.1" customHeight="1">
      <c r="B47" s="212"/>
      <c r="C47" s="188"/>
      <c r="D47" s="188"/>
      <c r="E47" s="195"/>
      <c r="F47" s="196"/>
      <c r="G47" s="188"/>
      <c r="H47" s="188"/>
      <c r="I47" s="227" t="str">
        <f>'PAR REK'!D11</f>
        <v>Drs. SYAMSUL BAHRI</v>
      </c>
      <c r="J47" s="228"/>
      <c r="K47" s="218"/>
      <c r="L47" s="199" t="s">
        <v>115</v>
      </c>
      <c r="M47" s="199"/>
      <c r="N47" s="199"/>
      <c r="O47" s="219"/>
      <c r="P47" s="193"/>
      <c r="Q47" s="199" t="s">
        <v>116</v>
      </c>
      <c r="R47" s="188"/>
      <c r="S47" s="188"/>
      <c r="T47" s="195"/>
    </row>
    <row r="48" spans="2:20" ht="14.1" customHeight="1">
      <c r="B48" s="229"/>
      <c r="C48" s="201"/>
      <c r="D48" s="201"/>
      <c r="E48" s="203"/>
      <c r="F48" s="202"/>
      <c r="G48" s="230"/>
      <c r="H48" s="201"/>
      <c r="I48" s="203" t="str">
        <f>"NIP  : "&amp;'PAR REK'!D12</f>
        <v>NIP  : 19581230 198612 1 002</v>
      </c>
      <c r="J48" s="228"/>
      <c r="K48" s="209"/>
      <c r="L48" s="210" t="s">
        <v>117</v>
      </c>
      <c r="M48" s="210"/>
      <c r="N48" s="210"/>
      <c r="O48" s="203"/>
      <c r="P48" s="200"/>
      <c r="Q48" s="210" t="s">
        <v>117</v>
      </c>
      <c r="R48" s="210"/>
      <c r="S48" s="201"/>
      <c r="T48" s="203"/>
    </row>
  </sheetData>
  <sheetProtection password="CEE3" sheet="1" objects="1" scenarios="1"/>
  <mergeCells count="19">
    <mergeCell ref="R1:T1"/>
    <mergeCell ref="K15:K16"/>
    <mergeCell ref="L15:T16"/>
    <mergeCell ref="B5:I5"/>
    <mergeCell ref="L5:T5"/>
    <mergeCell ref="B6:I6"/>
    <mergeCell ref="B7:I7"/>
    <mergeCell ref="B8:I8"/>
    <mergeCell ref="B10:I10"/>
    <mergeCell ref="N8:O8"/>
    <mergeCell ref="S8:T8"/>
    <mergeCell ref="S19:T19"/>
    <mergeCell ref="G27:I27"/>
    <mergeCell ref="G28:I28"/>
    <mergeCell ref="G30:I35"/>
    <mergeCell ref="B11:I11"/>
    <mergeCell ref="G14:I14"/>
    <mergeCell ref="N19:O19"/>
    <mergeCell ref="S18:T18"/>
  </mergeCells>
  <hyperlinks>
    <hyperlink ref="R1" location="menu!A1" tooltip="Kembali ke Menu Utama" display="Kembali ke Menu"/>
  </hyperlinks>
  <pageMargins left="0.62992125984251968" right="0.62992125984251968" top="0.55118110236220474" bottom="0.55118110236220474" header="0.31496062992125984" footer="0.31496062992125984"/>
  <pageSetup paperSize="5" scale="85" orientation="landscape" horizontalDpi="4294967293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20</vt:i4>
      </vt:variant>
    </vt:vector>
  </HeadingPairs>
  <TitlesOfParts>
    <vt:vector size="50" baseType="lpstr">
      <vt:lpstr>menu</vt:lpstr>
      <vt:lpstr>menu par</vt:lpstr>
      <vt:lpstr>menu ST</vt:lpstr>
      <vt:lpstr>menu TT</vt:lpstr>
      <vt:lpstr>menu LPD</vt:lpstr>
      <vt:lpstr>data input</vt:lpstr>
      <vt:lpstr>PARPEG</vt:lpstr>
      <vt:lpstr>PAR REK</vt:lpstr>
      <vt:lpstr>lapformulir</vt:lpstr>
      <vt:lpstr>lapt.terima1</vt:lpstr>
      <vt:lpstr>lapt.terima2</vt:lpstr>
      <vt:lpstr>lapt.terima3</vt:lpstr>
      <vt:lpstr>lapt.terima4</vt:lpstr>
      <vt:lpstr>lapt.terima5</vt:lpstr>
      <vt:lpstr>lapS.tugas1</vt:lpstr>
      <vt:lpstr>engine</vt:lpstr>
      <vt:lpstr>lapS.tugas2</vt:lpstr>
      <vt:lpstr>lapS.tugas3</vt:lpstr>
      <vt:lpstr>lapS.tugas4</vt:lpstr>
      <vt:lpstr>lapS.tugas5</vt:lpstr>
      <vt:lpstr>lap.kuitansi</vt:lpstr>
      <vt:lpstr>LPD1</vt:lpstr>
      <vt:lpstr>LPD2</vt:lpstr>
      <vt:lpstr>LPD3</vt:lpstr>
      <vt:lpstr>LPD4</vt:lpstr>
      <vt:lpstr>LPD5</vt:lpstr>
      <vt:lpstr>Sheet1</vt:lpstr>
      <vt:lpstr>Irsad</vt:lpstr>
      <vt:lpstr>maskur</vt:lpstr>
      <vt:lpstr>Sheet2</vt:lpstr>
      <vt:lpstr>'data input'!input</vt:lpstr>
      <vt:lpstr>lap.kuitansi!Print_Area</vt:lpstr>
      <vt:lpstr>lapformulir!Print_Area</vt:lpstr>
      <vt:lpstr>lapS.tugas1!Print_Area</vt:lpstr>
      <vt:lpstr>lapS.tugas2!Print_Area</vt:lpstr>
      <vt:lpstr>lapS.tugas3!Print_Area</vt:lpstr>
      <vt:lpstr>lapS.tugas4!Print_Area</vt:lpstr>
      <vt:lpstr>lapS.tugas5!Print_Area</vt:lpstr>
      <vt:lpstr>lapt.terima1!Print_Area</vt:lpstr>
      <vt:lpstr>lapt.terima2!Print_Area</vt:lpstr>
      <vt:lpstr>lapt.terima3!Print_Area</vt:lpstr>
      <vt:lpstr>lapt.terima4!Print_Area</vt:lpstr>
      <vt:lpstr>lapt.terima5!Print_Area</vt:lpstr>
      <vt:lpstr>'LPD1'!Print_Area</vt:lpstr>
      <vt:lpstr>'LPD2'!Print_Area</vt:lpstr>
      <vt:lpstr>'LPD3'!Print_Area</vt:lpstr>
      <vt:lpstr>'LPD4'!Print_Area</vt:lpstr>
      <vt:lpstr>'LPD5'!Print_Area</vt:lpstr>
      <vt:lpstr>'PAR REK'!Print_Area</vt:lpstr>
      <vt:lpstr>PARPEG!Print_Area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2011-12-28T11:02:25Z</dcterms:modified>
</cp:coreProperties>
</file>