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Portfolio Project Documents\"/>
    </mc:Choice>
  </mc:AlternateContent>
  <xr:revisionPtr revIDLastSave="0" documentId="8_{223F4775-2816-4361-9819-73B57FC14D97}" xr6:coauthVersionLast="47" xr6:coauthVersionMax="47" xr10:uidLastSave="{00000000-0000-0000-0000-000000000000}"/>
  <bookViews>
    <workbookView xWindow="-120" yWindow="-120" windowWidth="20730" windowHeight="11160" activeTab="2" xr2:uid="{BE95637C-D081-384C-812F-8A15A7F9A413}"/>
  </bookViews>
  <sheets>
    <sheet name="Market and Factors" sheetId="1" r:id="rId1"/>
    <sheet name="Raw Stock Data" sheetId="2" r:id="rId2"/>
    <sheet name="Summary Stats" sheetId="3" r:id="rId3"/>
    <sheet name="CAPM Regs" sheetId="4" r:id="rId4"/>
    <sheet name="4F Regs" sheetId="5" r:id="rId5"/>
    <sheet name="Long Portf." sheetId="6" r:id="rId6"/>
    <sheet name="Short Portf. " sheetId="8" r:id="rId7"/>
    <sheet name="L-S Portf." sheetId="9" r:id="rId8"/>
    <sheet name="Graph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" l="1"/>
  <c r="S9" i="6" l="1"/>
  <c r="S7" i="6"/>
  <c r="S7" i="8"/>
  <c r="S5" i="8"/>
  <c r="S6" i="6"/>
  <c r="S5" i="6"/>
  <c r="N14" i="9" l="1"/>
  <c r="N13" i="9"/>
  <c r="N12" i="9"/>
  <c r="N11" i="9"/>
  <c r="N10" i="9"/>
  <c r="S14" i="8"/>
  <c r="S13" i="8"/>
  <c r="S12" i="8"/>
  <c r="S11" i="8"/>
  <c r="S14" i="6"/>
  <c r="S10" i="8"/>
  <c r="N4" i="3"/>
  <c r="S9" i="8"/>
  <c r="S13" i="6"/>
  <c r="S12" i="6"/>
  <c r="S11" i="6"/>
  <c r="S10" i="6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L4" i="3"/>
  <c r="K4" i="3"/>
  <c r="J4" i="3"/>
  <c r="S8" i="6"/>
  <c r="S8" i="8"/>
  <c r="S4" i="6"/>
  <c r="S3" i="6"/>
  <c r="H12" i="10" l="1"/>
  <c r="H11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C6" i="10" l="1" a="1"/>
  <c r="C6" i="10" s="1"/>
  <c r="E6" i="10" a="1"/>
  <c r="E6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D6" i="10" a="1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I65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K6" i="9"/>
  <c r="J6" i="9"/>
  <c r="I6" i="9"/>
  <c r="H6" i="9"/>
  <c r="G18" i="9"/>
  <c r="F18" i="9" s="1"/>
  <c r="G38" i="9"/>
  <c r="F38" i="9" s="1"/>
  <c r="G54" i="9"/>
  <c r="F54" i="9" s="1"/>
  <c r="G55" i="9"/>
  <c r="F55" i="9" s="1"/>
  <c r="D6" i="9" a="1"/>
  <c r="D6" i="9" s="1"/>
  <c r="C7" i="9"/>
  <c r="G7" i="9" s="1"/>
  <c r="F7" i="9" s="1"/>
  <c r="C8" i="9"/>
  <c r="G8" i="9" s="1"/>
  <c r="F8" i="9" s="1"/>
  <c r="C9" i="9"/>
  <c r="G9" i="9" s="1"/>
  <c r="F9" i="9" s="1"/>
  <c r="C10" i="9"/>
  <c r="G10" i="9" s="1"/>
  <c r="F10" i="9" s="1"/>
  <c r="C11" i="9"/>
  <c r="G11" i="9" s="1"/>
  <c r="F11" i="9" s="1"/>
  <c r="C12" i="9"/>
  <c r="G12" i="9" s="1"/>
  <c r="F12" i="9" s="1"/>
  <c r="C13" i="9"/>
  <c r="G13" i="9" s="1"/>
  <c r="F13" i="9" s="1"/>
  <c r="C14" i="9"/>
  <c r="G14" i="9" s="1"/>
  <c r="F14" i="9" s="1"/>
  <c r="C15" i="9"/>
  <c r="G15" i="9" s="1"/>
  <c r="F15" i="9" s="1"/>
  <c r="C16" i="9"/>
  <c r="G16" i="9" s="1"/>
  <c r="F16" i="9" s="1"/>
  <c r="C17" i="9"/>
  <c r="G17" i="9" s="1"/>
  <c r="F17" i="9" s="1"/>
  <c r="C18" i="9"/>
  <c r="C19" i="9"/>
  <c r="G19" i="9" s="1"/>
  <c r="F19" i="9" s="1"/>
  <c r="C20" i="9"/>
  <c r="G20" i="9" s="1"/>
  <c r="F20" i="9" s="1"/>
  <c r="C21" i="9"/>
  <c r="G21" i="9" s="1"/>
  <c r="F21" i="9" s="1"/>
  <c r="C22" i="9"/>
  <c r="G22" i="9" s="1"/>
  <c r="F22" i="9" s="1"/>
  <c r="C23" i="9"/>
  <c r="G23" i="9" s="1"/>
  <c r="F23" i="9" s="1"/>
  <c r="C24" i="9"/>
  <c r="G24" i="9" s="1"/>
  <c r="F24" i="9" s="1"/>
  <c r="C25" i="9"/>
  <c r="G25" i="9" s="1"/>
  <c r="F25" i="9" s="1"/>
  <c r="C26" i="9"/>
  <c r="G26" i="9" s="1"/>
  <c r="F26" i="9" s="1"/>
  <c r="C27" i="9"/>
  <c r="G27" i="9" s="1"/>
  <c r="F27" i="9" s="1"/>
  <c r="C28" i="9"/>
  <c r="G28" i="9" s="1"/>
  <c r="F28" i="9" s="1"/>
  <c r="C29" i="9"/>
  <c r="G29" i="9" s="1"/>
  <c r="F29" i="9" s="1"/>
  <c r="C30" i="9"/>
  <c r="G30" i="9" s="1"/>
  <c r="F30" i="9" s="1"/>
  <c r="C31" i="9"/>
  <c r="G31" i="9" s="1"/>
  <c r="F31" i="9" s="1"/>
  <c r="C32" i="9"/>
  <c r="G32" i="9" s="1"/>
  <c r="F32" i="9" s="1"/>
  <c r="C33" i="9"/>
  <c r="G33" i="9" s="1"/>
  <c r="F33" i="9" s="1"/>
  <c r="C34" i="9"/>
  <c r="C35" i="9"/>
  <c r="G35" i="9" s="1"/>
  <c r="F35" i="9" s="1"/>
  <c r="C36" i="9"/>
  <c r="G36" i="9" s="1"/>
  <c r="F36" i="9" s="1"/>
  <c r="C37" i="9"/>
  <c r="G37" i="9" s="1"/>
  <c r="F37" i="9" s="1"/>
  <c r="C38" i="9"/>
  <c r="C39" i="9"/>
  <c r="G39" i="9" s="1"/>
  <c r="F39" i="9" s="1"/>
  <c r="C40" i="9"/>
  <c r="G40" i="9" s="1"/>
  <c r="F40" i="9" s="1"/>
  <c r="C41" i="9"/>
  <c r="G41" i="9" s="1"/>
  <c r="F41" i="9" s="1"/>
  <c r="C42" i="9"/>
  <c r="G42" i="9" s="1"/>
  <c r="F42" i="9" s="1"/>
  <c r="C43" i="9"/>
  <c r="G43" i="9" s="1"/>
  <c r="F43" i="9" s="1"/>
  <c r="C44" i="9"/>
  <c r="G44" i="9" s="1"/>
  <c r="F44" i="9" s="1"/>
  <c r="C45" i="9"/>
  <c r="G45" i="9" s="1"/>
  <c r="F45" i="9" s="1"/>
  <c r="C46" i="9"/>
  <c r="G46" i="9" s="1"/>
  <c r="F46" i="9" s="1"/>
  <c r="C47" i="9"/>
  <c r="G47" i="9" s="1"/>
  <c r="F47" i="9" s="1"/>
  <c r="C48" i="9"/>
  <c r="G48" i="9" s="1"/>
  <c r="F48" i="9" s="1"/>
  <c r="C49" i="9"/>
  <c r="G49" i="9" s="1"/>
  <c r="F49" i="9" s="1"/>
  <c r="C50" i="9"/>
  <c r="G50" i="9" s="1"/>
  <c r="F50" i="9" s="1"/>
  <c r="C51" i="9"/>
  <c r="G51" i="9" s="1"/>
  <c r="F51" i="9" s="1"/>
  <c r="C52" i="9"/>
  <c r="G52" i="9" s="1"/>
  <c r="F52" i="9" s="1"/>
  <c r="C53" i="9"/>
  <c r="G53" i="9" s="1"/>
  <c r="F53" i="9" s="1"/>
  <c r="C54" i="9"/>
  <c r="C55" i="9"/>
  <c r="C56" i="9"/>
  <c r="G56" i="9" s="1"/>
  <c r="F56" i="9" s="1"/>
  <c r="C57" i="9"/>
  <c r="G57" i="9" s="1"/>
  <c r="F57" i="9" s="1"/>
  <c r="C58" i="9"/>
  <c r="G58" i="9" s="1"/>
  <c r="F58" i="9" s="1"/>
  <c r="C59" i="9"/>
  <c r="G59" i="9" s="1"/>
  <c r="F59" i="9" s="1"/>
  <c r="C60" i="9"/>
  <c r="G60" i="9" s="1"/>
  <c r="F60" i="9" s="1"/>
  <c r="C61" i="9"/>
  <c r="G61" i="9" s="1"/>
  <c r="F61" i="9" s="1"/>
  <c r="C62" i="9"/>
  <c r="G62" i="9" s="1"/>
  <c r="F62" i="9" s="1"/>
  <c r="C63" i="9"/>
  <c r="G63" i="9" s="1"/>
  <c r="F63" i="9" s="1"/>
  <c r="C64" i="9"/>
  <c r="G64" i="9" s="1"/>
  <c r="F64" i="9" s="1"/>
  <c r="C65" i="9"/>
  <c r="G65" i="9" s="1"/>
  <c r="F65" i="9" s="1"/>
  <c r="C6" i="9"/>
  <c r="G6" i="9" s="1"/>
  <c r="S3" i="8"/>
  <c r="L6" i="8"/>
  <c r="F6" i="8" a="1"/>
  <c r="F6" i="8" s="1"/>
  <c r="E6" i="8" a="1"/>
  <c r="E6" i="8" s="1"/>
  <c r="D6" i="8" a="1"/>
  <c r="D6" i="8" s="1"/>
  <c r="C6" i="8" a="1"/>
  <c r="C6" i="8" s="1"/>
  <c r="P65" i="8"/>
  <c r="O65" i="8"/>
  <c r="N65" i="8"/>
  <c r="M65" i="8"/>
  <c r="L65" i="8"/>
  <c r="K65" i="8" s="1"/>
  <c r="P64" i="8"/>
  <c r="O64" i="8"/>
  <c r="N64" i="8"/>
  <c r="M64" i="8"/>
  <c r="L64" i="8"/>
  <c r="K64" i="8" s="1"/>
  <c r="P63" i="8"/>
  <c r="O63" i="8"/>
  <c r="N63" i="8"/>
  <c r="M63" i="8"/>
  <c r="L63" i="8"/>
  <c r="K63" i="8" s="1"/>
  <c r="P62" i="8"/>
  <c r="O62" i="8"/>
  <c r="N62" i="8"/>
  <c r="M62" i="8"/>
  <c r="L62" i="8"/>
  <c r="K62" i="8" s="1"/>
  <c r="P61" i="8"/>
  <c r="O61" i="8"/>
  <c r="N61" i="8"/>
  <c r="M61" i="8"/>
  <c r="L61" i="8"/>
  <c r="K61" i="8" s="1"/>
  <c r="P60" i="8"/>
  <c r="O60" i="8"/>
  <c r="N60" i="8"/>
  <c r="M60" i="8"/>
  <c r="L60" i="8"/>
  <c r="K60" i="8" s="1"/>
  <c r="P59" i="8"/>
  <c r="O59" i="8"/>
  <c r="N59" i="8"/>
  <c r="M59" i="8"/>
  <c r="L59" i="8"/>
  <c r="K59" i="8" s="1"/>
  <c r="P58" i="8"/>
  <c r="O58" i="8"/>
  <c r="N58" i="8"/>
  <c r="M58" i="8"/>
  <c r="L58" i="8"/>
  <c r="K58" i="8" s="1"/>
  <c r="P57" i="8"/>
  <c r="O57" i="8"/>
  <c r="N57" i="8"/>
  <c r="M57" i="8"/>
  <c r="L57" i="8"/>
  <c r="K57" i="8" s="1"/>
  <c r="P56" i="8"/>
  <c r="O56" i="8"/>
  <c r="N56" i="8"/>
  <c r="M56" i="8"/>
  <c r="L56" i="8"/>
  <c r="K56" i="8" s="1"/>
  <c r="P55" i="8"/>
  <c r="O55" i="8"/>
  <c r="N55" i="8"/>
  <c r="M55" i="8"/>
  <c r="L55" i="8"/>
  <c r="K55" i="8" s="1"/>
  <c r="P54" i="8"/>
  <c r="O54" i="8"/>
  <c r="N54" i="8"/>
  <c r="M54" i="8"/>
  <c r="L54" i="8"/>
  <c r="K54" i="8" s="1"/>
  <c r="P53" i="8"/>
  <c r="O53" i="8"/>
  <c r="N53" i="8"/>
  <c r="M53" i="8"/>
  <c r="L53" i="8"/>
  <c r="K53" i="8" s="1"/>
  <c r="P52" i="8"/>
  <c r="O52" i="8"/>
  <c r="N52" i="8"/>
  <c r="M52" i="8"/>
  <c r="L52" i="8"/>
  <c r="K52" i="8" s="1"/>
  <c r="P51" i="8"/>
  <c r="O51" i="8"/>
  <c r="N51" i="8"/>
  <c r="M51" i="8"/>
  <c r="L51" i="8"/>
  <c r="K51" i="8" s="1"/>
  <c r="P50" i="8"/>
  <c r="O50" i="8"/>
  <c r="N50" i="8"/>
  <c r="M50" i="8"/>
  <c r="L50" i="8"/>
  <c r="K50" i="8" s="1"/>
  <c r="P49" i="8"/>
  <c r="O49" i="8"/>
  <c r="N49" i="8"/>
  <c r="M49" i="8"/>
  <c r="L49" i="8"/>
  <c r="K49" i="8" s="1"/>
  <c r="P48" i="8"/>
  <c r="O48" i="8"/>
  <c r="N48" i="8"/>
  <c r="M48" i="8"/>
  <c r="L48" i="8"/>
  <c r="K48" i="8" s="1"/>
  <c r="P47" i="8"/>
  <c r="O47" i="8"/>
  <c r="N47" i="8"/>
  <c r="M47" i="8"/>
  <c r="L47" i="8"/>
  <c r="K47" i="8" s="1"/>
  <c r="P46" i="8"/>
  <c r="O46" i="8"/>
  <c r="N46" i="8"/>
  <c r="M46" i="8"/>
  <c r="L46" i="8"/>
  <c r="K46" i="8" s="1"/>
  <c r="P45" i="8"/>
  <c r="O45" i="8"/>
  <c r="N45" i="8"/>
  <c r="M45" i="8"/>
  <c r="L45" i="8"/>
  <c r="K45" i="8" s="1"/>
  <c r="P44" i="8"/>
  <c r="O44" i="8"/>
  <c r="N44" i="8"/>
  <c r="M44" i="8"/>
  <c r="L44" i="8"/>
  <c r="K44" i="8" s="1"/>
  <c r="P43" i="8"/>
  <c r="O43" i="8"/>
  <c r="N43" i="8"/>
  <c r="M43" i="8"/>
  <c r="L43" i="8"/>
  <c r="K43" i="8" s="1"/>
  <c r="P42" i="8"/>
  <c r="O42" i="8"/>
  <c r="N42" i="8"/>
  <c r="M42" i="8"/>
  <c r="L42" i="8"/>
  <c r="K42" i="8" s="1"/>
  <c r="P41" i="8"/>
  <c r="O41" i="8"/>
  <c r="N41" i="8"/>
  <c r="M41" i="8"/>
  <c r="L41" i="8"/>
  <c r="K41" i="8" s="1"/>
  <c r="P40" i="8"/>
  <c r="O40" i="8"/>
  <c r="N40" i="8"/>
  <c r="M40" i="8"/>
  <c r="L40" i="8"/>
  <c r="K40" i="8" s="1"/>
  <c r="P39" i="8"/>
  <c r="O39" i="8"/>
  <c r="N39" i="8"/>
  <c r="M39" i="8"/>
  <c r="L39" i="8"/>
  <c r="K39" i="8" s="1"/>
  <c r="P38" i="8"/>
  <c r="O38" i="8"/>
  <c r="N38" i="8"/>
  <c r="M38" i="8"/>
  <c r="L38" i="8"/>
  <c r="K38" i="8" s="1"/>
  <c r="P37" i="8"/>
  <c r="O37" i="8"/>
  <c r="N37" i="8"/>
  <c r="M37" i="8"/>
  <c r="L37" i="8"/>
  <c r="K37" i="8" s="1"/>
  <c r="P36" i="8"/>
  <c r="O36" i="8"/>
  <c r="N36" i="8"/>
  <c r="M36" i="8"/>
  <c r="L36" i="8"/>
  <c r="K36" i="8" s="1"/>
  <c r="P35" i="8"/>
  <c r="O35" i="8"/>
  <c r="N35" i="8"/>
  <c r="M35" i="8"/>
  <c r="L35" i="8"/>
  <c r="K35" i="8" s="1"/>
  <c r="P34" i="8"/>
  <c r="O34" i="8"/>
  <c r="N34" i="8"/>
  <c r="M34" i="8"/>
  <c r="L34" i="8"/>
  <c r="K34" i="8" s="1"/>
  <c r="P33" i="8"/>
  <c r="O33" i="8"/>
  <c r="N33" i="8"/>
  <c r="M33" i="8"/>
  <c r="L33" i="8"/>
  <c r="K33" i="8" s="1"/>
  <c r="P32" i="8"/>
  <c r="O32" i="8"/>
  <c r="N32" i="8"/>
  <c r="M32" i="8"/>
  <c r="L32" i="8"/>
  <c r="K32" i="8" s="1"/>
  <c r="P31" i="8"/>
  <c r="O31" i="8"/>
  <c r="N31" i="8"/>
  <c r="M31" i="8"/>
  <c r="L31" i="8"/>
  <c r="K31" i="8" s="1"/>
  <c r="P30" i="8"/>
  <c r="O30" i="8"/>
  <c r="N30" i="8"/>
  <c r="M30" i="8"/>
  <c r="L30" i="8"/>
  <c r="K30" i="8" s="1"/>
  <c r="P29" i="8"/>
  <c r="O29" i="8"/>
  <c r="N29" i="8"/>
  <c r="M29" i="8"/>
  <c r="L29" i="8"/>
  <c r="K29" i="8" s="1"/>
  <c r="P28" i="8"/>
  <c r="O28" i="8"/>
  <c r="N28" i="8"/>
  <c r="M28" i="8"/>
  <c r="L28" i="8"/>
  <c r="K28" i="8" s="1"/>
  <c r="P27" i="8"/>
  <c r="O27" i="8"/>
  <c r="N27" i="8"/>
  <c r="M27" i="8"/>
  <c r="L27" i="8"/>
  <c r="K27" i="8" s="1"/>
  <c r="P26" i="8"/>
  <c r="O26" i="8"/>
  <c r="N26" i="8"/>
  <c r="M26" i="8"/>
  <c r="L26" i="8"/>
  <c r="K26" i="8" s="1"/>
  <c r="P25" i="8"/>
  <c r="O25" i="8"/>
  <c r="N25" i="8"/>
  <c r="M25" i="8"/>
  <c r="L25" i="8"/>
  <c r="K25" i="8" s="1"/>
  <c r="P24" i="8"/>
  <c r="O24" i="8"/>
  <c r="N24" i="8"/>
  <c r="M24" i="8"/>
  <c r="L24" i="8"/>
  <c r="K24" i="8" s="1"/>
  <c r="P23" i="8"/>
  <c r="O23" i="8"/>
  <c r="N23" i="8"/>
  <c r="M23" i="8"/>
  <c r="L23" i="8"/>
  <c r="K23" i="8" s="1"/>
  <c r="P22" i="8"/>
  <c r="O22" i="8"/>
  <c r="N22" i="8"/>
  <c r="M22" i="8"/>
  <c r="L22" i="8"/>
  <c r="K22" i="8" s="1"/>
  <c r="P21" i="8"/>
  <c r="O21" i="8"/>
  <c r="N21" i="8"/>
  <c r="M21" i="8"/>
  <c r="L21" i="8"/>
  <c r="K21" i="8" s="1"/>
  <c r="P20" i="8"/>
  <c r="O20" i="8"/>
  <c r="N20" i="8"/>
  <c r="M20" i="8"/>
  <c r="L20" i="8"/>
  <c r="K20" i="8" s="1"/>
  <c r="P19" i="8"/>
  <c r="O19" i="8"/>
  <c r="N19" i="8"/>
  <c r="M19" i="8"/>
  <c r="L19" i="8"/>
  <c r="K19" i="8" s="1"/>
  <c r="P18" i="8"/>
  <c r="O18" i="8"/>
  <c r="N18" i="8"/>
  <c r="M18" i="8"/>
  <c r="L18" i="8"/>
  <c r="K18" i="8" s="1"/>
  <c r="P17" i="8"/>
  <c r="O17" i="8"/>
  <c r="N17" i="8"/>
  <c r="M17" i="8"/>
  <c r="L17" i="8"/>
  <c r="K17" i="8" s="1"/>
  <c r="P16" i="8"/>
  <c r="O16" i="8"/>
  <c r="N16" i="8"/>
  <c r="M16" i="8"/>
  <c r="L16" i="8"/>
  <c r="K16" i="8" s="1"/>
  <c r="P15" i="8"/>
  <c r="O15" i="8"/>
  <c r="N15" i="8"/>
  <c r="M15" i="8"/>
  <c r="L15" i="8"/>
  <c r="K15" i="8" s="1"/>
  <c r="P14" i="8"/>
  <c r="O14" i="8"/>
  <c r="N14" i="8"/>
  <c r="M14" i="8"/>
  <c r="L14" i="8"/>
  <c r="K14" i="8" s="1"/>
  <c r="P13" i="8"/>
  <c r="O13" i="8"/>
  <c r="N13" i="8"/>
  <c r="M13" i="8"/>
  <c r="L13" i="8"/>
  <c r="K13" i="8" s="1"/>
  <c r="P12" i="8"/>
  <c r="O12" i="8"/>
  <c r="N12" i="8"/>
  <c r="M12" i="8"/>
  <c r="L12" i="8"/>
  <c r="K12" i="8" s="1"/>
  <c r="P11" i="8"/>
  <c r="O11" i="8"/>
  <c r="N11" i="8"/>
  <c r="M11" i="8"/>
  <c r="L11" i="8"/>
  <c r="K11" i="8" s="1"/>
  <c r="P10" i="8"/>
  <c r="O10" i="8"/>
  <c r="N10" i="8"/>
  <c r="M10" i="8"/>
  <c r="L10" i="8"/>
  <c r="K10" i="8" s="1"/>
  <c r="P9" i="8"/>
  <c r="O9" i="8"/>
  <c r="N9" i="8"/>
  <c r="M9" i="8"/>
  <c r="L9" i="8"/>
  <c r="K9" i="8" s="1"/>
  <c r="P8" i="8"/>
  <c r="O8" i="8"/>
  <c r="N8" i="8"/>
  <c r="M8" i="8"/>
  <c r="L8" i="8"/>
  <c r="K8" i="8" s="1"/>
  <c r="P7" i="8"/>
  <c r="O7" i="8"/>
  <c r="N7" i="8"/>
  <c r="M7" i="8"/>
  <c r="I7" i="8"/>
  <c r="L7" i="8"/>
  <c r="K7" i="8" s="1"/>
  <c r="P6" i="8"/>
  <c r="O6" i="8"/>
  <c r="N6" i="8"/>
  <c r="M6" i="8"/>
  <c r="G34" i="9" l="1"/>
  <c r="F34" i="9" s="1"/>
  <c r="N5" i="9"/>
  <c r="N3" i="9"/>
  <c r="N6" i="9"/>
  <c r="D6" i="10"/>
  <c r="J6" i="10" s="1"/>
  <c r="J7" i="10" s="1"/>
  <c r="J8" i="10" s="1"/>
  <c r="J9" i="10" s="1"/>
  <c r="J10" i="10" s="1"/>
  <c r="J11" i="10" s="1"/>
  <c r="J12" i="10" s="1"/>
  <c r="J13" i="10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F6" i="9"/>
  <c r="N4" i="9" s="1"/>
  <c r="F6" i="10" a="1"/>
  <c r="F6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S6" i="8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P6" i="6"/>
  <c r="O6" i="6"/>
  <c r="N6" i="6"/>
  <c r="M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K6" i="6"/>
  <c r="L6" i="6"/>
  <c r="I7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" i="6"/>
  <c r="N13" i="3"/>
  <c r="N8" i="3"/>
  <c r="N10" i="3"/>
  <c r="N6" i="3"/>
  <c r="N14" i="3"/>
  <c r="N15" i="3"/>
  <c r="N12" i="3"/>
  <c r="N9" i="3"/>
  <c r="N7" i="3"/>
  <c r="N11" i="3"/>
  <c r="N5" i="3"/>
  <c r="N9" i="9" l="1"/>
  <c r="N8" i="9"/>
  <c r="K6" i="8"/>
  <c r="S4" i="8" s="1"/>
  <c r="H16" i="3"/>
  <c r="F13" i="3"/>
  <c r="F8" i="3"/>
  <c r="F10" i="3"/>
  <c r="F6" i="3"/>
  <c r="F14" i="3"/>
  <c r="F15" i="3"/>
  <c r="F12" i="3"/>
  <c r="F4" i="3"/>
  <c r="F9" i="3"/>
  <c r="F7" i="3"/>
  <c r="F11" i="3"/>
  <c r="F5" i="3" l="1"/>
  <c r="D16" i="3"/>
  <c r="E13" i="3"/>
  <c r="G13" i="3" s="1"/>
  <c r="E8" i="3"/>
  <c r="G8" i="3" s="1"/>
  <c r="E10" i="3"/>
  <c r="G10" i="3" s="1"/>
  <c r="E6" i="3"/>
  <c r="G6" i="3" s="1"/>
  <c r="E14" i="3"/>
  <c r="G14" i="3" s="1"/>
  <c r="E15" i="3"/>
  <c r="G15" i="3" s="1"/>
  <c r="E12" i="3"/>
  <c r="G12" i="3" s="1"/>
  <c r="E4" i="3"/>
  <c r="G4" i="3" s="1"/>
  <c r="E9" i="3"/>
  <c r="G9" i="3" s="1"/>
  <c r="E7" i="3"/>
  <c r="G7" i="3" s="1"/>
  <c r="E11" i="3"/>
  <c r="G11" i="3" s="1"/>
  <c r="D13" i="3"/>
  <c r="D8" i="3"/>
  <c r="D10" i="3"/>
  <c r="D6" i="3"/>
  <c r="D14" i="3"/>
  <c r="D15" i="3"/>
  <c r="D12" i="3"/>
  <c r="D4" i="3"/>
  <c r="D9" i="3"/>
  <c r="D7" i="3"/>
  <c r="D11" i="3"/>
  <c r="C13" i="3"/>
  <c r="C8" i="3"/>
  <c r="C10" i="3"/>
  <c r="C6" i="3"/>
  <c r="C14" i="3"/>
  <c r="C15" i="3"/>
  <c r="C12" i="3"/>
  <c r="C4" i="3"/>
  <c r="C9" i="3"/>
  <c r="C7" i="3"/>
  <c r="C11" i="3"/>
  <c r="C16" i="3"/>
  <c r="E16" i="3"/>
  <c r="E5" i="3"/>
  <c r="G5" i="3" s="1"/>
  <c r="D5" i="3"/>
  <c r="C5" i="3"/>
  <c r="I4" i="3" l="1"/>
  <c r="H5" i="3"/>
  <c r="I5" i="3"/>
  <c r="H6" i="3"/>
  <c r="I6" i="3"/>
  <c r="H14" i="3"/>
  <c r="I14" i="3"/>
  <c r="H11" i="3"/>
  <c r="I11" i="3"/>
  <c r="H12" i="3"/>
  <c r="I12" i="3"/>
  <c r="H10" i="3"/>
  <c r="I10" i="3"/>
  <c r="H7" i="3"/>
  <c r="I7" i="3"/>
  <c r="H15" i="3"/>
  <c r="I15" i="3"/>
  <c r="H8" i="3"/>
  <c r="I8" i="3"/>
  <c r="H9" i="3"/>
  <c r="I9" i="3"/>
  <c r="H13" i="3"/>
  <c r="I13" i="3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4" i="2"/>
  <c r="DE4" i="2"/>
  <c r="DE5" i="2"/>
  <c r="DE6" i="2"/>
  <c r="DE7" i="2"/>
  <c r="DE8" i="2"/>
  <c r="DE9" i="2"/>
  <c r="DE10" i="2"/>
  <c r="DE11" i="2"/>
  <c r="DE12" i="2"/>
  <c r="DE13" i="2"/>
  <c r="DE14" i="2"/>
  <c r="DE15" i="2"/>
  <c r="DE16" i="2"/>
  <c r="DE17" i="2"/>
  <c r="DE18" i="2"/>
  <c r="DE19" i="2"/>
  <c r="DE20" i="2"/>
  <c r="DE21" i="2"/>
  <c r="DE22" i="2"/>
  <c r="DE23" i="2"/>
  <c r="DE24" i="2"/>
  <c r="DE25" i="2"/>
  <c r="DE26" i="2"/>
  <c r="DE27" i="2"/>
  <c r="DE28" i="2"/>
  <c r="DE29" i="2"/>
  <c r="DE30" i="2"/>
  <c r="DE31" i="2"/>
  <c r="DE32" i="2"/>
  <c r="DE33" i="2"/>
  <c r="DE34" i="2"/>
  <c r="DE35" i="2"/>
  <c r="DE36" i="2"/>
  <c r="DE37" i="2"/>
  <c r="DE38" i="2"/>
  <c r="DE39" i="2"/>
  <c r="DE40" i="2"/>
  <c r="DE41" i="2"/>
  <c r="DE42" i="2"/>
  <c r="DE43" i="2"/>
  <c r="DE44" i="2"/>
  <c r="DE45" i="2"/>
  <c r="DE46" i="2"/>
  <c r="DE47" i="2"/>
  <c r="DE48" i="2"/>
  <c r="DE49" i="2"/>
  <c r="DE50" i="2"/>
  <c r="DE51" i="2"/>
  <c r="DE52" i="2"/>
  <c r="DE53" i="2"/>
  <c r="DE54" i="2"/>
  <c r="DE55" i="2"/>
  <c r="DE56" i="2"/>
  <c r="DE57" i="2"/>
  <c r="DE58" i="2"/>
  <c r="DE59" i="2"/>
  <c r="DE60" i="2"/>
  <c r="DE61" i="2"/>
  <c r="DE62" i="2"/>
  <c r="DE63" i="2"/>
  <c r="DE64" i="2"/>
  <c r="DE65" i="2"/>
  <c r="DD4" i="2"/>
  <c r="DD5" i="2"/>
  <c r="DD6" i="2"/>
  <c r="DD7" i="2"/>
  <c r="DD8" i="2"/>
  <c r="DD9" i="2"/>
  <c r="DD10" i="2"/>
  <c r="DD11" i="2"/>
  <c r="DD12" i="2"/>
  <c r="DD13" i="2"/>
  <c r="DD14" i="2"/>
  <c r="DD15" i="2"/>
  <c r="DD16" i="2"/>
  <c r="DD17" i="2"/>
  <c r="DD18" i="2"/>
  <c r="DD19" i="2"/>
  <c r="DD20" i="2"/>
  <c r="DD21" i="2"/>
  <c r="DD22" i="2"/>
  <c r="DD23" i="2"/>
  <c r="DD24" i="2"/>
  <c r="DD25" i="2"/>
  <c r="DD26" i="2"/>
  <c r="DD27" i="2"/>
  <c r="DD28" i="2"/>
  <c r="DD29" i="2"/>
  <c r="DD30" i="2"/>
  <c r="DD31" i="2"/>
  <c r="DD32" i="2"/>
  <c r="DD33" i="2"/>
  <c r="DD34" i="2"/>
  <c r="DD35" i="2"/>
  <c r="DD36" i="2"/>
  <c r="DD37" i="2"/>
  <c r="DD38" i="2"/>
  <c r="DD39" i="2"/>
  <c r="DD40" i="2"/>
  <c r="DD41" i="2"/>
  <c r="DD42" i="2"/>
  <c r="DD43" i="2"/>
  <c r="DD44" i="2"/>
  <c r="DD45" i="2"/>
  <c r="DD46" i="2"/>
  <c r="DD47" i="2"/>
  <c r="DD48" i="2"/>
  <c r="DD49" i="2"/>
  <c r="DD50" i="2"/>
  <c r="DD51" i="2"/>
  <c r="DD52" i="2"/>
  <c r="DD53" i="2"/>
  <c r="DD54" i="2"/>
  <c r="DD55" i="2"/>
  <c r="DD56" i="2"/>
  <c r="DD57" i="2"/>
  <c r="DD58" i="2"/>
  <c r="DD59" i="2"/>
  <c r="DD60" i="2"/>
  <c r="DD61" i="2"/>
  <c r="DD62" i="2"/>
  <c r="DD63" i="2"/>
  <c r="DD64" i="2"/>
  <c r="DD65" i="2"/>
  <c r="DC4" i="2"/>
  <c r="DC5" i="2"/>
  <c r="DC6" i="2"/>
  <c r="DC7" i="2"/>
  <c r="DC8" i="2"/>
  <c r="DC9" i="2"/>
  <c r="DC10" i="2"/>
  <c r="DC11" i="2"/>
  <c r="DC12" i="2"/>
  <c r="DC13" i="2"/>
  <c r="DC14" i="2"/>
  <c r="DC15" i="2"/>
  <c r="DC16" i="2"/>
  <c r="DC17" i="2"/>
  <c r="DC18" i="2"/>
  <c r="DC19" i="2"/>
  <c r="DC20" i="2"/>
  <c r="DC21" i="2"/>
  <c r="DC22" i="2"/>
  <c r="DC23" i="2"/>
  <c r="DC24" i="2"/>
  <c r="DC25" i="2"/>
  <c r="DC26" i="2"/>
  <c r="DC27" i="2"/>
  <c r="DC28" i="2"/>
  <c r="DC29" i="2"/>
  <c r="DC30" i="2"/>
  <c r="DC31" i="2"/>
  <c r="DC32" i="2"/>
  <c r="DC33" i="2"/>
  <c r="DC34" i="2"/>
  <c r="DC35" i="2"/>
  <c r="DC36" i="2"/>
  <c r="DC37" i="2"/>
  <c r="DC38" i="2"/>
  <c r="DC39" i="2"/>
  <c r="DC40" i="2"/>
  <c r="DC41" i="2"/>
  <c r="DC42" i="2"/>
  <c r="DC43" i="2"/>
  <c r="DC44" i="2"/>
  <c r="DC45" i="2"/>
  <c r="DC46" i="2"/>
  <c r="DC47" i="2"/>
  <c r="DC48" i="2"/>
  <c r="DC49" i="2"/>
  <c r="DC50" i="2"/>
  <c r="DC51" i="2"/>
  <c r="DC52" i="2"/>
  <c r="DC53" i="2"/>
  <c r="DC54" i="2"/>
  <c r="DC55" i="2"/>
  <c r="DC56" i="2"/>
  <c r="DC57" i="2"/>
  <c r="DC58" i="2"/>
  <c r="DC59" i="2"/>
  <c r="DC60" i="2"/>
  <c r="DC61" i="2"/>
  <c r="DC62" i="2"/>
  <c r="DC63" i="2"/>
  <c r="DC64" i="2"/>
  <c r="DC65" i="2"/>
  <c r="DB4" i="2"/>
  <c r="DB5" i="2"/>
  <c r="DB6" i="2"/>
  <c r="DB7" i="2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CZ5" i="2"/>
  <c r="CZ6" i="2"/>
  <c r="CZ7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DA4" i="2"/>
  <c r="CZ4" i="2"/>
  <c r="CY4" i="2"/>
  <c r="CV4" i="2"/>
  <c r="CV5" i="2"/>
  <c r="CV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V39" i="2"/>
  <c r="CV40" i="2"/>
  <c r="CV41" i="2"/>
  <c r="CV42" i="2"/>
  <c r="CV43" i="2"/>
  <c r="CV44" i="2"/>
  <c r="CV45" i="2"/>
  <c r="CV46" i="2"/>
  <c r="CV47" i="2"/>
  <c r="CV48" i="2"/>
  <c r="CV49" i="2"/>
  <c r="CV50" i="2"/>
  <c r="CV51" i="2"/>
  <c r="CV52" i="2"/>
  <c r="CV53" i="2"/>
  <c r="CV54" i="2"/>
  <c r="CV55" i="2"/>
  <c r="CV56" i="2"/>
  <c r="CV57" i="2"/>
  <c r="CV58" i="2"/>
  <c r="CV59" i="2"/>
  <c r="CV60" i="2"/>
  <c r="CV61" i="2"/>
  <c r="CV62" i="2"/>
  <c r="CV63" i="2"/>
  <c r="CV64" i="2"/>
  <c r="CV65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T4" i="2"/>
  <c r="CT5" i="2"/>
  <c r="CT6" i="2"/>
  <c r="CT7" i="2"/>
  <c r="CT8" i="2"/>
  <c r="CT9" i="2"/>
  <c r="CT10" i="2"/>
  <c r="CT11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42" i="2"/>
  <c r="CT43" i="2"/>
  <c r="CT44" i="2"/>
  <c r="CT45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CT65" i="2"/>
  <c r="CS4" i="2"/>
  <c r="CS5" i="2"/>
  <c r="CS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5" i="2"/>
  <c r="CR5" i="2"/>
  <c r="CR6" i="2"/>
  <c r="CR7" i="2"/>
  <c r="CR8" i="2"/>
  <c r="CR9" i="2"/>
  <c r="CR10" i="2"/>
  <c r="CR11" i="2"/>
  <c r="CR12" i="2"/>
  <c r="CR13" i="2"/>
  <c r="CR14" i="2"/>
  <c r="CR15" i="2"/>
  <c r="CR16" i="2"/>
  <c r="CR17" i="2"/>
  <c r="CR18" i="2"/>
  <c r="CR19" i="2"/>
  <c r="CR20" i="2"/>
  <c r="CR21" i="2"/>
  <c r="CR22" i="2"/>
  <c r="CR23" i="2"/>
  <c r="CR24" i="2"/>
  <c r="CR25" i="2"/>
  <c r="CR26" i="2"/>
  <c r="CR27" i="2"/>
  <c r="CR28" i="2"/>
  <c r="CR29" i="2"/>
  <c r="CR30" i="2"/>
  <c r="CR31" i="2"/>
  <c r="CR32" i="2"/>
  <c r="CR33" i="2"/>
  <c r="CR34" i="2"/>
  <c r="CR35" i="2"/>
  <c r="CR36" i="2"/>
  <c r="CR37" i="2"/>
  <c r="CR38" i="2"/>
  <c r="CR39" i="2"/>
  <c r="CR40" i="2"/>
  <c r="CR41" i="2"/>
  <c r="CR42" i="2"/>
  <c r="CR43" i="2"/>
  <c r="CR44" i="2"/>
  <c r="CR45" i="2"/>
  <c r="CR46" i="2"/>
  <c r="CR47" i="2"/>
  <c r="CR48" i="2"/>
  <c r="CR49" i="2"/>
  <c r="CR50" i="2"/>
  <c r="CR51" i="2"/>
  <c r="CR52" i="2"/>
  <c r="CR53" i="2"/>
  <c r="CR54" i="2"/>
  <c r="CR55" i="2"/>
  <c r="CR56" i="2"/>
  <c r="CR57" i="2"/>
  <c r="CR58" i="2"/>
  <c r="CR59" i="2"/>
  <c r="CR60" i="2"/>
  <c r="CR61" i="2"/>
  <c r="CR62" i="2"/>
  <c r="CR63" i="2"/>
  <c r="CR64" i="2"/>
  <c r="CR65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P5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P45" i="2"/>
  <c r="CP46" i="2"/>
  <c r="CP47" i="2"/>
  <c r="CP48" i="2"/>
  <c r="CP49" i="2"/>
  <c r="CP50" i="2"/>
  <c r="CP51" i="2"/>
  <c r="CP52" i="2"/>
  <c r="CP53" i="2"/>
  <c r="CP54" i="2"/>
  <c r="CP55" i="2"/>
  <c r="CP56" i="2"/>
  <c r="CP57" i="2"/>
  <c r="CP58" i="2"/>
  <c r="CP59" i="2"/>
  <c r="CP60" i="2"/>
  <c r="CP61" i="2"/>
  <c r="CP62" i="2"/>
  <c r="CP63" i="2"/>
  <c r="CP64" i="2"/>
  <c r="CP65" i="2"/>
  <c r="CR4" i="2"/>
  <c r="CQ4" i="2"/>
  <c r="CP4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5" i="2"/>
  <c r="CL4" i="2"/>
  <c r="CL5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L29" i="2"/>
  <c r="CL30" i="2"/>
  <c r="CL31" i="2"/>
  <c r="CL32" i="2"/>
  <c r="CL33" i="2"/>
  <c r="CL34" i="2"/>
  <c r="CL35" i="2"/>
  <c r="CL36" i="2"/>
  <c r="CL37" i="2"/>
  <c r="CL38" i="2"/>
  <c r="CL39" i="2"/>
  <c r="CL40" i="2"/>
  <c r="CL41" i="2"/>
  <c r="CL42" i="2"/>
  <c r="CL43" i="2"/>
  <c r="CL44" i="2"/>
  <c r="CL45" i="2"/>
  <c r="CL46" i="2"/>
  <c r="CL47" i="2"/>
  <c r="CL48" i="2"/>
  <c r="CL49" i="2"/>
  <c r="CL50" i="2"/>
  <c r="CL51" i="2"/>
  <c r="CL52" i="2"/>
  <c r="CL53" i="2"/>
  <c r="CL54" i="2"/>
  <c r="CL55" i="2"/>
  <c r="CL56" i="2"/>
  <c r="CL57" i="2"/>
  <c r="CL58" i="2"/>
  <c r="CL59" i="2"/>
  <c r="CL60" i="2"/>
  <c r="CL61" i="2"/>
  <c r="CL62" i="2"/>
  <c r="CL63" i="2"/>
  <c r="CL64" i="2"/>
  <c r="CL65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J4" i="2"/>
  <c r="CJ5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CJ32" i="2"/>
  <c r="CJ33" i="2"/>
  <c r="CJ34" i="2"/>
  <c r="CJ35" i="2"/>
  <c r="CJ36" i="2"/>
  <c r="CJ37" i="2"/>
  <c r="CJ38" i="2"/>
  <c r="CJ39" i="2"/>
  <c r="CJ40" i="2"/>
  <c r="CJ41" i="2"/>
  <c r="CJ42" i="2"/>
  <c r="CJ43" i="2"/>
  <c r="CJ44" i="2"/>
  <c r="CJ45" i="2"/>
  <c r="CJ46" i="2"/>
  <c r="CJ47" i="2"/>
  <c r="CJ48" i="2"/>
  <c r="CJ49" i="2"/>
  <c r="CJ50" i="2"/>
  <c r="CJ51" i="2"/>
  <c r="CJ52" i="2"/>
  <c r="CJ53" i="2"/>
  <c r="CJ54" i="2"/>
  <c r="CJ55" i="2"/>
  <c r="CJ56" i="2"/>
  <c r="CJ57" i="2"/>
  <c r="CJ58" i="2"/>
  <c r="CJ59" i="2"/>
  <c r="CJ60" i="2"/>
  <c r="CJ61" i="2"/>
  <c r="CJ62" i="2"/>
  <c r="CJ63" i="2"/>
  <c r="CJ64" i="2"/>
  <c r="CJ65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H29" i="2"/>
  <c r="CH30" i="2"/>
  <c r="CH31" i="2"/>
  <c r="CH32" i="2"/>
  <c r="CH33" i="2"/>
  <c r="CH34" i="2"/>
  <c r="CH35" i="2"/>
  <c r="CH36" i="2"/>
  <c r="CH37" i="2"/>
  <c r="CH38" i="2"/>
  <c r="CH39" i="2"/>
  <c r="CH40" i="2"/>
  <c r="CH41" i="2"/>
  <c r="CH42" i="2"/>
  <c r="CH43" i="2"/>
  <c r="CH44" i="2"/>
  <c r="CH45" i="2"/>
  <c r="CH46" i="2"/>
  <c r="CH47" i="2"/>
  <c r="CH48" i="2"/>
  <c r="CH49" i="2"/>
  <c r="CH50" i="2"/>
  <c r="CH51" i="2"/>
  <c r="CH52" i="2"/>
  <c r="CH53" i="2"/>
  <c r="CH54" i="2"/>
  <c r="CH55" i="2"/>
  <c r="CH56" i="2"/>
  <c r="CH57" i="2"/>
  <c r="CH58" i="2"/>
  <c r="CH59" i="2"/>
  <c r="CH60" i="2"/>
  <c r="CH61" i="2"/>
  <c r="CH62" i="2"/>
  <c r="CH63" i="2"/>
  <c r="CH64" i="2"/>
  <c r="CH65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G65" i="2"/>
  <c r="CI4" i="2"/>
  <c r="CH4" i="2"/>
  <c r="CG4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CD65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45" i="2"/>
  <c r="CC46" i="2"/>
  <c r="CC47" i="2"/>
  <c r="CC48" i="2"/>
  <c r="CC49" i="2"/>
  <c r="CC50" i="2"/>
  <c r="CC51" i="2"/>
  <c r="CC52" i="2"/>
  <c r="CC53" i="2"/>
  <c r="CC54" i="2"/>
  <c r="CC55" i="2"/>
  <c r="CC56" i="2"/>
  <c r="CC57" i="2"/>
  <c r="CC58" i="2"/>
  <c r="CC59" i="2"/>
  <c r="CC60" i="2"/>
  <c r="CC61" i="2"/>
  <c r="CC62" i="2"/>
  <c r="CC63" i="2"/>
  <c r="CC64" i="2"/>
  <c r="CC65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41" i="2"/>
  <c r="CB42" i="2"/>
  <c r="CB43" i="2"/>
  <c r="CB44" i="2"/>
  <c r="CB45" i="2"/>
  <c r="CB46" i="2"/>
  <c r="CB47" i="2"/>
  <c r="CB48" i="2"/>
  <c r="CB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Z4" i="2"/>
  <c r="BY4" i="2"/>
  <c r="BX4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42" i="2"/>
  <c r="BP43" i="2"/>
  <c r="BP44" i="2"/>
  <c r="BP45" i="2"/>
  <c r="BP46" i="2"/>
  <c r="BP47" i="2"/>
  <c r="BP48" i="2"/>
  <c r="BP49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5" i="2"/>
  <c r="BO46" i="2"/>
  <c r="BO47" i="2"/>
  <c r="BO48" i="2"/>
  <c r="BO49" i="2"/>
  <c r="BO50" i="2"/>
  <c r="BO51" i="2"/>
  <c r="BO52" i="2"/>
  <c r="BO53" i="2"/>
  <c r="BO54" i="2"/>
  <c r="BO55" i="2"/>
  <c r="BO56" i="2"/>
  <c r="BO57" i="2"/>
  <c r="BO58" i="2"/>
  <c r="BO59" i="2"/>
  <c r="BO60" i="2"/>
  <c r="BO61" i="2"/>
  <c r="BO62" i="2"/>
  <c r="BO63" i="2"/>
  <c r="BO64" i="2"/>
  <c r="BO65" i="2"/>
  <c r="BQ4" i="2"/>
  <c r="BP4" i="2"/>
  <c r="BO4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65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I64" i="2"/>
  <c r="BI65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G59" i="2"/>
  <c r="BG60" i="2"/>
  <c r="BG61" i="2"/>
  <c r="BG62" i="2"/>
  <c r="BG63" i="2"/>
  <c r="BG64" i="2"/>
  <c r="BG65" i="2"/>
  <c r="BG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4" i="2"/>
  <c r="BC4" i="2" l="1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7" i="2"/>
  <c r="BA58" i="2"/>
  <c r="BA59" i="2"/>
  <c r="BA60" i="2"/>
  <c r="BA61" i="2"/>
  <c r="BA62" i="2"/>
  <c r="BA63" i="2"/>
  <c r="BA64" i="2"/>
  <c r="BA65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4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AE5" i="2" l="1"/>
  <c r="AF5" i="2" s="1"/>
  <c r="AE6" i="2"/>
  <c r="AF6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16" i="2"/>
  <c r="AF16" i="2" s="1"/>
  <c r="AE17" i="2"/>
  <c r="AF17" i="2" s="1"/>
  <c r="AE18" i="2"/>
  <c r="AF18" i="2" s="1"/>
  <c r="AE19" i="2"/>
  <c r="AF19" i="2" s="1"/>
  <c r="AE20" i="2"/>
  <c r="AF20" i="2" s="1"/>
  <c r="AE21" i="2"/>
  <c r="AF21" i="2" s="1"/>
  <c r="AE22" i="2"/>
  <c r="AF22" i="2" s="1"/>
  <c r="AE23" i="2"/>
  <c r="AF23" i="2" s="1"/>
  <c r="AE24" i="2"/>
  <c r="AF24" i="2" s="1"/>
  <c r="AE25" i="2"/>
  <c r="AF25" i="2" s="1"/>
  <c r="AE26" i="2"/>
  <c r="AF26" i="2" s="1"/>
  <c r="AE27" i="2"/>
  <c r="AF27" i="2" s="1"/>
  <c r="AE28" i="2"/>
  <c r="AF28" i="2" s="1"/>
  <c r="AE29" i="2"/>
  <c r="AF29" i="2" s="1"/>
  <c r="AE30" i="2"/>
  <c r="AF30" i="2" s="1"/>
  <c r="AE31" i="2"/>
  <c r="AF31" i="2" s="1"/>
  <c r="AE32" i="2"/>
  <c r="AF32" i="2" s="1"/>
  <c r="AE33" i="2"/>
  <c r="AF33" i="2" s="1"/>
  <c r="AE34" i="2"/>
  <c r="AF34" i="2" s="1"/>
  <c r="AE35" i="2"/>
  <c r="AF35" i="2" s="1"/>
  <c r="AE36" i="2"/>
  <c r="AF36" i="2" s="1"/>
  <c r="AE37" i="2"/>
  <c r="AF37" i="2" s="1"/>
  <c r="AE38" i="2"/>
  <c r="AF38" i="2" s="1"/>
  <c r="AE39" i="2"/>
  <c r="AF39" i="2" s="1"/>
  <c r="AE40" i="2"/>
  <c r="AF40" i="2" s="1"/>
  <c r="AE41" i="2"/>
  <c r="AF41" i="2" s="1"/>
  <c r="AE42" i="2"/>
  <c r="AF42" i="2" s="1"/>
  <c r="AE43" i="2"/>
  <c r="AF43" i="2" s="1"/>
  <c r="AE44" i="2"/>
  <c r="AF44" i="2" s="1"/>
  <c r="AE45" i="2"/>
  <c r="AF45" i="2" s="1"/>
  <c r="AE46" i="2"/>
  <c r="AF46" i="2" s="1"/>
  <c r="AE47" i="2"/>
  <c r="AF47" i="2" s="1"/>
  <c r="AE48" i="2"/>
  <c r="AF48" i="2" s="1"/>
  <c r="AE49" i="2"/>
  <c r="AF49" i="2" s="1"/>
  <c r="AE50" i="2"/>
  <c r="AF50" i="2" s="1"/>
  <c r="AE51" i="2"/>
  <c r="AF51" i="2" s="1"/>
  <c r="AE52" i="2"/>
  <c r="AF52" i="2" s="1"/>
  <c r="AE53" i="2"/>
  <c r="AF53" i="2" s="1"/>
  <c r="AE54" i="2"/>
  <c r="AF54" i="2" s="1"/>
  <c r="AE55" i="2"/>
  <c r="AF55" i="2" s="1"/>
  <c r="AE56" i="2"/>
  <c r="AF56" i="2" s="1"/>
  <c r="AE57" i="2"/>
  <c r="AF57" i="2" s="1"/>
  <c r="AE58" i="2"/>
  <c r="AF58" i="2" s="1"/>
  <c r="AE59" i="2"/>
  <c r="AF59" i="2" s="1"/>
  <c r="AE60" i="2"/>
  <c r="AF60" i="2" s="1"/>
  <c r="AE61" i="2"/>
  <c r="AF61" i="2" s="1"/>
  <c r="AE62" i="2"/>
  <c r="AF62" i="2" s="1"/>
  <c r="AE63" i="2"/>
  <c r="AF63" i="2" s="1"/>
  <c r="AE64" i="2"/>
  <c r="AF64" i="2" s="1"/>
  <c r="AE65" i="2"/>
  <c r="AF65" i="2" s="1"/>
  <c r="AE4" i="2"/>
  <c r="AF4" i="2" s="1"/>
  <c r="AO5" i="2"/>
  <c r="AO9" i="2"/>
  <c r="AO13" i="2"/>
  <c r="AO17" i="2"/>
  <c r="AO21" i="2"/>
  <c r="AO25" i="2"/>
  <c r="AO29" i="2"/>
  <c r="AO33" i="2"/>
  <c r="AO37" i="2"/>
  <c r="AO41" i="2"/>
  <c r="AO45" i="2"/>
  <c r="AO49" i="2"/>
  <c r="AO53" i="2"/>
  <c r="AO57" i="2"/>
  <c r="AO61" i="2"/>
  <c r="AO65" i="2"/>
  <c r="AN5" i="2"/>
  <c r="AN6" i="2"/>
  <c r="AN7" i="2"/>
  <c r="AN8" i="2"/>
  <c r="AO8" i="2" s="1"/>
  <c r="AN9" i="2"/>
  <c r="AN10" i="2"/>
  <c r="AN11" i="2"/>
  <c r="AO11" i="2" s="1"/>
  <c r="AN12" i="2"/>
  <c r="AO12" i="2" s="1"/>
  <c r="AN13" i="2"/>
  <c r="AN14" i="2"/>
  <c r="AN15" i="2"/>
  <c r="AN16" i="2"/>
  <c r="AO16" i="2" s="1"/>
  <c r="AN17" i="2"/>
  <c r="AN18" i="2"/>
  <c r="AN19" i="2"/>
  <c r="AN20" i="2"/>
  <c r="AO20" i="2" s="1"/>
  <c r="AN21" i="2"/>
  <c r="AN22" i="2"/>
  <c r="AN23" i="2"/>
  <c r="AN24" i="2"/>
  <c r="AO24" i="2" s="1"/>
  <c r="AN25" i="2"/>
  <c r="AN26" i="2"/>
  <c r="AN27" i="2"/>
  <c r="AO27" i="2" s="1"/>
  <c r="AN28" i="2"/>
  <c r="AO28" i="2" s="1"/>
  <c r="AN29" i="2"/>
  <c r="AN30" i="2"/>
  <c r="AN31" i="2"/>
  <c r="AN32" i="2"/>
  <c r="AO32" i="2" s="1"/>
  <c r="AN33" i="2"/>
  <c r="AN34" i="2"/>
  <c r="AN35" i="2"/>
  <c r="AN36" i="2"/>
  <c r="AO36" i="2" s="1"/>
  <c r="AN37" i="2"/>
  <c r="AN38" i="2"/>
  <c r="AN39" i="2"/>
  <c r="AN40" i="2"/>
  <c r="AO40" i="2" s="1"/>
  <c r="AN41" i="2"/>
  <c r="AN42" i="2"/>
  <c r="AN43" i="2"/>
  <c r="AO43" i="2" s="1"/>
  <c r="AN44" i="2"/>
  <c r="AO44" i="2" s="1"/>
  <c r="AN45" i="2"/>
  <c r="AN46" i="2"/>
  <c r="AN47" i="2"/>
  <c r="AN48" i="2"/>
  <c r="AO48" i="2" s="1"/>
  <c r="AN49" i="2"/>
  <c r="AN50" i="2"/>
  <c r="AN51" i="2"/>
  <c r="AN52" i="2"/>
  <c r="AO52" i="2" s="1"/>
  <c r="AN53" i="2"/>
  <c r="AN54" i="2"/>
  <c r="AN55" i="2"/>
  <c r="AN56" i="2"/>
  <c r="AO56" i="2" s="1"/>
  <c r="AN57" i="2"/>
  <c r="AN58" i="2"/>
  <c r="AN59" i="2"/>
  <c r="AO59" i="2" s="1"/>
  <c r="AN60" i="2"/>
  <c r="AO60" i="2" s="1"/>
  <c r="AN61" i="2"/>
  <c r="AN62" i="2"/>
  <c r="AN63" i="2"/>
  <c r="AN64" i="2"/>
  <c r="AO64" i="2" s="1"/>
  <c r="AN65" i="2"/>
  <c r="AP65" i="2" s="1"/>
  <c r="AN4" i="2"/>
  <c r="AX7" i="2"/>
  <c r="AX11" i="2"/>
  <c r="AX15" i="2"/>
  <c r="AX23" i="2"/>
  <c r="AX27" i="2"/>
  <c r="AX29" i="2"/>
  <c r="AX33" i="2"/>
  <c r="AX37" i="2"/>
  <c r="AX41" i="2"/>
  <c r="AX45" i="2"/>
  <c r="AX49" i="2"/>
  <c r="AX53" i="2"/>
  <c r="AX57" i="2"/>
  <c r="AX61" i="2"/>
  <c r="AX65" i="2"/>
  <c r="AW5" i="2"/>
  <c r="AX5" i="2" s="1"/>
  <c r="AW6" i="2"/>
  <c r="AX6" i="2" s="1"/>
  <c r="AW7" i="2"/>
  <c r="AW8" i="2"/>
  <c r="AW9" i="2"/>
  <c r="AX9" i="2" s="1"/>
  <c r="AW10" i="2"/>
  <c r="AX10" i="2" s="1"/>
  <c r="AW11" i="2"/>
  <c r="AW12" i="2"/>
  <c r="AW13" i="2"/>
  <c r="AX13" i="2" s="1"/>
  <c r="AW14" i="2"/>
  <c r="AX14" i="2" s="1"/>
  <c r="AW15" i="2"/>
  <c r="AW16" i="2"/>
  <c r="AW17" i="2"/>
  <c r="AX17" i="2" s="1"/>
  <c r="AW18" i="2"/>
  <c r="AX18" i="2" s="1"/>
  <c r="AW19" i="2"/>
  <c r="AW20" i="2"/>
  <c r="AW21" i="2"/>
  <c r="AX21" i="2" s="1"/>
  <c r="AW22" i="2"/>
  <c r="AX22" i="2" s="1"/>
  <c r="AW23" i="2"/>
  <c r="AW24" i="2"/>
  <c r="AW25" i="2"/>
  <c r="AX25" i="2" s="1"/>
  <c r="AW26" i="2"/>
  <c r="AX26" i="2" s="1"/>
  <c r="AW27" i="2"/>
  <c r="AW28" i="2"/>
  <c r="AW29" i="2"/>
  <c r="AW30" i="2"/>
  <c r="AX30" i="2" s="1"/>
  <c r="AW31" i="2"/>
  <c r="AW32" i="2"/>
  <c r="AW33" i="2"/>
  <c r="AW34" i="2"/>
  <c r="AX34" i="2" s="1"/>
  <c r="AW35" i="2"/>
  <c r="AW36" i="2"/>
  <c r="AW37" i="2"/>
  <c r="AW38" i="2"/>
  <c r="AX38" i="2" s="1"/>
  <c r="AW39" i="2"/>
  <c r="AW40" i="2"/>
  <c r="AW41" i="2"/>
  <c r="AW42" i="2"/>
  <c r="AX42" i="2" s="1"/>
  <c r="AW43" i="2"/>
  <c r="AW44" i="2"/>
  <c r="AW45" i="2"/>
  <c r="AW46" i="2"/>
  <c r="AX46" i="2" s="1"/>
  <c r="AW47" i="2"/>
  <c r="AW48" i="2"/>
  <c r="AW49" i="2"/>
  <c r="AW50" i="2"/>
  <c r="AX50" i="2" s="1"/>
  <c r="AW51" i="2"/>
  <c r="AW52" i="2"/>
  <c r="AW53" i="2"/>
  <c r="AW54" i="2"/>
  <c r="AX54" i="2" s="1"/>
  <c r="AW55" i="2"/>
  <c r="AW56" i="2"/>
  <c r="AW57" i="2"/>
  <c r="AW58" i="2"/>
  <c r="AX58" i="2" s="1"/>
  <c r="AW59" i="2"/>
  <c r="AW60" i="2"/>
  <c r="AW61" i="2"/>
  <c r="AW62" i="2"/>
  <c r="AX62" i="2" s="1"/>
  <c r="AW63" i="2"/>
  <c r="AW64" i="2"/>
  <c r="AY64" i="2" s="1"/>
  <c r="AW65" i="2"/>
  <c r="AY65" i="2" s="1"/>
  <c r="AW4" i="2"/>
  <c r="AX4" i="2" s="1"/>
  <c r="N8" i="2"/>
  <c r="N12" i="2"/>
  <c r="N16" i="2"/>
  <c r="N20" i="2"/>
  <c r="N24" i="2"/>
  <c r="N28" i="2"/>
  <c r="N30" i="2"/>
  <c r="N32" i="2"/>
  <c r="N36" i="2"/>
  <c r="N40" i="2"/>
  <c r="N44" i="2"/>
  <c r="N48" i="2"/>
  <c r="N52" i="2"/>
  <c r="N56" i="2"/>
  <c r="N60" i="2"/>
  <c r="N62" i="2"/>
  <c r="N64" i="2"/>
  <c r="M5" i="2"/>
  <c r="M6" i="2"/>
  <c r="M7" i="2"/>
  <c r="N7" i="2" s="1"/>
  <c r="M8" i="2"/>
  <c r="M9" i="2"/>
  <c r="M10" i="2"/>
  <c r="M11" i="2"/>
  <c r="N11" i="2" s="1"/>
  <c r="M12" i="2"/>
  <c r="M13" i="2"/>
  <c r="M14" i="2"/>
  <c r="M15" i="2"/>
  <c r="N15" i="2" s="1"/>
  <c r="M16" i="2"/>
  <c r="M17" i="2"/>
  <c r="M18" i="2"/>
  <c r="M19" i="2"/>
  <c r="N19" i="2" s="1"/>
  <c r="M20" i="2"/>
  <c r="M21" i="2"/>
  <c r="M22" i="2"/>
  <c r="M23" i="2"/>
  <c r="N23" i="2" s="1"/>
  <c r="M24" i="2"/>
  <c r="M25" i="2"/>
  <c r="M26" i="2"/>
  <c r="M27" i="2"/>
  <c r="N27" i="2" s="1"/>
  <c r="M28" i="2"/>
  <c r="M29" i="2"/>
  <c r="M30" i="2"/>
  <c r="M31" i="2"/>
  <c r="N31" i="2" s="1"/>
  <c r="M32" i="2"/>
  <c r="M33" i="2"/>
  <c r="M34" i="2"/>
  <c r="M35" i="2"/>
  <c r="N35" i="2" s="1"/>
  <c r="M36" i="2"/>
  <c r="M37" i="2"/>
  <c r="M38" i="2"/>
  <c r="M39" i="2"/>
  <c r="N39" i="2" s="1"/>
  <c r="M40" i="2"/>
  <c r="M41" i="2"/>
  <c r="M42" i="2"/>
  <c r="M43" i="2"/>
  <c r="N43" i="2" s="1"/>
  <c r="M44" i="2"/>
  <c r="M45" i="2"/>
  <c r="M46" i="2"/>
  <c r="M47" i="2"/>
  <c r="N47" i="2" s="1"/>
  <c r="M48" i="2"/>
  <c r="M49" i="2"/>
  <c r="M50" i="2"/>
  <c r="M51" i="2"/>
  <c r="N51" i="2" s="1"/>
  <c r="M52" i="2"/>
  <c r="M53" i="2"/>
  <c r="M54" i="2"/>
  <c r="M55" i="2"/>
  <c r="N55" i="2" s="1"/>
  <c r="M56" i="2"/>
  <c r="M57" i="2"/>
  <c r="M58" i="2"/>
  <c r="M59" i="2"/>
  <c r="N59" i="2" s="1"/>
  <c r="M60" i="2"/>
  <c r="M61" i="2"/>
  <c r="M62" i="2"/>
  <c r="M63" i="2"/>
  <c r="N63" i="2" s="1"/>
  <c r="M64" i="2"/>
  <c r="O64" i="2" s="1"/>
  <c r="M65" i="2"/>
  <c r="M4" i="2"/>
  <c r="J5" i="2"/>
  <c r="J15" i="2"/>
  <c r="J37" i="2"/>
  <c r="J47" i="2"/>
  <c r="J56" i="2"/>
  <c r="J64" i="2"/>
  <c r="J65" i="2"/>
  <c r="I8" i="2"/>
  <c r="I16" i="2"/>
  <c r="I24" i="2"/>
  <c r="I32" i="2"/>
  <c r="I40" i="2"/>
  <c r="I47" i="2"/>
  <c r="I52" i="2"/>
  <c r="I63" i="2"/>
  <c r="I64" i="2"/>
  <c r="I65" i="2"/>
  <c r="H32" i="2"/>
  <c r="H43" i="2"/>
  <c r="H48" i="2"/>
  <c r="H53" i="2"/>
  <c r="H59" i="2"/>
  <c r="H64" i="2"/>
  <c r="H65" i="2"/>
  <c r="H7" i="2"/>
  <c r="H18" i="2"/>
  <c r="H23" i="2"/>
  <c r="G64" i="2"/>
  <c r="G4" i="2"/>
  <c r="G25" i="2"/>
  <c r="G46" i="2"/>
  <c r="G65" i="2"/>
  <c r="F18" i="2"/>
  <c r="F50" i="2"/>
  <c r="F54" i="2"/>
  <c r="F58" i="2"/>
  <c r="F62" i="2"/>
  <c r="E7" i="2"/>
  <c r="E8" i="2"/>
  <c r="E11" i="2"/>
  <c r="E12" i="2"/>
  <c r="E15" i="2"/>
  <c r="E16" i="2"/>
  <c r="E19" i="2"/>
  <c r="E20" i="2"/>
  <c r="E23" i="2"/>
  <c r="E24" i="2"/>
  <c r="E27" i="2"/>
  <c r="E28" i="2"/>
  <c r="E31" i="2"/>
  <c r="E32" i="2"/>
  <c r="E35" i="2"/>
  <c r="E36" i="2"/>
  <c r="E39" i="2"/>
  <c r="E40" i="2"/>
  <c r="E43" i="2"/>
  <c r="E44" i="2"/>
  <c r="E47" i="2"/>
  <c r="E48" i="2"/>
  <c r="E51" i="2"/>
  <c r="E52" i="2"/>
  <c r="E55" i="2"/>
  <c r="E56" i="2"/>
  <c r="E59" i="2"/>
  <c r="E60" i="2"/>
  <c r="E63" i="2"/>
  <c r="E64" i="2"/>
  <c r="E4" i="2"/>
  <c r="D5" i="2"/>
  <c r="E5" i="2" s="1"/>
  <c r="D6" i="2"/>
  <c r="E6" i="2" s="1"/>
  <c r="D7" i="2"/>
  <c r="D8" i="2"/>
  <c r="D9" i="2"/>
  <c r="D10" i="2"/>
  <c r="E10" i="2" s="1"/>
  <c r="D11" i="2"/>
  <c r="D12" i="2"/>
  <c r="D13" i="2"/>
  <c r="D14" i="2"/>
  <c r="E14" i="2" s="1"/>
  <c r="D15" i="2"/>
  <c r="D16" i="2"/>
  <c r="D17" i="2"/>
  <c r="D18" i="2"/>
  <c r="E18" i="2" s="1"/>
  <c r="D19" i="2"/>
  <c r="D20" i="2"/>
  <c r="D21" i="2"/>
  <c r="D22" i="2"/>
  <c r="E22" i="2" s="1"/>
  <c r="D23" i="2"/>
  <c r="F23" i="2" s="1"/>
  <c r="D24" i="2"/>
  <c r="D25" i="2"/>
  <c r="D26" i="2"/>
  <c r="E26" i="2" s="1"/>
  <c r="D27" i="2"/>
  <c r="F27" i="2" s="1"/>
  <c r="D28" i="2"/>
  <c r="D29" i="2"/>
  <c r="D30" i="2"/>
  <c r="E30" i="2" s="1"/>
  <c r="D31" i="2"/>
  <c r="F31" i="2" s="1"/>
  <c r="D32" i="2"/>
  <c r="D33" i="2"/>
  <c r="D34" i="2"/>
  <c r="E34" i="2" s="1"/>
  <c r="D35" i="2"/>
  <c r="F35" i="2" s="1"/>
  <c r="D36" i="2"/>
  <c r="D37" i="2"/>
  <c r="D38" i="2"/>
  <c r="E38" i="2" s="1"/>
  <c r="D39" i="2"/>
  <c r="F39" i="2" s="1"/>
  <c r="D40" i="2"/>
  <c r="D41" i="2"/>
  <c r="D42" i="2"/>
  <c r="E42" i="2" s="1"/>
  <c r="D43" i="2"/>
  <c r="F43" i="2" s="1"/>
  <c r="D44" i="2"/>
  <c r="D45" i="2"/>
  <c r="D46" i="2"/>
  <c r="E46" i="2" s="1"/>
  <c r="D47" i="2"/>
  <c r="F47" i="2" s="1"/>
  <c r="D48" i="2"/>
  <c r="D49" i="2"/>
  <c r="D50" i="2"/>
  <c r="E50" i="2" s="1"/>
  <c r="D51" i="2"/>
  <c r="F51" i="2" s="1"/>
  <c r="D52" i="2"/>
  <c r="F52" i="2" s="1"/>
  <c r="D53" i="2"/>
  <c r="D54" i="2"/>
  <c r="E54" i="2" s="1"/>
  <c r="D55" i="2"/>
  <c r="F55" i="2" s="1"/>
  <c r="D56" i="2"/>
  <c r="F56" i="2" s="1"/>
  <c r="D57" i="2"/>
  <c r="D58" i="2"/>
  <c r="E58" i="2" s="1"/>
  <c r="D59" i="2"/>
  <c r="F59" i="2" s="1"/>
  <c r="D60" i="2"/>
  <c r="F60" i="2" s="1"/>
  <c r="D61" i="2"/>
  <c r="D62" i="2"/>
  <c r="E62" i="2" s="1"/>
  <c r="D63" i="2"/>
  <c r="F63" i="2" s="1"/>
  <c r="D64" i="2"/>
  <c r="F64" i="2" s="1"/>
  <c r="D65" i="2"/>
  <c r="D4" i="2"/>
  <c r="Q8" i="1"/>
  <c r="J4" i="2" s="1"/>
  <c r="Q9" i="1"/>
  <c r="Q10" i="1"/>
  <c r="J6" i="2" s="1"/>
  <c r="Q11" i="1"/>
  <c r="J7" i="2" s="1"/>
  <c r="Q12" i="1"/>
  <c r="J8" i="2" s="1"/>
  <c r="Q13" i="1"/>
  <c r="J9" i="2" s="1"/>
  <c r="Q14" i="1"/>
  <c r="J10" i="2" s="1"/>
  <c r="Q15" i="1"/>
  <c r="J11" i="2" s="1"/>
  <c r="Q16" i="1"/>
  <c r="J12" i="2" s="1"/>
  <c r="Q17" i="1"/>
  <c r="J13" i="2" s="1"/>
  <c r="Q18" i="1"/>
  <c r="J14" i="2" s="1"/>
  <c r="Q19" i="1"/>
  <c r="Q20" i="1"/>
  <c r="J16" i="2" s="1"/>
  <c r="Q21" i="1"/>
  <c r="J17" i="2" s="1"/>
  <c r="Q22" i="1"/>
  <c r="J18" i="2" s="1"/>
  <c r="Q23" i="1"/>
  <c r="J19" i="2" s="1"/>
  <c r="Q24" i="1"/>
  <c r="J20" i="2" s="1"/>
  <c r="Q25" i="1"/>
  <c r="J21" i="2" s="1"/>
  <c r="Q26" i="1"/>
  <c r="J22" i="2" s="1"/>
  <c r="Q27" i="1"/>
  <c r="J23" i="2" s="1"/>
  <c r="Q28" i="1"/>
  <c r="J24" i="2" s="1"/>
  <c r="Q29" i="1"/>
  <c r="J25" i="2" s="1"/>
  <c r="Q30" i="1"/>
  <c r="J26" i="2" s="1"/>
  <c r="Q31" i="1"/>
  <c r="J27" i="2" s="1"/>
  <c r="Q32" i="1"/>
  <c r="J28" i="2" s="1"/>
  <c r="Q33" i="1"/>
  <c r="J29" i="2" s="1"/>
  <c r="Q34" i="1"/>
  <c r="J30" i="2" s="1"/>
  <c r="Q35" i="1"/>
  <c r="J31" i="2" s="1"/>
  <c r="Q36" i="1"/>
  <c r="J32" i="2" s="1"/>
  <c r="Q37" i="1"/>
  <c r="J33" i="2" s="1"/>
  <c r="Q38" i="1"/>
  <c r="J34" i="2" s="1"/>
  <c r="Q39" i="1"/>
  <c r="J35" i="2" s="1"/>
  <c r="Q40" i="1"/>
  <c r="J36" i="2" s="1"/>
  <c r="Q41" i="1"/>
  <c r="Q42" i="1"/>
  <c r="J38" i="2" s="1"/>
  <c r="Q43" i="1"/>
  <c r="J39" i="2" s="1"/>
  <c r="Q44" i="1"/>
  <c r="J40" i="2" s="1"/>
  <c r="Q45" i="1"/>
  <c r="J41" i="2" s="1"/>
  <c r="Q46" i="1"/>
  <c r="J42" i="2" s="1"/>
  <c r="Q47" i="1"/>
  <c r="J43" i="2" s="1"/>
  <c r="Q48" i="1"/>
  <c r="J44" i="2" s="1"/>
  <c r="Q49" i="1"/>
  <c r="J45" i="2" s="1"/>
  <c r="Q50" i="1"/>
  <c r="J46" i="2" s="1"/>
  <c r="Q51" i="1"/>
  <c r="Q52" i="1"/>
  <c r="J48" i="2" s="1"/>
  <c r="Q53" i="1"/>
  <c r="J49" i="2" s="1"/>
  <c r="Q54" i="1"/>
  <c r="J50" i="2" s="1"/>
  <c r="Q55" i="1"/>
  <c r="J51" i="2" s="1"/>
  <c r="Q56" i="1"/>
  <c r="J52" i="2" s="1"/>
  <c r="Q57" i="1"/>
  <c r="J53" i="2" s="1"/>
  <c r="Q58" i="1"/>
  <c r="J54" i="2" s="1"/>
  <c r="Q59" i="1"/>
  <c r="J55" i="2" s="1"/>
  <c r="Q60" i="1"/>
  <c r="Q61" i="1"/>
  <c r="J57" i="2" s="1"/>
  <c r="Q62" i="1"/>
  <c r="J58" i="2" s="1"/>
  <c r="Q63" i="1"/>
  <c r="J59" i="2" s="1"/>
  <c r="Q64" i="1"/>
  <c r="J60" i="2" s="1"/>
  <c r="Q65" i="1"/>
  <c r="J61" i="2" s="1"/>
  <c r="Q66" i="1"/>
  <c r="J62" i="2" s="1"/>
  <c r="Q67" i="1"/>
  <c r="J63" i="2" s="1"/>
  <c r="Q7" i="1"/>
  <c r="O8" i="1"/>
  <c r="I4" i="2" s="1"/>
  <c r="O9" i="1"/>
  <c r="I5" i="2" s="1"/>
  <c r="O10" i="1"/>
  <c r="I6" i="2" s="1"/>
  <c r="O11" i="1"/>
  <c r="I7" i="2" s="1"/>
  <c r="O12" i="1"/>
  <c r="O13" i="1"/>
  <c r="I9" i="2" s="1"/>
  <c r="O14" i="1"/>
  <c r="I10" i="2" s="1"/>
  <c r="O15" i="1"/>
  <c r="I11" i="2" s="1"/>
  <c r="O16" i="1"/>
  <c r="I12" i="2" s="1"/>
  <c r="O17" i="1"/>
  <c r="I13" i="2" s="1"/>
  <c r="O18" i="1"/>
  <c r="I14" i="2" s="1"/>
  <c r="O19" i="1"/>
  <c r="I15" i="2" s="1"/>
  <c r="O20" i="1"/>
  <c r="O21" i="1"/>
  <c r="I17" i="2" s="1"/>
  <c r="O22" i="1"/>
  <c r="I18" i="2" s="1"/>
  <c r="O23" i="1"/>
  <c r="I19" i="2" s="1"/>
  <c r="O24" i="1"/>
  <c r="I20" i="2" s="1"/>
  <c r="O25" i="1"/>
  <c r="I21" i="2" s="1"/>
  <c r="O26" i="1"/>
  <c r="I22" i="2" s="1"/>
  <c r="O27" i="1"/>
  <c r="I23" i="2" s="1"/>
  <c r="O28" i="1"/>
  <c r="O29" i="1"/>
  <c r="I25" i="2" s="1"/>
  <c r="O30" i="1"/>
  <c r="I26" i="2" s="1"/>
  <c r="O31" i="1"/>
  <c r="I27" i="2" s="1"/>
  <c r="O32" i="1"/>
  <c r="I28" i="2" s="1"/>
  <c r="O33" i="1"/>
  <c r="I29" i="2" s="1"/>
  <c r="O34" i="1"/>
  <c r="I30" i="2" s="1"/>
  <c r="O35" i="1"/>
  <c r="I31" i="2" s="1"/>
  <c r="O36" i="1"/>
  <c r="O37" i="1"/>
  <c r="I33" i="2" s="1"/>
  <c r="O38" i="1"/>
  <c r="I34" i="2" s="1"/>
  <c r="O39" i="1"/>
  <c r="I35" i="2" s="1"/>
  <c r="O40" i="1"/>
  <c r="I36" i="2" s="1"/>
  <c r="O41" i="1"/>
  <c r="I37" i="2" s="1"/>
  <c r="O42" i="1"/>
  <c r="I38" i="2" s="1"/>
  <c r="O43" i="1"/>
  <c r="I39" i="2" s="1"/>
  <c r="O44" i="1"/>
  <c r="O45" i="1"/>
  <c r="I41" i="2" s="1"/>
  <c r="O46" i="1"/>
  <c r="I42" i="2" s="1"/>
  <c r="O47" i="1"/>
  <c r="I43" i="2" s="1"/>
  <c r="O48" i="1"/>
  <c r="I44" i="2" s="1"/>
  <c r="O49" i="1"/>
  <c r="I45" i="2" s="1"/>
  <c r="O50" i="1"/>
  <c r="I46" i="2" s="1"/>
  <c r="O51" i="1"/>
  <c r="O52" i="1"/>
  <c r="I48" i="2" s="1"/>
  <c r="O53" i="1"/>
  <c r="I49" i="2" s="1"/>
  <c r="O54" i="1"/>
  <c r="I50" i="2" s="1"/>
  <c r="O55" i="1"/>
  <c r="I51" i="2" s="1"/>
  <c r="O56" i="1"/>
  <c r="O57" i="1"/>
  <c r="I53" i="2" s="1"/>
  <c r="O58" i="1"/>
  <c r="I54" i="2" s="1"/>
  <c r="O59" i="1"/>
  <c r="I55" i="2" s="1"/>
  <c r="O60" i="1"/>
  <c r="I56" i="2" s="1"/>
  <c r="O61" i="1"/>
  <c r="I57" i="2" s="1"/>
  <c r="O62" i="1"/>
  <c r="I58" i="2" s="1"/>
  <c r="O63" i="1"/>
  <c r="I59" i="2" s="1"/>
  <c r="O64" i="1"/>
  <c r="I60" i="2" s="1"/>
  <c r="O65" i="1"/>
  <c r="I61" i="2" s="1"/>
  <c r="O66" i="1"/>
  <c r="I62" i="2" s="1"/>
  <c r="O67" i="1"/>
  <c r="O7" i="1"/>
  <c r="M58" i="1"/>
  <c r="H54" i="2" s="1"/>
  <c r="M59" i="1"/>
  <c r="H55" i="2" s="1"/>
  <c r="M60" i="1"/>
  <c r="H56" i="2" s="1"/>
  <c r="M61" i="1"/>
  <c r="H57" i="2" s="1"/>
  <c r="M62" i="1"/>
  <c r="H58" i="2" s="1"/>
  <c r="M63" i="1"/>
  <c r="M64" i="1"/>
  <c r="H60" i="2" s="1"/>
  <c r="M65" i="1"/>
  <c r="H61" i="2" s="1"/>
  <c r="M66" i="1"/>
  <c r="H62" i="2" s="1"/>
  <c r="M67" i="1"/>
  <c r="H63" i="2" s="1"/>
  <c r="M44" i="1"/>
  <c r="H40" i="2" s="1"/>
  <c r="M45" i="1"/>
  <c r="H41" i="2" s="1"/>
  <c r="M46" i="1"/>
  <c r="H42" i="2" s="1"/>
  <c r="M47" i="1"/>
  <c r="M48" i="1"/>
  <c r="H44" i="2" s="1"/>
  <c r="M49" i="1"/>
  <c r="H45" i="2" s="1"/>
  <c r="M50" i="1"/>
  <c r="H46" i="2" s="1"/>
  <c r="M51" i="1"/>
  <c r="H47" i="2" s="1"/>
  <c r="M52" i="1"/>
  <c r="M53" i="1"/>
  <c r="H49" i="2" s="1"/>
  <c r="M54" i="1"/>
  <c r="H50" i="2" s="1"/>
  <c r="M55" i="1"/>
  <c r="H51" i="2" s="1"/>
  <c r="M56" i="1"/>
  <c r="H52" i="2" s="1"/>
  <c r="M57" i="1"/>
  <c r="M25" i="1"/>
  <c r="H21" i="2" s="1"/>
  <c r="M26" i="1"/>
  <c r="H22" i="2" s="1"/>
  <c r="M27" i="1"/>
  <c r="M28" i="1"/>
  <c r="H24" i="2" s="1"/>
  <c r="M29" i="1"/>
  <c r="H25" i="2" s="1"/>
  <c r="M30" i="1"/>
  <c r="H26" i="2" s="1"/>
  <c r="M31" i="1"/>
  <c r="H27" i="2" s="1"/>
  <c r="M32" i="1"/>
  <c r="H28" i="2" s="1"/>
  <c r="M33" i="1"/>
  <c r="H29" i="2" s="1"/>
  <c r="M34" i="1"/>
  <c r="H30" i="2" s="1"/>
  <c r="M35" i="1"/>
  <c r="H31" i="2" s="1"/>
  <c r="M36" i="1"/>
  <c r="M37" i="1"/>
  <c r="H33" i="2" s="1"/>
  <c r="M38" i="1"/>
  <c r="H34" i="2" s="1"/>
  <c r="M39" i="1"/>
  <c r="H35" i="2" s="1"/>
  <c r="M40" i="1"/>
  <c r="H36" i="2" s="1"/>
  <c r="M41" i="1"/>
  <c r="H37" i="2" s="1"/>
  <c r="M42" i="1"/>
  <c r="H38" i="2" s="1"/>
  <c r="M43" i="1"/>
  <c r="H39" i="2" s="1"/>
  <c r="M8" i="1"/>
  <c r="H4" i="2" s="1"/>
  <c r="M9" i="1"/>
  <c r="H5" i="2" s="1"/>
  <c r="M10" i="1"/>
  <c r="H6" i="2" s="1"/>
  <c r="M11" i="1"/>
  <c r="M12" i="1"/>
  <c r="H8" i="2" s="1"/>
  <c r="M13" i="1"/>
  <c r="H9" i="2" s="1"/>
  <c r="M14" i="1"/>
  <c r="H10" i="2" s="1"/>
  <c r="M15" i="1"/>
  <c r="H11" i="2" s="1"/>
  <c r="M16" i="1"/>
  <c r="H12" i="2" s="1"/>
  <c r="M17" i="1"/>
  <c r="H13" i="2" s="1"/>
  <c r="M18" i="1"/>
  <c r="H14" i="2" s="1"/>
  <c r="M19" i="1"/>
  <c r="H15" i="2" s="1"/>
  <c r="M20" i="1"/>
  <c r="H16" i="2" s="1"/>
  <c r="M21" i="1"/>
  <c r="H17" i="2" s="1"/>
  <c r="M22" i="1"/>
  <c r="M23" i="1"/>
  <c r="H19" i="2" s="1"/>
  <c r="M24" i="1"/>
  <c r="H20" i="2" s="1"/>
  <c r="M7" i="1"/>
  <c r="H67" i="1"/>
  <c r="F67" i="1"/>
  <c r="G67" i="1" s="1"/>
  <c r="C67" i="1"/>
  <c r="H66" i="1"/>
  <c r="F66" i="1"/>
  <c r="G66" i="1" s="1"/>
  <c r="C66" i="1"/>
  <c r="D66" i="1" s="1"/>
  <c r="H65" i="1"/>
  <c r="F65" i="1"/>
  <c r="C65" i="1"/>
  <c r="H64" i="1"/>
  <c r="F64" i="1"/>
  <c r="O60" i="2" s="1"/>
  <c r="C64" i="1"/>
  <c r="H63" i="1"/>
  <c r="F63" i="1"/>
  <c r="AP59" i="2" s="1"/>
  <c r="C63" i="1"/>
  <c r="H62" i="1"/>
  <c r="F62" i="1"/>
  <c r="G62" i="1" s="1"/>
  <c r="C62" i="1"/>
  <c r="H61" i="1"/>
  <c r="F61" i="1"/>
  <c r="C61" i="1"/>
  <c r="D61" i="1" s="1"/>
  <c r="H60" i="1"/>
  <c r="F60" i="1"/>
  <c r="G60" i="1" s="1"/>
  <c r="C60" i="1"/>
  <c r="H59" i="1"/>
  <c r="F59" i="1"/>
  <c r="C59" i="1"/>
  <c r="H58" i="1"/>
  <c r="F58" i="1"/>
  <c r="G58" i="1" s="1"/>
  <c r="C58" i="1"/>
  <c r="H57" i="1"/>
  <c r="F57" i="1"/>
  <c r="C57" i="1"/>
  <c r="H56" i="1"/>
  <c r="F56" i="1"/>
  <c r="O52" i="2" s="1"/>
  <c r="C56" i="1"/>
  <c r="I56" i="1" s="1"/>
  <c r="H55" i="1"/>
  <c r="F55" i="1"/>
  <c r="C55" i="1"/>
  <c r="H54" i="1"/>
  <c r="F54" i="1"/>
  <c r="G54" i="1" s="1"/>
  <c r="C54" i="1"/>
  <c r="H53" i="1"/>
  <c r="F53" i="1"/>
  <c r="C53" i="1"/>
  <c r="H52" i="1"/>
  <c r="F52" i="1"/>
  <c r="G52" i="1" s="1"/>
  <c r="C52" i="1"/>
  <c r="H51" i="1"/>
  <c r="F51" i="1"/>
  <c r="C51" i="1"/>
  <c r="G47" i="2" s="1"/>
  <c r="H50" i="1"/>
  <c r="F50" i="1"/>
  <c r="G50" i="1" s="1"/>
  <c r="C50" i="1"/>
  <c r="D50" i="1" s="1"/>
  <c r="H49" i="1"/>
  <c r="F49" i="1"/>
  <c r="AY45" i="2" s="1"/>
  <c r="D49" i="1"/>
  <c r="C49" i="1"/>
  <c r="G45" i="2" s="1"/>
  <c r="H48" i="1"/>
  <c r="F48" i="1"/>
  <c r="G48" i="1" s="1"/>
  <c r="C48" i="1"/>
  <c r="H47" i="1"/>
  <c r="F47" i="1"/>
  <c r="C47" i="1"/>
  <c r="G43" i="2" s="1"/>
  <c r="H46" i="1"/>
  <c r="F46" i="1"/>
  <c r="G46" i="1" s="1"/>
  <c r="C46" i="1"/>
  <c r="H45" i="1"/>
  <c r="F45" i="1"/>
  <c r="D45" i="1"/>
  <c r="C45" i="1"/>
  <c r="G41" i="2" s="1"/>
  <c r="H44" i="1"/>
  <c r="F44" i="1"/>
  <c r="G44" i="1" s="1"/>
  <c r="C44" i="1"/>
  <c r="H43" i="1"/>
  <c r="F43" i="1"/>
  <c r="C43" i="1"/>
  <c r="G39" i="2" s="1"/>
  <c r="H42" i="1"/>
  <c r="F42" i="1"/>
  <c r="G42" i="1" s="1"/>
  <c r="C42" i="1"/>
  <c r="H41" i="1"/>
  <c r="F41" i="1"/>
  <c r="D41" i="1"/>
  <c r="C41" i="1"/>
  <c r="G37" i="2" s="1"/>
  <c r="H40" i="1"/>
  <c r="F40" i="1"/>
  <c r="C40" i="1"/>
  <c r="I40" i="1" s="1"/>
  <c r="H39" i="1"/>
  <c r="F39" i="1"/>
  <c r="C39" i="1"/>
  <c r="G35" i="2" s="1"/>
  <c r="H38" i="1"/>
  <c r="F38" i="1"/>
  <c r="G38" i="1" s="1"/>
  <c r="C38" i="1"/>
  <c r="H37" i="1"/>
  <c r="F37" i="1"/>
  <c r="D37" i="1"/>
  <c r="C37" i="1"/>
  <c r="G33" i="2" s="1"/>
  <c r="H36" i="1"/>
  <c r="F36" i="1"/>
  <c r="G36" i="1" s="1"/>
  <c r="C36" i="1"/>
  <c r="H35" i="1"/>
  <c r="F35" i="1"/>
  <c r="C35" i="1"/>
  <c r="G31" i="2" s="1"/>
  <c r="H34" i="1"/>
  <c r="F34" i="1"/>
  <c r="G34" i="1" s="1"/>
  <c r="C34" i="1"/>
  <c r="G30" i="2" s="1"/>
  <c r="H33" i="1"/>
  <c r="F33" i="1"/>
  <c r="D33" i="1"/>
  <c r="C33" i="1"/>
  <c r="G29" i="2" s="1"/>
  <c r="H32" i="1"/>
  <c r="F32" i="1"/>
  <c r="G32" i="1" s="1"/>
  <c r="C32" i="1"/>
  <c r="H31" i="1"/>
  <c r="F31" i="1"/>
  <c r="C31" i="1"/>
  <c r="G27" i="2" s="1"/>
  <c r="H30" i="1"/>
  <c r="F30" i="1"/>
  <c r="G30" i="1" s="1"/>
  <c r="C30" i="1"/>
  <c r="H29" i="1"/>
  <c r="F29" i="1"/>
  <c r="D29" i="1"/>
  <c r="C29" i="1"/>
  <c r="H28" i="1"/>
  <c r="F28" i="1"/>
  <c r="G28" i="1" s="1"/>
  <c r="C28" i="1"/>
  <c r="H27" i="1"/>
  <c r="F27" i="1"/>
  <c r="O23" i="2" s="1"/>
  <c r="C27" i="1"/>
  <c r="G23" i="2" s="1"/>
  <c r="H26" i="1"/>
  <c r="F26" i="1"/>
  <c r="G26" i="1" s="1"/>
  <c r="C26" i="1"/>
  <c r="H25" i="1"/>
  <c r="F25" i="1"/>
  <c r="D25" i="1"/>
  <c r="C25" i="1"/>
  <c r="G21" i="2" s="1"/>
  <c r="H24" i="1"/>
  <c r="F24" i="1"/>
  <c r="G24" i="1" s="1"/>
  <c r="C24" i="1"/>
  <c r="D24" i="1" s="1"/>
  <c r="H23" i="1"/>
  <c r="F23" i="1"/>
  <c r="D23" i="1"/>
  <c r="C23" i="1"/>
  <c r="G19" i="2" s="1"/>
  <c r="H22" i="1"/>
  <c r="F22" i="1"/>
  <c r="G22" i="1" s="1"/>
  <c r="C22" i="1"/>
  <c r="H21" i="1"/>
  <c r="F21" i="1"/>
  <c r="D21" i="1"/>
  <c r="C21" i="1"/>
  <c r="G17" i="2" s="1"/>
  <c r="H20" i="1"/>
  <c r="F20" i="1"/>
  <c r="G20" i="1" s="1"/>
  <c r="C20" i="1"/>
  <c r="H19" i="1"/>
  <c r="F19" i="1"/>
  <c r="D19" i="1"/>
  <c r="C19" i="1"/>
  <c r="G15" i="2" s="1"/>
  <c r="H18" i="1"/>
  <c r="F18" i="1"/>
  <c r="F14" i="2" s="1"/>
  <c r="C18" i="1"/>
  <c r="H17" i="1"/>
  <c r="F17" i="1"/>
  <c r="D17" i="1"/>
  <c r="C17" i="1"/>
  <c r="G13" i="2" s="1"/>
  <c r="H16" i="1"/>
  <c r="F16" i="1"/>
  <c r="G16" i="1" s="1"/>
  <c r="C16" i="1"/>
  <c r="H15" i="1"/>
  <c r="F15" i="1"/>
  <c r="D15" i="1"/>
  <c r="C15" i="1"/>
  <c r="G11" i="2" s="1"/>
  <c r="H14" i="1"/>
  <c r="F14" i="1"/>
  <c r="F10" i="2" s="1"/>
  <c r="C14" i="1"/>
  <c r="H13" i="1"/>
  <c r="F13" i="1"/>
  <c r="D13" i="1"/>
  <c r="C13" i="1"/>
  <c r="G9" i="2" s="1"/>
  <c r="H12" i="1"/>
  <c r="F12" i="1"/>
  <c r="G12" i="1" s="1"/>
  <c r="C12" i="1"/>
  <c r="H11" i="1"/>
  <c r="F11" i="1"/>
  <c r="D11" i="1"/>
  <c r="C11" i="1"/>
  <c r="G7" i="2" s="1"/>
  <c r="H10" i="1"/>
  <c r="F10" i="1"/>
  <c r="F6" i="2" s="1"/>
  <c r="C10" i="1"/>
  <c r="H9" i="1"/>
  <c r="F9" i="1"/>
  <c r="D9" i="1"/>
  <c r="C9" i="1"/>
  <c r="G5" i="2" s="1"/>
  <c r="H8" i="1"/>
  <c r="F8" i="1"/>
  <c r="G8" i="1" s="1"/>
  <c r="C8" i="1"/>
  <c r="H7" i="1"/>
  <c r="F7" i="1"/>
  <c r="D7" i="1"/>
  <c r="C7" i="1"/>
  <c r="I36" i="1" l="1"/>
  <c r="G32" i="2"/>
  <c r="I60" i="1"/>
  <c r="G56" i="2"/>
  <c r="E65" i="2"/>
  <c r="F65" i="2"/>
  <c r="E53" i="2"/>
  <c r="F53" i="2"/>
  <c r="E41" i="2"/>
  <c r="F41" i="2"/>
  <c r="E29" i="2"/>
  <c r="F29" i="2"/>
  <c r="E21" i="2"/>
  <c r="F21" i="2"/>
  <c r="F5" i="2"/>
  <c r="F34" i="2"/>
  <c r="I48" i="1"/>
  <c r="G44" i="2"/>
  <c r="I7" i="1"/>
  <c r="I9" i="1"/>
  <c r="AY5" i="2"/>
  <c r="G10" i="1"/>
  <c r="I11" i="1"/>
  <c r="O7" i="2"/>
  <c r="I13" i="1"/>
  <c r="G14" i="1"/>
  <c r="I15" i="1"/>
  <c r="O11" i="2"/>
  <c r="I17" i="1"/>
  <c r="AY13" i="2"/>
  <c r="G18" i="1"/>
  <c r="I19" i="1"/>
  <c r="O15" i="2"/>
  <c r="I21" i="1"/>
  <c r="I23" i="1"/>
  <c r="O19" i="2"/>
  <c r="I30" i="1"/>
  <c r="G26" i="2"/>
  <c r="D31" i="1"/>
  <c r="D38" i="1"/>
  <c r="G34" i="2"/>
  <c r="D39" i="1"/>
  <c r="G40" i="1"/>
  <c r="O36" i="2"/>
  <c r="D46" i="1"/>
  <c r="G42" i="2"/>
  <c r="D47" i="1"/>
  <c r="G49" i="2"/>
  <c r="D53" i="1"/>
  <c r="G53" i="2"/>
  <c r="D57" i="1"/>
  <c r="G61" i="2"/>
  <c r="D65" i="1"/>
  <c r="F4" i="2"/>
  <c r="F38" i="2"/>
  <c r="F22" i="2"/>
  <c r="G52" i="2"/>
  <c r="D28" i="1"/>
  <c r="G24" i="2"/>
  <c r="D44" i="1"/>
  <c r="G40" i="2"/>
  <c r="I52" i="1"/>
  <c r="G48" i="2"/>
  <c r="I64" i="1"/>
  <c r="G60" i="2"/>
  <c r="E61" i="2"/>
  <c r="F61" i="2"/>
  <c r="E49" i="2"/>
  <c r="F49" i="2"/>
  <c r="E37" i="2"/>
  <c r="F37" i="2"/>
  <c r="E25" i="2"/>
  <c r="F25" i="2"/>
  <c r="E13" i="2"/>
  <c r="F13" i="2"/>
  <c r="E9" i="2"/>
  <c r="F9" i="2"/>
  <c r="I8" i="1"/>
  <c r="D10" i="1"/>
  <c r="G6" i="2"/>
  <c r="I12" i="1"/>
  <c r="G8" i="2"/>
  <c r="I14" i="1"/>
  <c r="G10" i="2"/>
  <c r="D16" i="1"/>
  <c r="G12" i="2"/>
  <c r="I18" i="1"/>
  <c r="I20" i="1"/>
  <c r="G16" i="2"/>
  <c r="D22" i="1"/>
  <c r="G18" i="2"/>
  <c r="I26" i="1"/>
  <c r="G22" i="2"/>
  <c r="D27" i="1"/>
  <c r="I34" i="1"/>
  <c r="D35" i="1"/>
  <c r="D42" i="1"/>
  <c r="G38" i="2"/>
  <c r="D43" i="1"/>
  <c r="D51" i="1"/>
  <c r="G51" i="2"/>
  <c r="D55" i="1"/>
  <c r="G55" i="2"/>
  <c r="D59" i="1"/>
  <c r="G59" i="2"/>
  <c r="D63" i="1"/>
  <c r="I67" i="1"/>
  <c r="G63" i="2"/>
  <c r="D67" i="1"/>
  <c r="F48" i="2"/>
  <c r="F44" i="2"/>
  <c r="F40" i="2"/>
  <c r="F36" i="2"/>
  <c r="F32" i="2"/>
  <c r="F28" i="2"/>
  <c r="F24" i="2"/>
  <c r="F20" i="2"/>
  <c r="F16" i="2"/>
  <c r="F12" i="2"/>
  <c r="F8" i="2"/>
  <c r="F46" i="2"/>
  <c r="F30" i="2"/>
  <c r="G62" i="2"/>
  <c r="G20" i="2"/>
  <c r="O44" i="2"/>
  <c r="E57" i="2"/>
  <c r="F57" i="2"/>
  <c r="E45" i="2"/>
  <c r="F45" i="2"/>
  <c r="E33" i="2"/>
  <c r="F33" i="2"/>
  <c r="E17" i="2"/>
  <c r="F17" i="2"/>
  <c r="D32" i="1"/>
  <c r="G28" i="2"/>
  <c r="D54" i="1"/>
  <c r="G50" i="2"/>
  <c r="I58" i="1"/>
  <c r="G54" i="2"/>
  <c r="I62" i="1"/>
  <c r="G58" i="2"/>
  <c r="F19" i="2"/>
  <c r="F15" i="2"/>
  <c r="F11" i="2"/>
  <c r="F7" i="2"/>
  <c r="F42" i="2"/>
  <c r="F26" i="2"/>
  <c r="G57" i="2"/>
  <c r="G36" i="2"/>
  <c r="G14" i="2"/>
  <c r="O4" i="2"/>
  <c r="N4" i="2"/>
  <c r="O62" i="2"/>
  <c r="O58" i="2"/>
  <c r="N58" i="2"/>
  <c r="O54" i="2"/>
  <c r="O50" i="2"/>
  <c r="N50" i="2"/>
  <c r="O46" i="2"/>
  <c r="O42" i="2"/>
  <c r="N42" i="2"/>
  <c r="O38" i="2"/>
  <c r="O34" i="2"/>
  <c r="N34" i="2"/>
  <c r="O30" i="2"/>
  <c r="O26" i="2"/>
  <c r="N26" i="2"/>
  <c r="O22" i="2"/>
  <c r="O18" i="2"/>
  <c r="N18" i="2"/>
  <c r="O14" i="2"/>
  <c r="O10" i="2"/>
  <c r="N10" i="2"/>
  <c r="O6" i="2"/>
  <c r="N38" i="2"/>
  <c r="N6" i="2"/>
  <c r="I25" i="1"/>
  <c r="AY21" i="2"/>
  <c r="I29" i="1"/>
  <c r="I35" i="1"/>
  <c r="O31" i="2"/>
  <c r="I39" i="1"/>
  <c r="I41" i="1"/>
  <c r="AY37" i="2"/>
  <c r="I45" i="1"/>
  <c r="I47" i="1"/>
  <c r="I49" i="1"/>
  <c r="I51" i="1"/>
  <c r="I53" i="1"/>
  <c r="I55" i="1"/>
  <c r="G56" i="1"/>
  <c r="I57" i="1"/>
  <c r="AY53" i="2"/>
  <c r="I59" i="1"/>
  <c r="I61" i="1"/>
  <c r="I63" i="1"/>
  <c r="G64" i="1"/>
  <c r="I65" i="1"/>
  <c r="AY61" i="2"/>
  <c r="N46" i="2"/>
  <c r="N14" i="2"/>
  <c r="I27" i="1"/>
  <c r="I31" i="1"/>
  <c r="O27" i="2"/>
  <c r="I33" i="1"/>
  <c r="AY29" i="2"/>
  <c r="I37" i="1"/>
  <c r="I43" i="1"/>
  <c r="O56" i="2"/>
  <c r="O48" i="2"/>
  <c r="O40" i="2"/>
  <c r="N54" i="2"/>
  <c r="N22" i="2"/>
  <c r="O32" i="2"/>
  <c r="O28" i="2"/>
  <c r="O24" i="2"/>
  <c r="O20" i="2"/>
  <c r="O16" i="2"/>
  <c r="O12" i="2"/>
  <c r="O8" i="2"/>
  <c r="AY57" i="2"/>
  <c r="AY49" i="2"/>
  <c r="AY41" i="2"/>
  <c r="AY33" i="2"/>
  <c r="AP27" i="2"/>
  <c r="AY60" i="2"/>
  <c r="AY56" i="2"/>
  <c r="AY52" i="2"/>
  <c r="AY48" i="2"/>
  <c r="AY44" i="2"/>
  <c r="AY40" i="2"/>
  <c r="AY36" i="2"/>
  <c r="AY32" i="2"/>
  <c r="AY28" i="2"/>
  <c r="AY24" i="2"/>
  <c r="AY20" i="2"/>
  <c r="AY16" i="2"/>
  <c r="AY12" i="2"/>
  <c r="AY8" i="2"/>
  <c r="AP11" i="2"/>
  <c r="O65" i="2"/>
  <c r="N65" i="2"/>
  <c r="O61" i="2"/>
  <c r="O57" i="2"/>
  <c r="O53" i="2"/>
  <c r="O49" i="2"/>
  <c r="O45" i="2"/>
  <c r="O41" i="2"/>
  <c r="O37" i="2"/>
  <c r="O33" i="2"/>
  <c r="O29" i="2"/>
  <c r="O25" i="2"/>
  <c r="O21" i="2"/>
  <c r="O17" i="2"/>
  <c r="O13" i="2"/>
  <c r="O9" i="2"/>
  <c r="O5" i="2"/>
  <c r="AO63" i="2"/>
  <c r="AP63" i="2"/>
  <c r="AO55" i="2"/>
  <c r="AP55" i="2"/>
  <c r="AO51" i="2"/>
  <c r="AP51" i="2"/>
  <c r="AO47" i="2"/>
  <c r="AP47" i="2"/>
  <c r="AO39" i="2"/>
  <c r="AP39" i="2"/>
  <c r="AO35" i="2"/>
  <c r="AP35" i="2"/>
  <c r="AO31" i="2"/>
  <c r="AP31" i="2"/>
  <c r="AO23" i="2"/>
  <c r="AP23" i="2"/>
  <c r="AO19" i="2"/>
  <c r="AP19" i="2"/>
  <c r="AO15" i="2"/>
  <c r="AP15" i="2"/>
  <c r="AO7" i="2"/>
  <c r="AP7" i="2"/>
  <c r="AP43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N5" i="2"/>
  <c r="O63" i="2"/>
  <c r="O59" i="2"/>
  <c r="O55" i="2"/>
  <c r="O51" i="2"/>
  <c r="O47" i="2"/>
  <c r="O43" i="2"/>
  <c r="O39" i="2"/>
  <c r="O35" i="2"/>
  <c r="AY63" i="2"/>
  <c r="AY59" i="2"/>
  <c r="AY55" i="2"/>
  <c r="AY51" i="2"/>
  <c r="AY47" i="2"/>
  <c r="AY43" i="2"/>
  <c r="AY39" i="2"/>
  <c r="AY35" i="2"/>
  <c r="AY31" i="2"/>
  <c r="AY27" i="2"/>
  <c r="AY23" i="2"/>
  <c r="AY19" i="2"/>
  <c r="AY15" i="2"/>
  <c r="AY11" i="2"/>
  <c r="AY7" i="2"/>
  <c r="AX63" i="2"/>
  <c r="AX55" i="2"/>
  <c r="AX47" i="2"/>
  <c r="AX39" i="2"/>
  <c r="AX31" i="2"/>
  <c r="AX19" i="2"/>
  <c r="AY17" i="2"/>
  <c r="AP4" i="2"/>
  <c r="AP62" i="2"/>
  <c r="AP58" i="2"/>
  <c r="AP54" i="2"/>
  <c r="AP50" i="2"/>
  <c r="AP46" i="2"/>
  <c r="AP42" i="2"/>
  <c r="AP38" i="2"/>
  <c r="AP34" i="2"/>
  <c r="AP30" i="2"/>
  <c r="AP26" i="2"/>
  <c r="AP22" i="2"/>
  <c r="AP18" i="2"/>
  <c r="AP14" i="2"/>
  <c r="AP10" i="2"/>
  <c r="AP6" i="2"/>
  <c r="AP61" i="2"/>
  <c r="AP57" i="2"/>
  <c r="AP53" i="2"/>
  <c r="AP49" i="2"/>
  <c r="AP45" i="2"/>
  <c r="AP41" i="2"/>
  <c r="AP37" i="2"/>
  <c r="AP33" i="2"/>
  <c r="AP29" i="2"/>
  <c r="AP25" i="2"/>
  <c r="AP21" i="2"/>
  <c r="AP17" i="2"/>
  <c r="AP13" i="2"/>
  <c r="AP9" i="2"/>
  <c r="AP5" i="2"/>
  <c r="AX59" i="2"/>
  <c r="AX51" i="2"/>
  <c r="AX43" i="2"/>
  <c r="AX35" i="2"/>
  <c r="AY25" i="2"/>
  <c r="AY9" i="2"/>
  <c r="AX64" i="2"/>
  <c r="AX60" i="2"/>
  <c r="AX56" i="2"/>
  <c r="AX52" i="2"/>
  <c r="AX48" i="2"/>
  <c r="AX44" i="2"/>
  <c r="AX40" i="2"/>
  <c r="AX36" i="2"/>
  <c r="AX32" i="2"/>
  <c r="AX28" i="2"/>
  <c r="AX24" i="2"/>
  <c r="AX20" i="2"/>
  <c r="AX16" i="2"/>
  <c r="AX12" i="2"/>
  <c r="AX8" i="2"/>
  <c r="AY4" i="2"/>
  <c r="AY62" i="2"/>
  <c r="AY58" i="2"/>
  <c r="AY54" i="2"/>
  <c r="AY50" i="2"/>
  <c r="AY46" i="2"/>
  <c r="AY42" i="2"/>
  <c r="AY38" i="2"/>
  <c r="AY34" i="2"/>
  <c r="AY30" i="2"/>
  <c r="AY26" i="2"/>
  <c r="AY22" i="2"/>
  <c r="AY18" i="2"/>
  <c r="AY14" i="2"/>
  <c r="AY10" i="2"/>
  <c r="AY6" i="2"/>
  <c r="AO4" i="2"/>
  <c r="AO62" i="2"/>
  <c r="AO58" i="2"/>
  <c r="AO54" i="2"/>
  <c r="AO50" i="2"/>
  <c r="AO46" i="2"/>
  <c r="AO42" i="2"/>
  <c r="AO38" i="2"/>
  <c r="AO34" i="2"/>
  <c r="AO30" i="2"/>
  <c r="AO26" i="2"/>
  <c r="AO22" i="2"/>
  <c r="AO18" i="2"/>
  <c r="AO14" i="2"/>
  <c r="AO10" i="2"/>
  <c r="AO6" i="2"/>
  <c r="AP64" i="2"/>
  <c r="AP60" i="2"/>
  <c r="AP56" i="2"/>
  <c r="AP52" i="2"/>
  <c r="AP48" i="2"/>
  <c r="AP44" i="2"/>
  <c r="AP40" i="2"/>
  <c r="AP36" i="2"/>
  <c r="AP32" i="2"/>
  <c r="AP28" i="2"/>
  <c r="AP24" i="2"/>
  <c r="AP20" i="2"/>
  <c r="AP16" i="2"/>
  <c r="AP12" i="2"/>
  <c r="AP8" i="2"/>
  <c r="D8" i="1"/>
  <c r="G9" i="1"/>
  <c r="I10" i="1"/>
  <c r="D12" i="1"/>
  <c r="G13" i="1"/>
  <c r="D14" i="1"/>
  <c r="G15" i="1"/>
  <c r="I16" i="1"/>
  <c r="D18" i="1"/>
  <c r="G19" i="1"/>
  <c r="G21" i="1"/>
  <c r="I22" i="1"/>
  <c r="I24" i="1"/>
  <c r="D26" i="1"/>
  <c r="G27" i="1"/>
  <c r="I28" i="1"/>
  <c r="D30" i="1"/>
  <c r="G31" i="1"/>
  <c r="I32" i="1"/>
  <c r="D34" i="1"/>
  <c r="G35" i="1"/>
  <c r="D36" i="1"/>
  <c r="G37" i="1"/>
  <c r="I38" i="1"/>
  <c r="D40" i="1"/>
  <c r="G41" i="1"/>
  <c r="I42" i="1"/>
  <c r="I44" i="1"/>
  <c r="I46" i="1"/>
  <c r="D48" i="1"/>
  <c r="G49" i="1"/>
  <c r="I50" i="1"/>
  <c r="D52" i="1"/>
  <c r="G53" i="1"/>
  <c r="I54" i="1"/>
  <c r="G55" i="1"/>
  <c r="D56" i="1"/>
  <c r="G57" i="1"/>
  <c r="D58" i="1"/>
  <c r="G59" i="1"/>
  <c r="D60" i="1"/>
  <c r="G61" i="1"/>
  <c r="D62" i="1"/>
  <c r="G63" i="1"/>
  <c r="D64" i="1"/>
  <c r="G65" i="1"/>
  <c r="I66" i="1"/>
  <c r="G7" i="1"/>
  <c r="G11" i="1"/>
  <c r="G17" i="1"/>
  <c r="D20" i="1"/>
  <c r="G23" i="1"/>
  <c r="G25" i="1"/>
  <c r="G29" i="1"/>
  <c r="G33" i="1"/>
  <c r="G39" i="1"/>
  <c r="G43" i="1"/>
  <c r="G45" i="1"/>
  <c r="G47" i="1"/>
  <c r="G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<sst xmlns="http://schemas.openxmlformats.org/spreadsheetml/2006/main" count="1181" uniqueCount="126">
  <si>
    <t>Market</t>
  </si>
  <si>
    <t>Dates</t>
  </si>
  <si>
    <t>RF(%)</t>
  </si>
  <si>
    <t>Rf(dec)</t>
  </si>
  <si>
    <t>Rf(dec)+1</t>
  </si>
  <si>
    <t>(Mkt-Rf) + Risk Free(%)</t>
  </si>
  <si>
    <t>(Mkt-Rf) +Risk Free (Dec)</t>
  </si>
  <si>
    <t>Copyright</t>
  </si>
  <si>
    <t>SMB(%)</t>
  </si>
  <si>
    <t>SMB(Dec)</t>
  </si>
  <si>
    <t>HML(%)</t>
  </si>
  <si>
    <t>HML(Dec)</t>
  </si>
  <si>
    <t>MOM(%)</t>
  </si>
  <si>
    <t>MOM(Dec)</t>
  </si>
  <si>
    <t>Factors</t>
  </si>
  <si>
    <t>Adjusted Close</t>
  </si>
  <si>
    <t>Returns</t>
  </si>
  <si>
    <t>1+Returns</t>
  </si>
  <si>
    <t>Returns - Risk Free</t>
  </si>
  <si>
    <t>Mkt-Rf(Dec)</t>
  </si>
  <si>
    <t>MKT-RF (dec)</t>
  </si>
  <si>
    <t>MKT-RF(%)</t>
  </si>
  <si>
    <t>MKT-RF(dec)+1</t>
  </si>
  <si>
    <t>MKT-RF(Dec)</t>
  </si>
  <si>
    <t>Delta Airlines(DAL)</t>
  </si>
  <si>
    <t>GNC</t>
  </si>
  <si>
    <t>Vanguard Information Techology Index Funds Admiral Shares(VITAX)</t>
  </si>
  <si>
    <t>Comcast Corporation(CMCSA)</t>
  </si>
  <si>
    <t>General Motors(GM)</t>
  </si>
  <si>
    <t>AAPL</t>
  </si>
  <si>
    <t>GM</t>
  </si>
  <si>
    <t>WMT</t>
  </si>
  <si>
    <t>TXT</t>
  </si>
  <si>
    <t>MSFT</t>
  </si>
  <si>
    <t>DAL</t>
  </si>
  <si>
    <t>VITAX</t>
  </si>
  <si>
    <t>NKE</t>
  </si>
  <si>
    <t>CMCSA</t>
  </si>
  <si>
    <t>OR.PA</t>
  </si>
  <si>
    <t>JWN</t>
  </si>
  <si>
    <t>Market-Rf</t>
  </si>
  <si>
    <t>Mean Monthly Geom.Return</t>
  </si>
  <si>
    <t>STD. Deviation of Return</t>
  </si>
  <si>
    <t>Beta Relative to the Market</t>
  </si>
  <si>
    <t>Idiosyncratic Volatility using CAPM</t>
  </si>
  <si>
    <t>Sharpe Ratio</t>
  </si>
  <si>
    <t>Jensen's Alpha</t>
  </si>
  <si>
    <t>Beta MKT</t>
  </si>
  <si>
    <t>Beta SMB</t>
  </si>
  <si>
    <t>Beta HML</t>
  </si>
  <si>
    <t>Beta Mom</t>
  </si>
  <si>
    <t>Four-Factor Monthly Alpha</t>
  </si>
  <si>
    <t>Mean Monthly Arith.Return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</si>
  <si>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</si>
  <si>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</si>
  <si>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</si>
  <si>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</si>
  <si>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</si>
  <si>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</si>
  <si>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</si>
  <si>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</si>
  <si>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</si>
  <si>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</si>
  <si>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</si>
  <si>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</si>
  <si>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</si>
  <si>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</si>
  <si>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</si>
  <si>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</si>
  <si>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</si>
  <si>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</si>
  <si>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</si>
  <si>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</si>
  <si>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</si>
  <si>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</si>
  <si>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</si>
  <si>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</si>
  <si>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MKTRF</t>
  </si>
  <si>
    <t>Data Analysis(MKTRF Variable)</t>
  </si>
  <si>
    <t>SMB Beta</t>
  </si>
  <si>
    <t>HML Beta</t>
  </si>
  <si>
    <t>MOM Beta</t>
  </si>
  <si>
    <t>X Variable 1</t>
  </si>
  <si>
    <t>X Variable 2</t>
  </si>
  <si>
    <t>X Variable 3</t>
  </si>
  <si>
    <t>X Variable 4</t>
  </si>
  <si>
    <t>Data Analysis(MKTRF, SMB Beta, HML Beta, MOM Beta)</t>
  </si>
  <si>
    <t>Date:</t>
  </si>
  <si>
    <t>Return-Risk Free</t>
  </si>
  <si>
    <t>Portfolio Weights:</t>
  </si>
  <si>
    <t>Portf.Returns</t>
  </si>
  <si>
    <t>1+Return</t>
  </si>
  <si>
    <t>Market-Risk Free(Dec)</t>
  </si>
  <si>
    <t>Summary Statistics</t>
  </si>
  <si>
    <t>Mean Monthly Arith. Return</t>
  </si>
  <si>
    <t>Idiosyncratic Volatility Using CAPM</t>
  </si>
  <si>
    <t>Beta MOM</t>
  </si>
  <si>
    <t>Mean Monthly Geom. Return</t>
  </si>
  <si>
    <t>LONG PORTFOLIO:CAPM Regression</t>
  </si>
  <si>
    <t>LONG PORTFOLIO: Four-Factor Regression</t>
  </si>
  <si>
    <t>SHORT PORTFOLIO: CAPM Regression</t>
  </si>
  <si>
    <t>SHORT PORTFOLIO: Four-Factor Regression</t>
  </si>
  <si>
    <t>Long Portf.</t>
  </si>
  <si>
    <t>Short Portf.</t>
  </si>
  <si>
    <t>L-S Portf.</t>
  </si>
  <si>
    <t>Market -Risk Free(Dec)</t>
  </si>
  <si>
    <t>SUMMARY OUTPUT: L-S Portfolio</t>
  </si>
  <si>
    <t>Market - Risk Free</t>
  </si>
  <si>
    <t>Market-Risk Free</t>
  </si>
  <si>
    <t>Cum Ret.</t>
  </si>
  <si>
    <t xml:space="preserve">Risk Free Rate  </t>
  </si>
  <si>
    <t>5 Year T-Bond</t>
  </si>
  <si>
    <t>Long Portfolio</t>
  </si>
  <si>
    <t>Short Portfolio</t>
  </si>
  <si>
    <t>L-S Portfolio</t>
  </si>
  <si>
    <t>Apple Inc. (AAPL)</t>
  </si>
  <si>
    <t>Walmart Inc.(WMT)</t>
  </si>
  <si>
    <t>Target Corporation (TXT)</t>
  </si>
  <si>
    <t>Microsoft Corporation (MSFT)</t>
  </si>
  <si>
    <t>GNC Holding, Inc (GNC)</t>
  </si>
  <si>
    <t>Nike, Inc. (NKE)</t>
  </si>
  <si>
    <t>L'Oreal(OR.PA)</t>
  </si>
  <si>
    <t>Nordstrom, Inc. (JWN)</t>
  </si>
  <si>
    <t>GNC Holdings, Inc (GNC)</t>
  </si>
  <si>
    <t>Walmart, Inc. (WMT)</t>
  </si>
  <si>
    <t>Apple, Inc. (AAPL)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</si>
</sst>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"/>
    <numFmt numFmtId="166" formatCode="0.0000000"/>
    <numFmt numFmtId="167" formatCode="0.00000000"/>
    <numFmt numFmtId="168" formatCode="0.000000000"/>
  </numFmts>
  <fonts count="9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6"/>
      <color theme="1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B73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38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3" fillId="0" borderId="0" xfId="0" applyFont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3" fillId="0" borderId="1" xfId="0" applyFont="1" applyBorder="1"/>
    <xf numFmtId="0" fontId="3" fillId="0" borderId="8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0" fillId="0" borderId="0" xfId="0" applyBorder="1"/>
    <xf numFmtId="0" fontId="0" fillId="0" borderId="8" xfId="0" applyBorder="1"/>
    <xf numFmtId="14" fontId="0" fillId="0" borderId="0" xfId="0" applyNumberFormat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Fill="1"/>
    <xf numFmtId="0" fontId="0" fillId="0" borderId="7" xfId="0" applyFill="1" applyBorder="1"/>
    <xf numFmtId="0" fontId="5" fillId="0" borderId="5" xfId="0" applyFont="1" applyBorder="1"/>
    <xf numFmtId="0" fontId="5" fillId="0" borderId="6" xfId="0" applyFont="1" applyBorder="1"/>
    <xf numFmtId="166" fontId="0" fillId="0" borderId="5" xfId="0" applyNumberFormat="1" applyBorder="1"/>
    <xf numFmtId="167" fontId="0" fillId="0" borderId="5" xfId="0" applyNumberFormat="1" applyBorder="1"/>
    <xf numFmtId="164" fontId="0" fillId="0" borderId="0" xfId="0" applyNumberFormat="1" applyBorder="1"/>
    <xf numFmtId="168" fontId="0" fillId="0" borderId="0" xfId="0" applyNumberFormat="1" applyBorder="1"/>
    <xf numFmtId="167" fontId="0" fillId="0" borderId="7" xfId="0" applyNumberFormat="1" applyBorder="1"/>
    <xf numFmtId="0" fontId="5" fillId="0" borderId="0" xfId="0" applyFont="1" applyBorder="1"/>
    <xf numFmtId="0" fontId="5" fillId="0" borderId="7" xfId="0" applyFont="1" applyBorder="1"/>
    <xf numFmtId="165" fontId="5" fillId="0" borderId="5" xfId="0" applyNumberFormat="1" applyFont="1" applyBorder="1"/>
    <xf numFmtId="0" fontId="0" fillId="0" borderId="0" xfId="0" applyFill="1" applyBorder="1"/>
    <xf numFmtId="166" fontId="0" fillId="0" borderId="0" xfId="0" applyNumberFormat="1" applyFill="1" applyBorder="1"/>
    <xf numFmtId="0" fontId="0" fillId="0" borderId="1" xfId="0" applyFill="1" applyBorder="1"/>
    <xf numFmtId="0" fontId="0" fillId="3" borderId="5" xfId="0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7" xfId="0" applyFill="1" applyBorder="1" applyAlignment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0" xfId="0" applyFill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Alignment="1"/>
    <xf numFmtId="0" fontId="0" fillId="2" borderId="13" xfId="0" applyFill="1" applyBorder="1"/>
    <xf numFmtId="0" fontId="0" fillId="2" borderId="1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0" borderId="4" xfId="0" applyBorder="1"/>
    <xf numFmtId="0" fontId="0" fillId="4" borderId="0" xfId="0" applyFill="1" applyBorder="1"/>
    <xf numFmtId="0" fontId="0" fillId="4" borderId="6" xfId="0" applyFill="1" applyBorder="1"/>
    <xf numFmtId="0" fontId="5" fillId="2" borderId="5" xfId="0" applyFont="1" applyFill="1" applyBorder="1"/>
    <xf numFmtId="0" fontId="5" fillId="2" borderId="7" xfId="0" applyFont="1" applyFill="1" applyBorder="1"/>
    <xf numFmtId="0" fontId="0" fillId="4" borderId="17" xfId="0" applyFill="1" applyBorder="1"/>
    <xf numFmtId="0" fontId="0" fillId="4" borderId="16" xfId="0" applyFill="1" applyBorder="1"/>
    <xf numFmtId="0" fontId="0" fillId="4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0" fillId="4" borderId="12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8" xfId="0" applyFill="1" applyBorder="1"/>
    <xf numFmtId="0" fontId="0" fillId="0" borderId="24" xfId="0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0" borderId="25" xfId="0" applyBorder="1"/>
    <xf numFmtId="0" fontId="0" fillId="2" borderId="26" xfId="0" applyFill="1" applyBorder="1"/>
    <xf numFmtId="0" fontId="0" fillId="0" borderId="26" xfId="0" applyBorder="1"/>
    <xf numFmtId="0" fontId="0" fillId="0" borderId="17" xfId="0" applyBorder="1"/>
    <xf numFmtId="0" fontId="0" fillId="0" borderId="16" xfId="0" applyBorder="1"/>
    <xf numFmtId="9" fontId="0" fillId="0" borderId="0" xfId="1" applyFont="1" applyBorder="1"/>
    <xf numFmtId="9" fontId="0" fillId="0" borderId="6" xfId="1" applyFont="1" applyBorder="1"/>
    <xf numFmtId="9" fontId="0" fillId="0" borderId="0" xfId="1" applyFont="1" applyFill="1" applyBorder="1"/>
    <xf numFmtId="14" fontId="5" fillId="2" borderId="5" xfId="0" applyNumberFormat="1" applyFont="1" applyFill="1" applyBorder="1"/>
    <xf numFmtId="14" fontId="5" fillId="8" borderId="5" xfId="0" applyNumberFormat="1" applyFont="1" applyFill="1" applyBorder="1"/>
    <xf numFmtId="0" fontId="0" fillId="0" borderId="5" xfId="0" applyFill="1" applyBorder="1"/>
    <xf numFmtId="0" fontId="0" fillId="0" borderId="8" xfId="0" applyFill="1" applyBorder="1"/>
    <xf numFmtId="0" fontId="0" fillId="3" borderId="2" xfId="0" applyFill="1" applyBorder="1"/>
    <xf numFmtId="0" fontId="3" fillId="3" borderId="2" xfId="0" applyFont="1" applyFill="1" applyBorder="1"/>
    <xf numFmtId="0" fontId="0" fillId="0" borderId="6" xfId="0" applyFill="1" applyBorder="1"/>
    <xf numFmtId="0" fontId="5" fillId="0" borderId="5" xfId="0" applyFont="1" applyFill="1" applyBorder="1"/>
    <xf numFmtId="0" fontId="0" fillId="2" borderId="27" xfId="0" applyFill="1" applyBorder="1"/>
    <xf numFmtId="0" fontId="0" fillId="5" borderId="0" xfId="0" applyNumberFormat="1" applyFill="1"/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B7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Portfolio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Graph!$H$6:$H$65</c:f>
              <c:numCache>
                <c:formatCode>m/d/yyyy</c:formatCode>
                <c:ptCount val="60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  <c:pt idx="33">
                  <c:v>43101</c:v>
                </c:pt>
                <c:pt idx="34">
                  <c:v>43132</c:v>
                </c:pt>
                <c:pt idx="35">
                  <c:v>43160</c:v>
                </c:pt>
                <c:pt idx="36">
                  <c:v>43191</c:v>
                </c:pt>
                <c:pt idx="37">
                  <c:v>43221</c:v>
                </c:pt>
                <c:pt idx="38">
                  <c:v>43252</c:v>
                </c:pt>
                <c:pt idx="39">
                  <c:v>43282</c:v>
                </c:pt>
                <c:pt idx="40">
                  <c:v>43313</c:v>
                </c:pt>
                <c:pt idx="41">
                  <c:v>43344</c:v>
                </c:pt>
                <c:pt idx="42">
                  <c:v>43374</c:v>
                </c:pt>
                <c:pt idx="43">
                  <c:v>43405</c:v>
                </c:pt>
                <c:pt idx="44">
                  <c:v>43435</c:v>
                </c:pt>
                <c:pt idx="45">
                  <c:v>43466</c:v>
                </c:pt>
                <c:pt idx="46">
                  <c:v>43497</c:v>
                </c:pt>
                <c:pt idx="47">
                  <c:v>43525</c:v>
                </c:pt>
                <c:pt idx="48">
                  <c:v>43556</c:v>
                </c:pt>
                <c:pt idx="49">
                  <c:v>43586</c:v>
                </c:pt>
                <c:pt idx="50">
                  <c:v>43617</c:v>
                </c:pt>
                <c:pt idx="51">
                  <c:v>43647</c:v>
                </c:pt>
                <c:pt idx="52">
                  <c:v>43678</c:v>
                </c:pt>
                <c:pt idx="53">
                  <c:v>43709</c:v>
                </c:pt>
                <c:pt idx="54">
                  <c:v>43739</c:v>
                </c:pt>
                <c:pt idx="55">
                  <c:v>43770</c:v>
                </c:pt>
                <c:pt idx="56">
                  <c:v>43800</c:v>
                </c:pt>
                <c:pt idx="57">
                  <c:v>43831</c:v>
                </c:pt>
                <c:pt idx="58">
                  <c:v>43862</c:v>
                </c:pt>
                <c:pt idx="59">
                  <c:v>43891</c:v>
                </c:pt>
              </c:numCache>
            </c:numRef>
          </c:cat>
          <c:val>
            <c:numRef>
              <c:f>Graph!$I$6:$I$65</c:f>
              <c:numCache>
                <c:formatCode>0%</c:formatCode>
                <c:ptCount val="60"/>
                <c:pt idx="0">
                  <c:v>-1.1200000000000002E-2</c:v>
                </c:pt>
                <c:pt idx="1">
                  <c:v>-5.3000000000000018E-3</c:v>
                </c:pt>
                <c:pt idx="2">
                  <c:v>8.2999999999999984E-3</c:v>
                </c:pt>
                <c:pt idx="3">
                  <c:v>-7.0000000000000027E-3</c:v>
                </c:pt>
                <c:pt idx="4">
                  <c:v>8.3999999999999977E-3</c:v>
                </c:pt>
                <c:pt idx="5">
                  <c:v>-5.2000000000000005E-2</c:v>
                </c:pt>
                <c:pt idx="6">
                  <c:v>-8.2800000000000012E-2</c:v>
                </c:pt>
                <c:pt idx="7">
                  <c:v>-5.300000000000013E-3</c:v>
                </c:pt>
                <c:pt idx="8">
                  <c:v>2.9999999999998778E-4</c:v>
                </c:pt>
                <c:pt idx="9">
                  <c:v>-2.1400000000000013E-2</c:v>
                </c:pt>
                <c:pt idx="10">
                  <c:v>-7.9100000000000004E-2</c:v>
                </c:pt>
                <c:pt idx="11">
                  <c:v>-7.980000000000001E-2</c:v>
                </c:pt>
                <c:pt idx="12">
                  <c:v>-1.0200000000000015E-2</c:v>
                </c:pt>
                <c:pt idx="13">
                  <c:v>-1.0000000000000148E-3</c:v>
                </c:pt>
                <c:pt idx="14">
                  <c:v>1.6799999999999985E-2</c:v>
                </c:pt>
                <c:pt idx="15">
                  <c:v>1.6299999999999985E-2</c:v>
                </c:pt>
                <c:pt idx="16">
                  <c:v>5.5799999999999988E-2</c:v>
                </c:pt>
                <c:pt idx="17">
                  <c:v>6.0799999999999986E-2</c:v>
                </c:pt>
                <c:pt idx="18">
                  <c:v>6.3299999999999981E-2</c:v>
                </c:pt>
                <c:pt idx="19">
                  <c:v>4.3099999999999986E-2</c:v>
                </c:pt>
                <c:pt idx="20">
                  <c:v>9.169999999999999E-2</c:v>
                </c:pt>
                <c:pt idx="21">
                  <c:v>0.1099</c:v>
                </c:pt>
                <c:pt idx="22">
                  <c:v>0.1293</c:v>
                </c:pt>
                <c:pt idx="23">
                  <c:v>0.16499999999999998</c:v>
                </c:pt>
                <c:pt idx="24">
                  <c:v>0.16669999999999999</c:v>
                </c:pt>
                <c:pt idx="25">
                  <c:v>0.17759999999999998</c:v>
                </c:pt>
                <c:pt idx="26">
                  <c:v>0.18819999999999998</c:v>
                </c:pt>
                <c:pt idx="27">
                  <c:v>0.19599999999999998</c:v>
                </c:pt>
                <c:pt idx="28">
                  <c:v>0.21469999999999997</c:v>
                </c:pt>
                <c:pt idx="29">
                  <c:v>0.21629999999999996</c:v>
                </c:pt>
                <c:pt idx="30">
                  <c:v>0.24139999999999995</c:v>
                </c:pt>
                <c:pt idx="31">
                  <c:v>0.26389999999999997</c:v>
                </c:pt>
                <c:pt idx="32">
                  <c:v>0.29509999999999997</c:v>
                </c:pt>
                <c:pt idx="33">
                  <c:v>0.30569999999999997</c:v>
                </c:pt>
                <c:pt idx="34">
                  <c:v>0.36149999999999999</c:v>
                </c:pt>
                <c:pt idx="35">
                  <c:v>0.32500000000000001</c:v>
                </c:pt>
                <c:pt idx="36">
                  <c:v>0.30149999999999999</c:v>
                </c:pt>
                <c:pt idx="37">
                  <c:v>0.3044</c:v>
                </c:pt>
                <c:pt idx="38">
                  <c:v>0.33090000000000003</c:v>
                </c:pt>
                <c:pt idx="39">
                  <c:v>0.33570000000000005</c:v>
                </c:pt>
                <c:pt idx="40">
                  <c:v>0.36760000000000004</c:v>
                </c:pt>
                <c:pt idx="41">
                  <c:v>0.40200000000000002</c:v>
                </c:pt>
                <c:pt idx="42">
                  <c:v>0.40260000000000001</c:v>
                </c:pt>
                <c:pt idx="43">
                  <c:v>0.32580000000000003</c:v>
                </c:pt>
                <c:pt idx="44">
                  <c:v>0.3427</c:v>
                </c:pt>
                <c:pt idx="45">
                  <c:v>0.2472</c:v>
                </c:pt>
                <c:pt idx="46">
                  <c:v>0.33130000000000004</c:v>
                </c:pt>
                <c:pt idx="47">
                  <c:v>0.36530000000000007</c:v>
                </c:pt>
                <c:pt idx="48">
                  <c:v>0.37630000000000008</c:v>
                </c:pt>
                <c:pt idx="49">
                  <c:v>3.9599999999999996E-2</c:v>
                </c:pt>
                <c:pt idx="50">
                  <c:v>-2.9800000000000007E-2</c:v>
                </c:pt>
                <c:pt idx="51">
                  <c:v>3.9499999999999993E-2</c:v>
                </c:pt>
                <c:pt idx="52">
                  <c:v>5.1399999999999994E-2</c:v>
                </c:pt>
                <c:pt idx="53">
                  <c:v>2.5599999999999994E-2</c:v>
                </c:pt>
                <c:pt idx="54">
                  <c:v>3.9999999999999994E-2</c:v>
                </c:pt>
                <c:pt idx="55">
                  <c:v>6.0599999999999994E-2</c:v>
                </c:pt>
                <c:pt idx="56">
                  <c:v>9.9299999999999999E-2</c:v>
                </c:pt>
                <c:pt idx="57">
                  <c:v>0.127</c:v>
                </c:pt>
                <c:pt idx="58">
                  <c:v>0.12590000000000001</c:v>
                </c:pt>
                <c:pt idx="59">
                  <c:v>4.4600000000000001E-2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B-2D41-8567-4E6D64175E63}"/>
            </c:ext>
          </c:extLst>
        </c:ser>
        <c:ser>
          <c:idx val="1"/>
          <c:order val="1"/>
          <c:tx>
            <c:v>Long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Graph!$H$6:$H$65</c:f>
              <c:numCache>
                <c:formatCode>m/d/yyyy</c:formatCode>
                <c:ptCount val="60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  <c:pt idx="33">
                  <c:v>43101</c:v>
                </c:pt>
                <c:pt idx="34">
                  <c:v>43132</c:v>
                </c:pt>
                <c:pt idx="35">
                  <c:v>43160</c:v>
                </c:pt>
                <c:pt idx="36">
                  <c:v>43191</c:v>
                </c:pt>
                <c:pt idx="37">
                  <c:v>43221</c:v>
                </c:pt>
                <c:pt idx="38">
                  <c:v>43252</c:v>
                </c:pt>
                <c:pt idx="39">
                  <c:v>43282</c:v>
                </c:pt>
                <c:pt idx="40">
                  <c:v>43313</c:v>
                </c:pt>
                <c:pt idx="41">
                  <c:v>43344</c:v>
                </c:pt>
                <c:pt idx="42">
                  <c:v>43374</c:v>
                </c:pt>
                <c:pt idx="43">
                  <c:v>43405</c:v>
                </c:pt>
                <c:pt idx="44">
                  <c:v>43435</c:v>
                </c:pt>
                <c:pt idx="45">
                  <c:v>43466</c:v>
                </c:pt>
                <c:pt idx="46">
                  <c:v>43497</c:v>
                </c:pt>
                <c:pt idx="47">
                  <c:v>43525</c:v>
                </c:pt>
                <c:pt idx="48">
                  <c:v>43556</c:v>
                </c:pt>
                <c:pt idx="49">
                  <c:v>43586</c:v>
                </c:pt>
                <c:pt idx="50">
                  <c:v>43617</c:v>
                </c:pt>
                <c:pt idx="51">
                  <c:v>43647</c:v>
                </c:pt>
                <c:pt idx="52">
                  <c:v>43678</c:v>
                </c:pt>
                <c:pt idx="53">
                  <c:v>43709</c:v>
                </c:pt>
                <c:pt idx="54">
                  <c:v>43739</c:v>
                </c:pt>
                <c:pt idx="55">
                  <c:v>43770</c:v>
                </c:pt>
                <c:pt idx="56">
                  <c:v>43800</c:v>
                </c:pt>
                <c:pt idx="57">
                  <c:v>43831</c:v>
                </c:pt>
                <c:pt idx="58">
                  <c:v>43862</c:v>
                </c:pt>
                <c:pt idx="59">
                  <c:v>43891</c:v>
                </c:pt>
              </c:numCache>
            </c:numRef>
          </c:cat>
          <c:val>
            <c:numRef>
              <c:f>Graph!$J$6:$J$65</c:f>
              <c:numCache>
                <c:formatCode>0%</c:formatCode>
                <c:ptCount val="60"/>
                <c:pt idx="0">
                  <c:v>1.7936452547062082E-2</c:v>
                </c:pt>
                <c:pt idx="1">
                  <c:v>2.5697338124919585E-2</c:v>
                </c:pt>
                <c:pt idx="2">
                  <c:v>1.9012517437278713E-2</c:v>
                </c:pt>
                <c:pt idx="3">
                  <c:v>3.9108875899814335E-2</c:v>
                </c:pt>
                <c:pt idx="4">
                  <c:v>-2.446432875647532E-2</c:v>
                </c:pt>
                <c:pt idx="5">
                  <c:v>4.3474642919785686E-3</c:v>
                </c:pt>
                <c:pt idx="6">
                  <c:v>5.9787248721027621E-2</c:v>
                </c:pt>
                <c:pt idx="7">
                  <c:v>9.810511930122447E-3</c:v>
                </c:pt>
                <c:pt idx="8">
                  <c:v>-3.1534402394319865E-2</c:v>
                </c:pt>
                <c:pt idx="9">
                  <c:v>-4.1606605986573474E-2</c:v>
                </c:pt>
                <c:pt idx="10">
                  <c:v>-5.7698977782945492E-2</c:v>
                </c:pt>
                <c:pt idx="11">
                  <c:v>8.6560812536513529E-3</c:v>
                </c:pt>
                <c:pt idx="12">
                  <c:v>-6.9864574871501689E-2</c:v>
                </c:pt>
                <c:pt idx="13">
                  <c:v>-4.4939681751084579E-2</c:v>
                </c:pt>
                <c:pt idx="14">
                  <c:v>-5.4465466415760402E-2</c:v>
                </c:pt>
                <c:pt idx="15">
                  <c:v>-4.6167485998354352E-3</c:v>
                </c:pt>
                <c:pt idx="16">
                  <c:v>1.0969310836526575E-2</c:v>
                </c:pt>
                <c:pt idx="17">
                  <c:v>1.4332995808956002E-2</c:v>
                </c:pt>
                <c:pt idx="18">
                  <c:v>3.3756020634788473E-3</c:v>
                </c:pt>
                <c:pt idx="19">
                  <c:v>-4.669322245431564E-3</c:v>
                </c:pt>
                <c:pt idx="20">
                  <c:v>2.5588964292540158E-2</c:v>
                </c:pt>
                <c:pt idx="21">
                  <c:v>5.0406300294614799E-2</c:v>
                </c:pt>
                <c:pt idx="22">
                  <c:v>0.13027606426151012</c:v>
                </c:pt>
                <c:pt idx="23">
                  <c:v>0.14968994474254729</c:v>
                </c:pt>
                <c:pt idx="24">
                  <c:v>0.164429366755382</c:v>
                </c:pt>
                <c:pt idx="25">
                  <c:v>0.18504513018405669</c:v>
                </c:pt>
                <c:pt idx="26">
                  <c:v>0.19256034725964763</c:v>
                </c:pt>
                <c:pt idx="27">
                  <c:v>0.22417832831379747</c:v>
                </c:pt>
                <c:pt idx="28">
                  <c:v>0.22698096179804103</c:v>
                </c:pt>
                <c:pt idx="29">
                  <c:v>0.2035188409528195</c:v>
                </c:pt>
                <c:pt idx="30">
                  <c:v>0.29563900707573382</c:v>
                </c:pt>
                <c:pt idx="31">
                  <c:v>0.35478967454681998</c:v>
                </c:pt>
                <c:pt idx="32">
                  <c:v>0.36670232709539613</c:v>
                </c:pt>
                <c:pt idx="33">
                  <c:v>0.42380331029876561</c:v>
                </c:pt>
                <c:pt idx="34">
                  <c:v>0.40673350062132313</c:v>
                </c:pt>
                <c:pt idx="35">
                  <c:v>0.37829513631011752</c:v>
                </c:pt>
                <c:pt idx="36">
                  <c:v>0.38511417329125774</c:v>
                </c:pt>
                <c:pt idx="37">
                  <c:v>0.43958810921846181</c:v>
                </c:pt>
                <c:pt idx="38">
                  <c:v>0.47829623971564994</c:v>
                </c:pt>
                <c:pt idx="39">
                  <c:v>0.49659257412282098</c:v>
                </c:pt>
                <c:pt idx="40">
                  <c:v>0.60800467697089877</c:v>
                </c:pt>
                <c:pt idx="41">
                  <c:v>0.61515600228158174</c:v>
                </c:pt>
                <c:pt idx="42">
                  <c:v>0.57196217020930074</c:v>
                </c:pt>
                <c:pt idx="43">
                  <c:v>0.50655091841337307</c:v>
                </c:pt>
                <c:pt idx="44">
                  <c:v>0.44062013927807508</c:v>
                </c:pt>
                <c:pt idx="45">
                  <c:v>0.50024375298169932</c:v>
                </c:pt>
                <c:pt idx="46">
                  <c:v>0.54417139422372807</c:v>
                </c:pt>
                <c:pt idx="47">
                  <c:v>0.57819576835317565</c:v>
                </c:pt>
                <c:pt idx="48">
                  <c:v>0.63767481982833107</c:v>
                </c:pt>
                <c:pt idx="49">
                  <c:v>0.54374001546866213</c:v>
                </c:pt>
                <c:pt idx="50">
                  <c:v>0.64860792571725068</c:v>
                </c:pt>
                <c:pt idx="51">
                  <c:v>0.68326648511403809</c:v>
                </c:pt>
                <c:pt idx="52">
                  <c:v>0.67804717923500046</c:v>
                </c:pt>
                <c:pt idx="53">
                  <c:v>0.74805183566246325</c:v>
                </c:pt>
                <c:pt idx="54">
                  <c:v>0.77362216777575454</c:v>
                </c:pt>
                <c:pt idx="55">
                  <c:v>0.82313822678952531</c:v>
                </c:pt>
                <c:pt idx="56">
                  <c:v>0.88978326474258163</c:v>
                </c:pt>
                <c:pt idx="57">
                  <c:v>0.89801281484672157</c:v>
                </c:pt>
                <c:pt idx="58">
                  <c:v>0.81523663961383219</c:v>
                </c:pt>
                <c:pt idx="59">
                  <c:v>0.77632676617216989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B-2D41-8567-4E6D64175E63}"/>
            </c:ext>
          </c:extLst>
        </c:ser>
        <c:ser>
          <c:idx val="2"/>
          <c:order val="2"/>
          <c:tx>
            <c:v>Short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Graph!$H$6:$H$65</c:f>
              <c:numCache>
                <c:formatCode>m/d/yyyy</c:formatCode>
                <c:ptCount val="60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  <c:pt idx="33">
                  <c:v>43101</c:v>
                </c:pt>
                <c:pt idx="34">
                  <c:v>43132</c:v>
                </c:pt>
                <c:pt idx="35">
                  <c:v>43160</c:v>
                </c:pt>
                <c:pt idx="36">
                  <c:v>43191</c:v>
                </c:pt>
                <c:pt idx="37">
                  <c:v>43221</c:v>
                </c:pt>
                <c:pt idx="38">
                  <c:v>43252</c:v>
                </c:pt>
                <c:pt idx="39">
                  <c:v>43282</c:v>
                </c:pt>
                <c:pt idx="40">
                  <c:v>43313</c:v>
                </c:pt>
                <c:pt idx="41">
                  <c:v>43344</c:v>
                </c:pt>
                <c:pt idx="42">
                  <c:v>43374</c:v>
                </c:pt>
                <c:pt idx="43">
                  <c:v>43405</c:v>
                </c:pt>
                <c:pt idx="44">
                  <c:v>43435</c:v>
                </c:pt>
                <c:pt idx="45">
                  <c:v>43466</c:v>
                </c:pt>
                <c:pt idx="46">
                  <c:v>43497</c:v>
                </c:pt>
                <c:pt idx="47">
                  <c:v>43525</c:v>
                </c:pt>
                <c:pt idx="48">
                  <c:v>43556</c:v>
                </c:pt>
                <c:pt idx="49">
                  <c:v>43586</c:v>
                </c:pt>
                <c:pt idx="50">
                  <c:v>43617</c:v>
                </c:pt>
                <c:pt idx="51">
                  <c:v>43647</c:v>
                </c:pt>
                <c:pt idx="52">
                  <c:v>43678</c:v>
                </c:pt>
                <c:pt idx="53">
                  <c:v>43709</c:v>
                </c:pt>
                <c:pt idx="54">
                  <c:v>43739</c:v>
                </c:pt>
                <c:pt idx="55">
                  <c:v>43770</c:v>
                </c:pt>
                <c:pt idx="56">
                  <c:v>43800</c:v>
                </c:pt>
                <c:pt idx="57">
                  <c:v>43831</c:v>
                </c:pt>
                <c:pt idx="58">
                  <c:v>43862</c:v>
                </c:pt>
                <c:pt idx="59">
                  <c:v>43891</c:v>
                </c:pt>
              </c:numCache>
            </c:numRef>
          </c:cat>
          <c:val>
            <c:numRef>
              <c:f>Graph!$K$6:$K$65</c:f>
              <c:numCache>
                <c:formatCode>0%</c:formatCode>
                <c:ptCount val="60"/>
                <c:pt idx="0">
                  <c:v>-5.4822127666563553E-2</c:v>
                </c:pt>
                <c:pt idx="1">
                  <c:v>-8.6118398881761288E-2</c:v>
                </c:pt>
                <c:pt idx="2">
                  <c:v>-7.2921397558267612E-2</c:v>
                </c:pt>
                <c:pt idx="3">
                  <c:v>-2.8955834157759874E-2</c:v>
                </c:pt>
                <c:pt idx="4">
                  <c:v>-6.7842926421974981E-2</c:v>
                </c:pt>
                <c:pt idx="5">
                  <c:v>-8.3664281743415808E-2</c:v>
                </c:pt>
                <c:pt idx="6">
                  <c:v>-0.14662119073470176</c:v>
                </c:pt>
                <c:pt idx="7">
                  <c:v>-0.21633973318041469</c:v>
                </c:pt>
                <c:pt idx="8">
                  <c:v>-0.27039959012394843</c:v>
                </c:pt>
                <c:pt idx="9">
                  <c:v>-0.31490469236863389</c:v>
                </c:pt>
                <c:pt idx="10">
                  <c:v>-0.26393991656838872</c:v>
                </c:pt>
                <c:pt idx="11">
                  <c:v>-0.16985492256501483</c:v>
                </c:pt>
                <c:pt idx="12">
                  <c:v>-0.29146614313079527</c:v>
                </c:pt>
                <c:pt idx="13">
                  <c:v>-0.45606859114615389</c:v>
                </c:pt>
                <c:pt idx="14">
                  <c:v>-0.48668735386193035</c:v>
                </c:pt>
                <c:pt idx="15">
                  <c:v>-0.37579929609798718</c:v>
                </c:pt>
                <c:pt idx="16">
                  <c:v>-0.28468578471597528</c:v>
                </c:pt>
                <c:pt idx="17">
                  <c:v>-0.24758076779715155</c:v>
                </c:pt>
                <c:pt idx="18">
                  <c:v>-0.26751207148053979</c:v>
                </c:pt>
                <c:pt idx="19">
                  <c:v>-0.17655601260707093</c:v>
                </c:pt>
                <c:pt idx="20">
                  <c:v>-0.29148154360381096</c:v>
                </c:pt>
                <c:pt idx="21">
                  <c:v>-0.3724288687796995</c:v>
                </c:pt>
                <c:pt idx="22">
                  <c:v>-0.32924129146667025</c:v>
                </c:pt>
                <c:pt idx="23">
                  <c:v>-0.35177955342499939</c:v>
                </c:pt>
                <c:pt idx="24">
                  <c:v>-0.32328284732875495</c:v>
                </c:pt>
                <c:pt idx="25">
                  <c:v>-0.40403886678445611</c:v>
                </c:pt>
                <c:pt idx="26">
                  <c:v>-0.26558262006832734</c:v>
                </c:pt>
                <c:pt idx="27">
                  <c:v>-0.25894183594670328</c:v>
                </c:pt>
                <c:pt idx="28">
                  <c:v>-0.33828595813705742</c:v>
                </c:pt>
                <c:pt idx="29">
                  <c:v>-0.28111634121581619</c:v>
                </c:pt>
                <c:pt idx="30">
                  <c:v>-0.40848019997303986</c:v>
                </c:pt>
                <c:pt idx="31">
                  <c:v>-0.31375222206325226</c:v>
                </c:pt>
                <c:pt idx="32">
                  <c:v>-0.29922214939418212</c:v>
                </c:pt>
                <c:pt idx="33">
                  <c:v>-0.25117173312582236</c:v>
                </c:pt>
                <c:pt idx="34">
                  <c:v>-0.23605990766190596</c:v>
                </c:pt>
                <c:pt idx="35">
                  <c:v>-0.28166288544725104</c:v>
                </c:pt>
                <c:pt idx="36">
                  <c:v>-0.26405791474803103</c:v>
                </c:pt>
                <c:pt idx="37">
                  <c:v>-0.28949098225524705</c:v>
                </c:pt>
                <c:pt idx="38">
                  <c:v>-0.251830930869758</c:v>
                </c:pt>
                <c:pt idx="39">
                  <c:v>-0.23487193167860948</c:v>
                </c:pt>
                <c:pt idx="40">
                  <c:v>-8.3162153744449463E-2</c:v>
                </c:pt>
                <c:pt idx="41">
                  <c:v>-8.3212084059995958E-2</c:v>
                </c:pt>
                <c:pt idx="42">
                  <c:v>-3.7190078190736393E-2</c:v>
                </c:pt>
                <c:pt idx="43">
                  <c:v>-0.17698835187545617</c:v>
                </c:pt>
                <c:pt idx="44">
                  <c:v>-0.30879746419153625</c:v>
                </c:pt>
                <c:pt idx="45">
                  <c:v>-0.28709292749123438</c:v>
                </c:pt>
                <c:pt idx="46">
                  <c:v>-0.27745888654863243</c:v>
                </c:pt>
                <c:pt idx="47">
                  <c:v>-0.32087761525072955</c:v>
                </c:pt>
                <c:pt idx="48">
                  <c:v>-0.36355015147177228</c:v>
                </c:pt>
                <c:pt idx="49">
                  <c:v>-0.59175467384892866</c:v>
                </c:pt>
                <c:pt idx="50">
                  <c:v>-0.54395529849557345</c:v>
                </c:pt>
                <c:pt idx="51">
                  <c:v>-0.4646057597811708</c:v>
                </c:pt>
                <c:pt idx="52">
                  <c:v>-0.56870361004306869</c:v>
                </c:pt>
                <c:pt idx="53">
                  <c:v>-0.43802739443535788</c:v>
                </c:pt>
                <c:pt idx="54">
                  <c:v>-0.37855106833815272</c:v>
                </c:pt>
                <c:pt idx="55">
                  <c:v>-0.31448248141122048</c:v>
                </c:pt>
                <c:pt idx="56">
                  <c:v>-0.26200162903431884</c:v>
                </c:pt>
                <c:pt idx="57">
                  <c:v>-0.36301970633685721</c:v>
                </c:pt>
                <c:pt idx="58">
                  <c:v>-0.4612165844580276</c:v>
                </c:pt>
                <c:pt idx="59">
                  <c:v>-1.0004403339613361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B-2D41-8567-4E6D64175E63}"/>
            </c:ext>
          </c:extLst>
        </c:ser>
        <c:ser>
          <c:idx val="3"/>
          <c:order val="3"/>
          <c:tx>
            <c:v>L-S Portf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Graph!$H$6:$H$65</c:f>
              <c:numCache>
                <c:formatCode>m/d/yyyy</c:formatCode>
                <c:ptCount val="60"/>
                <c:pt idx="0">
                  <c:v>42095</c:v>
                </c:pt>
                <c:pt idx="1">
                  <c:v>42125</c:v>
                </c:pt>
                <c:pt idx="2">
                  <c:v>42156</c:v>
                </c:pt>
                <c:pt idx="3">
                  <c:v>42186</c:v>
                </c:pt>
                <c:pt idx="4">
                  <c:v>42217</c:v>
                </c:pt>
                <c:pt idx="5">
                  <c:v>42248</c:v>
                </c:pt>
                <c:pt idx="6">
                  <c:v>42278</c:v>
                </c:pt>
                <c:pt idx="7">
                  <c:v>42309</c:v>
                </c:pt>
                <c:pt idx="8">
                  <c:v>42339</c:v>
                </c:pt>
                <c:pt idx="9">
                  <c:v>42370</c:v>
                </c:pt>
                <c:pt idx="10">
                  <c:v>42401</c:v>
                </c:pt>
                <c:pt idx="11">
                  <c:v>42430</c:v>
                </c:pt>
                <c:pt idx="12">
                  <c:v>42461</c:v>
                </c:pt>
                <c:pt idx="13">
                  <c:v>42491</c:v>
                </c:pt>
                <c:pt idx="14">
                  <c:v>42522</c:v>
                </c:pt>
                <c:pt idx="15">
                  <c:v>42552</c:v>
                </c:pt>
                <c:pt idx="16">
                  <c:v>42583</c:v>
                </c:pt>
                <c:pt idx="17">
                  <c:v>42614</c:v>
                </c:pt>
                <c:pt idx="18">
                  <c:v>42644</c:v>
                </c:pt>
                <c:pt idx="19">
                  <c:v>42675</c:v>
                </c:pt>
                <c:pt idx="20">
                  <c:v>42705</c:v>
                </c:pt>
                <c:pt idx="21">
                  <c:v>42736</c:v>
                </c:pt>
                <c:pt idx="22">
                  <c:v>42767</c:v>
                </c:pt>
                <c:pt idx="23">
                  <c:v>42795</c:v>
                </c:pt>
                <c:pt idx="24">
                  <c:v>42826</c:v>
                </c:pt>
                <c:pt idx="25">
                  <c:v>42856</c:v>
                </c:pt>
                <c:pt idx="26">
                  <c:v>42887</c:v>
                </c:pt>
                <c:pt idx="27">
                  <c:v>42917</c:v>
                </c:pt>
                <c:pt idx="28">
                  <c:v>42948</c:v>
                </c:pt>
                <c:pt idx="29">
                  <c:v>42979</c:v>
                </c:pt>
                <c:pt idx="30">
                  <c:v>43009</c:v>
                </c:pt>
                <c:pt idx="31">
                  <c:v>43040</c:v>
                </c:pt>
                <c:pt idx="32">
                  <c:v>43070</c:v>
                </c:pt>
                <c:pt idx="33">
                  <c:v>43101</c:v>
                </c:pt>
                <c:pt idx="34">
                  <c:v>43132</c:v>
                </c:pt>
                <c:pt idx="35">
                  <c:v>43160</c:v>
                </c:pt>
                <c:pt idx="36">
                  <c:v>43191</c:v>
                </c:pt>
                <c:pt idx="37">
                  <c:v>43221</c:v>
                </c:pt>
                <c:pt idx="38">
                  <c:v>43252</c:v>
                </c:pt>
                <c:pt idx="39">
                  <c:v>43282</c:v>
                </c:pt>
                <c:pt idx="40">
                  <c:v>43313</c:v>
                </c:pt>
                <c:pt idx="41">
                  <c:v>43344</c:v>
                </c:pt>
                <c:pt idx="42">
                  <c:v>43374</c:v>
                </c:pt>
                <c:pt idx="43">
                  <c:v>43405</c:v>
                </c:pt>
                <c:pt idx="44">
                  <c:v>43435</c:v>
                </c:pt>
                <c:pt idx="45">
                  <c:v>43466</c:v>
                </c:pt>
                <c:pt idx="46">
                  <c:v>43497</c:v>
                </c:pt>
                <c:pt idx="47">
                  <c:v>43525</c:v>
                </c:pt>
                <c:pt idx="48">
                  <c:v>43556</c:v>
                </c:pt>
                <c:pt idx="49">
                  <c:v>43586</c:v>
                </c:pt>
                <c:pt idx="50">
                  <c:v>43617</c:v>
                </c:pt>
                <c:pt idx="51">
                  <c:v>43647</c:v>
                </c:pt>
                <c:pt idx="52">
                  <c:v>43678</c:v>
                </c:pt>
                <c:pt idx="53">
                  <c:v>43709</c:v>
                </c:pt>
                <c:pt idx="54">
                  <c:v>43739</c:v>
                </c:pt>
                <c:pt idx="55">
                  <c:v>43770</c:v>
                </c:pt>
                <c:pt idx="56">
                  <c:v>43800</c:v>
                </c:pt>
                <c:pt idx="57">
                  <c:v>43831</c:v>
                </c:pt>
                <c:pt idx="58">
                  <c:v>43862</c:v>
                </c:pt>
                <c:pt idx="59">
                  <c:v>43891</c:v>
                </c:pt>
              </c:numCache>
            </c:numRef>
          </c:cat>
          <c:val>
            <c:numRef>
              <c:f>Graph!$L$6:$L$65</c:f>
              <c:numCache>
                <c:formatCode>0%</c:formatCode>
                <c:ptCount val="60"/>
                <c:pt idx="0">
                  <c:v>7.2758580213625634E-2</c:v>
                </c:pt>
                <c:pt idx="1">
                  <c:v>0.11181573700668086</c:v>
                </c:pt>
                <c:pt idx="2">
                  <c:v>9.1933914995546318E-2</c:v>
                </c:pt>
                <c:pt idx="3">
                  <c:v>6.8064710057574196E-2</c:v>
                </c:pt>
                <c:pt idx="4">
                  <c:v>4.3378597665499646E-2</c:v>
                </c:pt>
                <c:pt idx="5">
                  <c:v>8.8011746035394356E-2</c:v>
                </c:pt>
                <c:pt idx="6">
                  <c:v>0.20640843945572934</c:v>
                </c:pt>
                <c:pt idx="7">
                  <c:v>0.28593749383156475</c:v>
                </c:pt>
                <c:pt idx="8">
                  <c:v>0.2986524364506562</c:v>
                </c:pt>
                <c:pt idx="9">
                  <c:v>0.33308533510308802</c:v>
                </c:pt>
                <c:pt idx="10">
                  <c:v>0.26602818750647084</c:v>
                </c:pt>
                <c:pt idx="11">
                  <c:v>0.23829825253969378</c:v>
                </c:pt>
                <c:pt idx="12">
                  <c:v>0.28138881698032114</c:v>
                </c:pt>
                <c:pt idx="13">
                  <c:v>0.47091615811609688</c:v>
                </c:pt>
                <c:pt idx="14">
                  <c:v>0.49200913616719755</c:v>
                </c:pt>
                <c:pt idx="15">
                  <c:v>0.43096979621917936</c:v>
                </c:pt>
                <c:pt idx="16">
                  <c:v>0.3554423442735295</c:v>
                </c:pt>
                <c:pt idx="17">
                  <c:v>0.32170101232713522</c:v>
                </c:pt>
                <c:pt idx="18">
                  <c:v>0.3306749222650463</c:v>
                </c:pt>
                <c:pt idx="19">
                  <c:v>0.23167393908266704</c:v>
                </c:pt>
                <c:pt idx="20">
                  <c:v>0.3768577566173788</c:v>
                </c:pt>
                <c:pt idx="21">
                  <c:v>0.48262241779534198</c:v>
                </c:pt>
                <c:pt idx="22">
                  <c:v>0.51930460444920801</c:v>
                </c:pt>
                <c:pt idx="23">
                  <c:v>0.5612567468885743</c:v>
                </c:pt>
                <c:pt idx="24">
                  <c:v>0.54749946280516459</c:v>
                </c:pt>
                <c:pt idx="25">
                  <c:v>0.64887124568954047</c:v>
                </c:pt>
                <c:pt idx="26">
                  <c:v>0.51793021604900258</c:v>
                </c:pt>
                <c:pt idx="27">
                  <c:v>0.54290741298152834</c:v>
                </c:pt>
                <c:pt idx="28">
                  <c:v>0.62505416865612606</c:v>
                </c:pt>
                <c:pt idx="29">
                  <c:v>0.54442243088966336</c:v>
                </c:pt>
                <c:pt idx="30">
                  <c:v>0.76390645576980132</c:v>
                </c:pt>
                <c:pt idx="31">
                  <c:v>0.72832914533109994</c:v>
                </c:pt>
                <c:pt idx="32">
                  <c:v>0.72571172521060601</c:v>
                </c:pt>
                <c:pt idx="33">
                  <c:v>0.73476229214561573</c:v>
                </c:pt>
                <c:pt idx="34">
                  <c:v>0.70258065700425687</c:v>
                </c:pt>
                <c:pt idx="35">
                  <c:v>0.71974527047839632</c:v>
                </c:pt>
                <c:pt idx="36">
                  <c:v>0.70895933676031653</c:v>
                </c:pt>
                <c:pt idx="37">
                  <c:v>0.78886634019473667</c:v>
                </c:pt>
                <c:pt idx="38">
                  <c:v>0.78991441930643569</c:v>
                </c:pt>
                <c:pt idx="39">
                  <c:v>0.79125175452245822</c:v>
                </c:pt>
                <c:pt idx="40">
                  <c:v>0.75095407943637604</c:v>
                </c:pt>
                <c:pt idx="41">
                  <c:v>0.75815533506260546</c:v>
                </c:pt>
                <c:pt idx="42">
                  <c:v>0.66893949712106493</c:v>
                </c:pt>
                <c:pt idx="43">
                  <c:v>0.74332651900985702</c:v>
                </c:pt>
                <c:pt idx="44">
                  <c:v>0.8092048521906392</c:v>
                </c:pt>
                <c:pt idx="45">
                  <c:v>0.84712392919396151</c:v>
                </c:pt>
                <c:pt idx="46">
                  <c:v>0.88141752949338825</c:v>
                </c:pt>
                <c:pt idx="47">
                  <c:v>0.95886063232493302</c:v>
                </c:pt>
                <c:pt idx="48">
                  <c:v>1.0610122200211312</c:v>
                </c:pt>
                <c:pt idx="49">
                  <c:v>1.1952819380386186</c:v>
                </c:pt>
                <c:pt idx="50">
                  <c:v>1.2523504729338519</c:v>
                </c:pt>
                <c:pt idx="51">
                  <c:v>1.2076594936162368</c:v>
                </c:pt>
                <c:pt idx="52">
                  <c:v>1.306538037999097</c:v>
                </c:pt>
                <c:pt idx="53">
                  <c:v>1.2458664788188489</c:v>
                </c:pt>
                <c:pt idx="54">
                  <c:v>1.211960484834935</c:v>
                </c:pt>
                <c:pt idx="55">
                  <c:v>1.1974079569217735</c:v>
                </c:pt>
                <c:pt idx="56">
                  <c:v>1.2115721424979282</c:v>
                </c:pt>
                <c:pt idx="57">
                  <c:v>1.3208197699046065</c:v>
                </c:pt>
                <c:pt idx="58">
                  <c:v>1.3362404727928876</c:v>
                </c:pt>
                <c:pt idx="59">
                  <c:v>1.8365543488545339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B-2D41-8567-4E6D6417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71376"/>
        <c:axId val="161959456"/>
      </c:lineChart>
      <c:dateAx>
        <c:axId val="160271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9456"/>
        <c:crosses val="autoZero"/>
        <c:auto val="1"/>
        <c:lblOffset val="100"/>
        <c:baseTimeUnit val="months"/>
      </c:dateAx>
      <c:valAx>
        <c:axId val="1619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2</xdr:row>
      <xdr:rowOff>88900</xdr:rowOff>
    </xdr:from>
    <xdr:to>
      <xdr:col>21</xdr:col>
      <xdr:colOff>584200</xdr:colOff>
      <xdr:row>27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FF8A89-F3FA-7241-AE12-1807947D6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F169-C82C-7149-960E-FC824852B86B}">
  <dimension ref="A1:Q161"/>
  <sheetViews>
    <sheetView workbookViewId="0">
      <selection activeCell="D7" sqref="D7"/>
    </sheetView>
  </sheetViews>
  <sheetFormatPr defaultColWidth="11" defaultRowHeight="15.75"/>
  <cols>
    <col min="4" max="4" width="16" customWidth="1"/>
    <col min="9" max="9" width="21.625" customWidth="1"/>
  </cols>
  <sheetData>
    <row r="1" spans="1:17" ht="21" thickBot="1">
      <c r="A1" s="106" t="s">
        <v>0</v>
      </c>
      <c r="B1" s="107"/>
      <c r="C1" s="107"/>
      <c r="D1" s="107"/>
      <c r="E1" s="107"/>
      <c r="F1" s="107"/>
      <c r="G1" s="107"/>
      <c r="H1" s="107"/>
      <c r="I1" s="108"/>
      <c r="K1" s="109" t="s">
        <v>14</v>
      </c>
      <c r="L1" s="110"/>
      <c r="M1" s="110"/>
      <c r="N1" s="110"/>
      <c r="O1" s="110"/>
      <c r="P1" s="110"/>
      <c r="Q1" s="111"/>
    </row>
    <row r="2" spans="1:17">
      <c r="A2" s="100" t="s">
        <v>1</v>
      </c>
      <c r="B2" s="2" t="s">
        <v>21</v>
      </c>
      <c r="C2" s="3" t="s">
        <v>20</v>
      </c>
      <c r="D2" s="3" t="s">
        <v>22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K2" s="101" t="s">
        <v>1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5" t="s">
        <v>13</v>
      </c>
    </row>
    <row r="3" spans="1:17">
      <c r="A3" s="38"/>
      <c r="E3" s="7"/>
      <c r="F3" s="7"/>
      <c r="G3" s="7"/>
      <c r="H3" s="7"/>
      <c r="I3" s="8"/>
      <c r="K3" s="38"/>
      <c r="L3" s="16"/>
      <c r="M3" s="16"/>
      <c r="N3" s="16"/>
      <c r="O3" s="16"/>
      <c r="P3" s="16"/>
      <c r="Q3" s="9"/>
    </row>
    <row r="4" spans="1:17">
      <c r="A4" s="38"/>
      <c r="E4" s="7"/>
      <c r="F4" s="7"/>
      <c r="G4" s="7"/>
      <c r="H4" s="7"/>
      <c r="I4" s="8"/>
      <c r="K4" s="38"/>
      <c r="L4" s="16"/>
      <c r="M4" s="16"/>
      <c r="N4" s="16"/>
      <c r="O4" s="16"/>
      <c r="P4" s="16"/>
      <c r="Q4" s="9"/>
    </row>
    <row r="5" spans="1:17">
      <c r="A5" s="38"/>
      <c r="E5" s="7"/>
      <c r="F5" s="7"/>
      <c r="G5" s="7"/>
      <c r="H5" s="7"/>
      <c r="I5" s="8"/>
      <c r="K5" s="38"/>
      <c r="L5" s="16"/>
      <c r="M5" s="16"/>
      <c r="N5" s="16"/>
      <c r="O5" s="16"/>
      <c r="P5" s="16"/>
      <c r="Q5" s="9"/>
    </row>
    <row r="6" spans="1:17">
      <c r="A6" s="38"/>
      <c r="I6" s="9"/>
      <c r="K6" s="38"/>
      <c r="L6" s="16"/>
      <c r="M6" s="16"/>
      <c r="N6" s="16"/>
      <c r="O6" s="16"/>
      <c r="P6" s="16"/>
      <c r="Q6" s="9"/>
    </row>
    <row r="7" spans="1:17">
      <c r="A7" s="38">
        <v>201503</v>
      </c>
      <c r="B7">
        <v>-1.1200000000000001</v>
      </c>
      <c r="C7">
        <f>(B7/100)</f>
        <v>-1.1200000000000002E-2</v>
      </c>
      <c r="D7">
        <f>(C7)+1</f>
        <v>0.98880000000000001</v>
      </c>
      <c r="E7" s="7">
        <v>0</v>
      </c>
      <c r="F7" s="7">
        <f>(E7)/100</f>
        <v>0</v>
      </c>
      <c r="G7" s="7">
        <f>(F7)+1</f>
        <v>1</v>
      </c>
      <c r="H7" s="7">
        <f>B7+E7</f>
        <v>-1.1200000000000001</v>
      </c>
      <c r="I7" s="8">
        <f>C7+F7</f>
        <v>-1.1200000000000002E-2</v>
      </c>
      <c r="K7" s="38">
        <v>201503</v>
      </c>
      <c r="L7" s="16">
        <v>3.03</v>
      </c>
      <c r="M7" s="16">
        <f>(L7)/100</f>
        <v>3.0299999999999997E-2</v>
      </c>
      <c r="N7" s="16">
        <v>-0.46</v>
      </c>
      <c r="O7" s="16">
        <f>(N7)/100</f>
        <v>-4.5999999999999999E-3</v>
      </c>
      <c r="P7" s="16">
        <v>3.02</v>
      </c>
      <c r="Q7" s="9">
        <f>(P7)/100</f>
        <v>3.0200000000000001E-2</v>
      </c>
    </row>
    <row r="8" spans="1:17">
      <c r="A8" s="38">
        <v>201504</v>
      </c>
      <c r="B8">
        <v>0.59</v>
      </c>
      <c r="C8">
        <f t="shared" ref="C8:C67" si="0">(B8/100)</f>
        <v>5.8999999999999999E-3</v>
      </c>
      <c r="D8">
        <f>(C8)+1</f>
        <v>1.0059</v>
      </c>
      <c r="E8" s="7">
        <v>0</v>
      </c>
      <c r="F8" s="7">
        <f t="shared" ref="F8:F67" si="1">(E8)/100</f>
        <v>0</v>
      </c>
      <c r="G8" s="7">
        <f t="shared" ref="G8:G67" si="2">(F8)+1</f>
        <v>1</v>
      </c>
      <c r="H8" s="7">
        <f t="shared" ref="H8:I66" si="3">B8+E8</f>
        <v>0.59</v>
      </c>
      <c r="I8" s="8">
        <f t="shared" si="3"/>
        <v>5.8999999999999999E-3</v>
      </c>
      <c r="K8" s="38">
        <v>201504</v>
      </c>
      <c r="L8" s="16">
        <v>-2.98</v>
      </c>
      <c r="M8" s="16">
        <f t="shared" ref="M8:M67" si="4">(L8)/100</f>
        <v>-2.98E-2</v>
      </c>
      <c r="N8" s="16">
        <v>1.85</v>
      </c>
      <c r="O8" s="16">
        <f t="shared" ref="O8:O67" si="5">(N8)/100</f>
        <v>1.8500000000000003E-2</v>
      </c>
      <c r="P8" s="16">
        <v>-7.39</v>
      </c>
      <c r="Q8" s="9">
        <f t="shared" ref="Q8:Q67" si="6">(P8)/100</f>
        <v>-7.3899999999999993E-2</v>
      </c>
    </row>
    <row r="9" spans="1:17">
      <c r="A9" s="38">
        <v>201505</v>
      </c>
      <c r="B9">
        <v>1.36</v>
      </c>
      <c r="C9">
        <f t="shared" si="0"/>
        <v>1.3600000000000001E-2</v>
      </c>
      <c r="D9">
        <f t="shared" ref="D9:D67" si="7">(C9)+1</f>
        <v>1.0136000000000001</v>
      </c>
      <c r="E9" s="7">
        <v>0</v>
      </c>
      <c r="F9" s="7">
        <f t="shared" si="1"/>
        <v>0</v>
      </c>
      <c r="G9" s="7">
        <f t="shared" si="2"/>
        <v>1</v>
      </c>
      <c r="H9" s="7">
        <f t="shared" si="3"/>
        <v>1.36</v>
      </c>
      <c r="I9" s="8">
        <f t="shared" si="3"/>
        <v>1.3600000000000001E-2</v>
      </c>
      <c r="K9" s="38">
        <v>201505</v>
      </c>
      <c r="L9" s="16">
        <v>0.87</v>
      </c>
      <c r="M9" s="16">
        <f t="shared" si="4"/>
        <v>8.6999999999999994E-3</v>
      </c>
      <c r="N9" s="16">
        <v>-1.37</v>
      </c>
      <c r="O9" s="16">
        <f t="shared" si="5"/>
        <v>-1.37E-2</v>
      </c>
      <c r="P9" s="16">
        <v>6.01</v>
      </c>
      <c r="Q9" s="9">
        <f t="shared" si="6"/>
        <v>6.0100000000000001E-2</v>
      </c>
    </row>
    <row r="10" spans="1:17">
      <c r="A10" s="38">
        <v>201506</v>
      </c>
      <c r="B10">
        <v>-1.53</v>
      </c>
      <c r="C10">
        <f t="shared" si="0"/>
        <v>-1.5300000000000001E-2</v>
      </c>
      <c r="D10">
        <f t="shared" si="7"/>
        <v>0.98470000000000002</v>
      </c>
      <c r="E10" s="7">
        <v>0</v>
      </c>
      <c r="F10" s="7">
        <f t="shared" si="1"/>
        <v>0</v>
      </c>
      <c r="G10" s="7">
        <f t="shared" si="2"/>
        <v>1</v>
      </c>
      <c r="H10" s="7">
        <f t="shared" si="3"/>
        <v>-1.53</v>
      </c>
      <c r="I10" s="8">
        <f t="shared" si="3"/>
        <v>-1.5300000000000001E-2</v>
      </c>
      <c r="K10" s="38">
        <v>201506</v>
      </c>
      <c r="L10" s="16">
        <v>2.83</v>
      </c>
      <c r="M10" s="16">
        <f t="shared" si="4"/>
        <v>2.8300000000000002E-2</v>
      </c>
      <c r="N10" s="16">
        <v>-0.79</v>
      </c>
      <c r="O10" s="16">
        <f t="shared" si="5"/>
        <v>-7.9000000000000008E-3</v>
      </c>
      <c r="P10" s="16">
        <v>3.03</v>
      </c>
      <c r="Q10" s="9">
        <f t="shared" si="6"/>
        <v>3.0299999999999997E-2</v>
      </c>
    </row>
    <row r="11" spans="1:17">
      <c r="A11" s="38">
        <v>201507</v>
      </c>
      <c r="B11">
        <v>1.54</v>
      </c>
      <c r="C11">
        <f t="shared" si="0"/>
        <v>1.54E-2</v>
      </c>
      <c r="D11">
        <f t="shared" si="7"/>
        <v>1.0154000000000001</v>
      </c>
      <c r="E11" s="7">
        <v>0</v>
      </c>
      <c r="F11" s="7">
        <f t="shared" si="1"/>
        <v>0</v>
      </c>
      <c r="G11" s="7">
        <f t="shared" si="2"/>
        <v>1</v>
      </c>
      <c r="H11" s="7">
        <f t="shared" si="3"/>
        <v>1.54</v>
      </c>
      <c r="I11" s="8">
        <f t="shared" si="3"/>
        <v>1.54E-2</v>
      </c>
      <c r="K11" s="38">
        <v>201507</v>
      </c>
      <c r="L11" s="16">
        <v>-4.1500000000000004</v>
      </c>
      <c r="M11" s="16">
        <f t="shared" si="4"/>
        <v>-4.1500000000000002E-2</v>
      </c>
      <c r="N11" s="16">
        <v>-4.12</v>
      </c>
      <c r="O11" s="16">
        <f t="shared" si="5"/>
        <v>-4.1200000000000001E-2</v>
      </c>
      <c r="P11" s="16">
        <v>10.33</v>
      </c>
      <c r="Q11" s="9">
        <f t="shared" si="6"/>
        <v>0.1033</v>
      </c>
    </row>
    <row r="12" spans="1:17">
      <c r="A12" s="38">
        <v>201508</v>
      </c>
      <c r="B12">
        <v>-6.04</v>
      </c>
      <c r="C12">
        <f t="shared" si="0"/>
        <v>-6.0400000000000002E-2</v>
      </c>
      <c r="D12">
        <f t="shared" si="7"/>
        <v>0.93959999999999999</v>
      </c>
      <c r="E12" s="7">
        <v>0</v>
      </c>
      <c r="F12" s="7">
        <f t="shared" si="1"/>
        <v>0</v>
      </c>
      <c r="G12" s="7">
        <f t="shared" si="2"/>
        <v>1</v>
      </c>
      <c r="H12" s="7">
        <f t="shared" si="3"/>
        <v>-6.04</v>
      </c>
      <c r="I12" s="8">
        <f t="shared" si="3"/>
        <v>-6.0400000000000002E-2</v>
      </c>
      <c r="K12" s="38">
        <v>201508</v>
      </c>
      <c r="L12" s="16">
        <v>0.49</v>
      </c>
      <c r="M12" s="16">
        <f t="shared" si="4"/>
        <v>4.8999999999999998E-3</v>
      </c>
      <c r="N12" s="16">
        <v>2.66</v>
      </c>
      <c r="O12" s="16">
        <f t="shared" si="5"/>
        <v>2.6600000000000002E-2</v>
      </c>
      <c r="P12" s="16">
        <v>-2.12</v>
      </c>
      <c r="Q12" s="9">
        <f t="shared" si="6"/>
        <v>-2.12E-2</v>
      </c>
    </row>
    <row r="13" spans="1:17">
      <c r="A13" s="38">
        <v>201509</v>
      </c>
      <c r="B13">
        <v>-3.08</v>
      </c>
      <c r="C13">
        <f t="shared" si="0"/>
        <v>-3.0800000000000001E-2</v>
      </c>
      <c r="D13">
        <f t="shared" si="7"/>
        <v>0.96919999999999995</v>
      </c>
      <c r="E13" s="7">
        <v>0</v>
      </c>
      <c r="F13" s="7">
        <f t="shared" si="1"/>
        <v>0</v>
      </c>
      <c r="G13" s="7">
        <f t="shared" si="2"/>
        <v>1</v>
      </c>
      <c r="H13" s="7">
        <f t="shared" si="3"/>
        <v>-3.08</v>
      </c>
      <c r="I13" s="8">
        <f t="shared" si="3"/>
        <v>-3.0800000000000001E-2</v>
      </c>
      <c r="K13" s="38">
        <v>201509</v>
      </c>
      <c r="L13" s="16">
        <v>-2.64</v>
      </c>
      <c r="M13" s="16">
        <f t="shared" si="4"/>
        <v>-2.64E-2</v>
      </c>
      <c r="N13" s="16">
        <v>0.53</v>
      </c>
      <c r="O13" s="16">
        <f t="shared" si="5"/>
        <v>5.3E-3</v>
      </c>
      <c r="P13" s="16">
        <v>5.33</v>
      </c>
      <c r="Q13" s="9">
        <f t="shared" si="6"/>
        <v>5.33E-2</v>
      </c>
    </row>
    <row r="14" spans="1:17">
      <c r="A14" s="38">
        <v>201510</v>
      </c>
      <c r="B14">
        <v>7.75</v>
      </c>
      <c r="C14">
        <f t="shared" si="0"/>
        <v>7.7499999999999999E-2</v>
      </c>
      <c r="D14">
        <f t="shared" si="7"/>
        <v>1.0774999999999999</v>
      </c>
      <c r="E14" s="7">
        <v>0</v>
      </c>
      <c r="F14" s="7">
        <f t="shared" si="1"/>
        <v>0</v>
      </c>
      <c r="G14" s="7">
        <f t="shared" si="2"/>
        <v>1</v>
      </c>
      <c r="H14" s="7">
        <f t="shared" si="3"/>
        <v>7.75</v>
      </c>
      <c r="I14" s="8">
        <f t="shared" si="3"/>
        <v>7.7499999999999999E-2</v>
      </c>
      <c r="K14" s="38">
        <v>201510</v>
      </c>
      <c r="L14" s="16">
        <v>-1.97</v>
      </c>
      <c r="M14" s="16">
        <f t="shared" si="4"/>
        <v>-1.9699999999999999E-2</v>
      </c>
      <c r="N14" s="16">
        <v>-7.0000000000000007E-2</v>
      </c>
      <c r="O14" s="16">
        <f t="shared" si="5"/>
        <v>-7.000000000000001E-4</v>
      </c>
      <c r="P14" s="16">
        <v>-4.04</v>
      </c>
      <c r="Q14" s="9">
        <f t="shared" si="6"/>
        <v>-4.0399999999999998E-2</v>
      </c>
    </row>
    <row r="15" spans="1:17">
      <c r="A15" s="38">
        <v>201511</v>
      </c>
      <c r="B15">
        <v>0.56000000000000005</v>
      </c>
      <c r="C15">
        <f t="shared" si="0"/>
        <v>5.6000000000000008E-3</v>
      </c>
      <c r="D15">
        <f t="shared" si="7"/>
        <v>1.0056</v>
      </c>
      <c r="E15" s="7">
        <v>0</v>
      </c>
      <c r="F15" s="7">
        <f t="shared" si="1"/>
        <v>0</v>
      </c>
      <c r="G15" s="7">
        <f t="shared" si="2"/>
        <v>1</v>
      </c>
      <c r="H15" s="7">
        <f t="shared" si="3"/>
        <v>0.56000000000000005</v>
      </c>
      <c r="I15" s="8">
        <f t="shared" si="3"/>
        <v>5.6000000000000008E-3</v>
      </c>
      <c r="K15" s="38">
        <v>201511</v>
      </c>
      <c r="L15" s="16">
        <v>3.64</v>
      </c>
      <c r="M15" s="16">
        <f t="shared" si="4"/>
        <v>3.6400000000000002E-2</v>
      </c>
      <c r="N15" s="16">
        <v>-0.51</v>
      </c>
      <c r="O15" s="16">
        <f t="shared" si="5"/>
        <v>-5.1000000000000004E-3</v>
      </c>
      <c r="P15" s="16">
        <v>2.3199999999999998</v>
      </c>
      <c r="Q15" s="9">
        <f t="shared" si="6"/>
        <v>2.3199999999999998E-2</v>
      </c>
    </row>
    <row r="16" spans="1:17">
      <c r="A16" s="38">
        <v>201512</v>
      </c>
      <c r="B16">
        <v>-2.17</v>
      </c>
      <c r="C16">
        <f t="shared" si="0"/>
        <v>-2.1700000000000001E-2</v>
      </c>
      <c r="D16">
        <f t="shared" si="7"/>
        <v>0.97829999999999995</v>
      </c>
      <c r="E16" s="7">
        <v>0.01</v>
      </c>
      <c r="F16" s="7">
        <f t="shared" si="1"/>
        <v>1E-4</v>
      </c>
      <c r="G16" s="7">
        <f t="shared" si="2"/>
        <v>1.0001</v>
      </c>
      <c r="H16" s="7">
        <f t="shared" si="3"/>
        <v>-2.16</v>
      </c>
      <c r="I16" s="8">
        <f t="shared" si="3"/>
        <v>-2.1600000000000001E-2</v>
      </c>
      <c r="K16" s="38">
        <v>201512</v>
      </c>
      <c r="L16" s="16">
        <v>-2.83</v>
      </c>
      <c r="M16" s="16">
        <f t="shared" si="4"/>
        <v>-2.8300000000000002E-2</v>
      </c>
      <c r="N16" s="16">
        <v>-2.59</v>
      </c>
      <c r="O16" s="16">
        <f t="shared" si="5"/>
        <v>-2.5899999999999999E-2</v>
      </c>
      <c r="P16" s="16">
        <v>3.45</v>
      </c>
      <c r="Q16" s="9">
        <f t="shared" si="6"/>
        <v>3.4500000000000003E-2</v>
      </c>
    </row>
    <row r="17" spans="1:17">
      <c r="A17" s="38">
        <v>201601</v>
      </c>
      <c r="B17">
        <v>-5.77</v>
      </c>
      <c r="C17">
        <f t="shared" si="0"/>
        <v>-5.7699999999999994E-2</v>
      </c>
      <c r="D17">
        <f t="shared" si="7"/>
        <v>0.94230000000000003</v>
      </c>
      <c r="E17" s="7">
        <v>0.01</v>
      </c>
      <c r="F17" s="7">
        <f t="shared" si="1"/>
        <v>1E-4</v>
      </c>
      <c r="G17" s="7">
        <f t="shared" si="2"/>
        <v>1.0001</v>
      </c>
      <c r="H17" s="7">
        <f t="shared" si="3"/>
        <v>-5.76</v>
      </c>
      <c r="I17" s="8">
        <f t="shared" si="3"/>
        <v>-5.7599999999999991E-2</v>
      </c>
      <c r="K17" s="38">
        <v>201601</v>
      </c>
      <c r="L17" s="16">
        <v>-3.35</v>
      </c>
      <c r="M17" s="16">
        <f t="shared" si="4"/>
        <v>-3.3500000000000002E-2</v>
      </c>
      <c r="N17" s="16">
        <v>2.08</v>
      </c>
      <c r="O17" s="16">
        <f t="shared" si="5"/>
        <v>2.0799999999999999E-2</v>
      </c>
      <c r="P17" s="16">
        <v>1.33</v>
      </c>
      <c r="Q17" s="9">
        <f t="shared" si="6"/>
        <v>1.3300000000000001E-2</v>
      </c>
    </row>
    <row r="18" spans="1:17">
      <c r="A18" s="38">
        <v>201602</v>
      </c>
      <c r="B18">
        <v>-7.0000000000000007E-2</v>
      </c>
      <c r="C18">
        <f t="shared" si="0"/>
        <v>-7.000000000000001E-4</v>
      </c>
      <c r="D18">
        <f t="shared" si="7"/>
        <v>0.99929999999999997</v>
      </c>
      <c r="E18" s="7">
        <v>0.02</v>
      </c>
      <c r="F18" s="7">
        <f t="shared" si="1"/>
        <v>2.0000000000000001E-4</v>
      </c>
      <c r="G18" s="7">
        <f t="shared" si="2"/>
        <v>1.0002</v>
      </c>
      <c r="H18" s="7">
        <f t="shared" si="3"/>
        <v>-0.05</v>
      </c>
      <c r="I18" s="8">
        <f t="shared" si="3"/>
        <v>-5.0000000000000012E-4</v>
      </c>
      <c r="K18" s="38">
        <v>201602</v>
      </c>
      <c r="L18" s="16">
        <v>0.79</v>
      </c>
      <c r="M18" s="16">
        <f t="shared" si="4"/>
        <v>7.9000000000000008E-3</v>
      </c>
      <c r="N18" s="16">
        <v>-0.5</v>
      </c>
      <c r="O18" s="16">
        <f t="shared" si="5"/>
        <v>-5.0000000000000001E-3</v>
      </c>
      <c r="P18" s="16">
        <v>-4.1100000000000003</v>
      </c>
      <c r="Q18" s="9">
        <f t="shared" si="6"/>
        <v>-4.1100000000000005E-2</v>
      </c>
    </row>
    <row r="19" spans="1:17">
      <c r="A19" s="38">
        <v>201603</v>
      </c>
      <c r="B19">
        <v>6.96</v>
      </c>
      <c r="C19">
        <f t="shared" si="0"/>
        <v>6.9599999999999995E-2</v>
      </c>
      <c r="D19">
        <f t="shared" si="7"/>
        <v>1.0695999999999999</v>
      </c>
      <c r="E19" s="7">
        <v>0.02</v>
      </c>
      <c r="F19" s="7">
        <f t="shared" si="1"/>
        <v>2.0000000000000001E-4</v>
      </c>
      <c r="G19" s="7">
        <f t="shared" si="2"/>
        <v>1.0002</v>
      </c>
      <c r="H19" s="7">
        <f t="shared" si="3"/>
        <v>6.9799999999999995</v>
      </c>
      <c r="I19" s="8">
        <f t="shared" si="3"/>
        <v>6.9800000000000001E-2</v>
      </c>
      <c r="K19" s="38">
        <v>201603</v>
      </c>
      <c r="L19" s="16">
        <v>0.87</v>
      </c>
      <c r="M19" s="16">
        <f t="shared" si="4"/>
        <v>8.6999999999999994E-3</v>
      </c>
      <c r="N19" s="16">
        <v>1.1599999999999999</v>
      </c>
      <c r="O19" s="16">
        <f t="shared" si="5"/>
        <v>1.1599999999999999E-2</v>
      </c>
      <c r="P19" s="16">
        <v>-5.13</v>
      </c>
      <c r="Q19" s="9">
        <f t="shared" si="6"/>
        <v>-5.1299999999999998E-2</v>
      </c>
    </row>
    <row r="20" spans="1:17">
      <c r="A20" s="38">
        <v>201604</v>
      </c>
      <c r="B20">
        <v>0.92</v>
      </c>
      <c r="C20">
        <f t="shared" si="0"/>
        <v>9.1999999999999998E-3</v>
      </c>
      <c r="D20">
        <f t="shared" si="7"/>
        <v>1.0092000000000001</v>
      </c>
      <c r="E20" s="7">
        <v>0.01</v>
      </c>
      <c r="F20" s="7">
        <f t="shared" si="1"/>
        <v>1E-4</v>
      </c>
      <c r="G20" s="7">
        <f t="shared" si="2"/>
        <v>1.0001</v>
      </c>
      <c r="H20" s="7">
        <f t="shared" si="3"/>
        <v>0.93</v>
      </c>
      <c r="I20" s="8">
        <f t="shared" si="3"/>
        <v>9.2999999999999992E-3</v>
      </c>
      <c r="K20" s="38">
        <v>201604</v>
      </c>
      <c r="L20" s="16">
        <v>0.69</v>
      </c>
      <c r="M20" s="16">
        <f t="shared" si="4"/>
        <v>6.8999999999999999E-3</v>
      </c>
      <c r="N20" s="16">
        <v>3.26</v>
      </c>
      <c r="O20" s="16">
        <f t="shared" si="5"/>
        <v>3.2599999999999997E-2</v>
      </c>
      <c r="P20" s="16">
        <v>-6.27</v>
      </c>
      <c r="Q20" s="9">
        <f t="shared" si="6"/>
        <v>-6.2699999999999992E-2</v>
      </c>
    </row>
    <row r="21" spans="1:17">
      <c r="A21" s="38">
        <v>201605</v>
      </c>
      <c r="B21">
        <v>1.78</v>
      </c>
      <c r="C21">
        <f t="shared" si="0"/>
        <v>1.78E-2</v>
      </c>
      <c r="D21">
        <f t="shared" si="7"/>
        <v>1.0178</v>
      </c>
      <c r="E21" s="7">
        <v>0.01</v>
      </c>
      <c r="F21" s="7">
        <f t="shared" si="1"/>
        <v>1E-4</v>
      </c>
      <c r="G21" s="7">
        <f t="shared" si="2"/>
        <v>1.0001</v>
      </c>
      <c r="H21" s="7">
        <f t="shared" si="3"/>
        <v>1.79</v>
      </c>
      <c r="I21" s="8">
        <f t="shared" si="3"/>
        <v>1.7899999999999999E-2</v>
      </c>
      <c r="K21" s="38">
        <v>201605</v>
      </c>
      <c r="L21" s="16">
        <v>-0.27</v>
      </c>
      <c r="M21" s="16">
        <f t="shared" si="4"/>
        <v>-2.7000000000000001E-3</v>
      </c>
      <c r="N21" s="16">
        <v>-1.81</v>
      </c>
      <c r="O21" s="16">
        <f t="shared" si="5"/>
        <v>-1.8100000000000002E-2</v>
      </c>
      <c r="P21" s="16">
        <v>1.92</v>
      </c>
      <c r="Q21" s="9">
        <f t="shared" si="6"/>
        <v>1.9199999999999998E-2</v>
      </c>
    </row>
    <row r="22" spans="1:17">
      <c r="A22" s="38">
        <v>201606</v>
      </c>
      <c r="B22">
        <v>-0.05</v>
      </c>
      <c r="C22">
        <f t="shared" si="0"/>
        <v>-5.0000000000000001E-4</v>
      </c>
      <c r="D22">
        <f t="shared" si="7"/>
        <v>0.99950000000000006</v>
      </c>
      <c r="E22" s="7">
        <v>0.02</v>
      </c>
      <c r="F22" s="7">
        <f t="shared" si="1"/>
        <v>2.0000000000000001E-4</v>
      </c>
      <c r="G22" s="7">
        <f t="shared" si="2"/>
        <v>1.0002</v>
      </c>
      <c r="H22" s="7">
        <f t="shared" si="3"/>
        <v>-3.0000000000000002E-2</v>
      </c>
      <c r="I22" s="8">
        <f t="shared" si="3"/>
        <v>-3.0000000000000003E-4</v>
      </c>
      <c r="K22" s="38">
        <v>201606</v>
      </c>
      <c r="L22" s="16">
        <v>0.65</v>
      </c>
      <c r="M22" s="16">
        <f t="shared" si="4"/>
        <v>6.5000000000000006E-3</v>
      </c>
      <c r="N22" s="16">
        <v>-1.47</v>
      </c>
      <c r="O22" s="16">
        <f t="shared" si="5"/>
        <v>-1.47E-2</v>
      </c>
      <c r="P22" s="16">
        <v>4.22</v>
      </c>
      <c r="Q22" s="9">
        <f t="shared" si="6"/>
        <v>4.2199999999999994E-2</v>
      </c>
    </row>
    <row r="23" spans="1:17">
      <c r="A23" s="38">
        <v>201607</v>
      </c>
      <c r="B23">
        <v>3.95</v>
      </c>
      <c r="C23">
        <f t="shared" si="0"/>
        <v>3.95E-2</v>
      </c>
      <c r="D23">
        <f t="shared" si="7"/>
        <v>1.0395000000000001</v>
      </c>
      <c r="E23" s="7">
        <v>0.02</v>
      </c>
      <c r="F23" s="7">
        <f t="shared" si="1"/>
        <v>2.0000000000000001E-4</v>
      </c>
      <c r="G23" s="7">
        <f t="shared" si="2"/>
        <v>1.0002</v>
      </c>
      <c r="H23" s="7">
        <f t="shared" si="3"/>
        <v>3.97</v>
      </c>
      <c r="I23" s="8">
        <f t="shared" si="3"/>
        <v>3.9699999999999999E-2</v>
      </c>
      <c r="K23" s="38">
        <v>201607</v>
      </c>
      <c r="L23" s="16">
        <v>2.64</v>
      </c>
      <c r="M23" s="16">
        <f t="shared" si="4"/>
        <v>2.64E-2</v>
      </c>
      <c r="N23" s="16">
        <v>-1.1100000000000001</v>
      </c>
      <c r="O23" s="16">
        <f t="shared" si="5"/>
        <v>-1.11E-2</v>
      </c>
      <c r="P23" s="16">
        <v>-2.99</v>
      </c>
      <c r="Q23" s="9">
        <f t="shared" si="6"/>
        <v>-2.9900000000000003E-2</v>
      </c>
    </row>
    <row r="24" spans="1:17">
      <c r="A24" s="38">
        <v>201608</v>
      </c>
      <c r="B24">
        <v>0.5</v>
      </c>
      <c r="C24">
        <f t="shared" si="0"/>
        <v>5.0000000000000001E-3</v>
      </c>
      <c r="D24">
        <f t="shared" si="7"/>
        <v>1.0049999999999999</v>
      </c>
      <c r="E24" s="7">
        <v>0.02</v>
      </c>
      <c r="F24" s="7">
        <f t="shared" si="1"/>
        <v>2.0000000000000001E-4</v>
      </c>
      <c r="G24" s="7">
        <f t="shared" si="2"/>
        <v>1.0002</v>
      </c>
      <c r="H24" s="7">
        <f t="shared" si="3"/>
        <v>0.52</v>
      </c>
      <c r="I24" s="8">
        <f t="shared" si="3"/>
        <v>5.1999999999999998E-3</v>
      </c>
      <c r="K24" s="38">
        <v>201608</v>
      </c>
      <c r="L24" s="16">
        <v>1.1599999999999999</v>
      </c>
      <c r="M24" s="16">
        <f t="shared" si="4"/>
        <v>1.1599999999999999E-2</v>
      </c>
      <c r="N24" s="16">
        <v>3.34</v>
      </c>
      <c r="O24" s="16">
        <f t="shared" si="5"/>
        <v>3.3399999999999999E-2</v>
      </c>
      <c r="P24" s="16">
        <v>-3.12</v>
      </c>
      <c r="Q24" s="9">
        <f t="shared" si="6"/>
        <v>-3.1200000000000002E-2</v>
      </c>
    </row>
    <row r="25" spans="1:17">
      <c r="A25" s="38">
        <v>201609</v>
      </c>
      <c r="B25">
        <v>0.25</v>
      </c>
      <c r="C25">
        <f t="shared" si="0"/>
        <v>2.5000000000000001E-3</v>
      </c>
      <c r="D25">
        <f t="shared" si="7"/>
        <v>1.0024999999999999</v>
      </c>
      <c r="E25" s="7">
        <v>0.02</v>
      </c>
      <c r="F25" s="7">
        <f t="shared" si="1"/>
        <v>2.0000000000000001E-4</v>
      </c>
      <c r="G25" s="7">
        <f t="shared" si="2"/>
        <v>1.0002</v>
      </c>
      <c r="H25" s="7">
        <f t="shared" si="3"/>
        <v>0.27</v>
      </c>
      <c r="I25" s="8">
        <f t="shared" si="3"/>
        <v>2.7000000000000001E-3</v>
      </c>
      <c r="K25" s="38">
        <v>201609</v>
      </c>
      <c r="L25" s="16">
        <v>2.02</v>
      </c>
      <c r="M25" s="16">
        <f t="shared" si="4"/>
        <v>2.0199999999999999E-2</v>
      </c>
      <c r="N25" s="16">
        <v>-1.49</v>
      </c>
      <c r="O25" s="16">
        <f t="shared" si="5"/>
        <v>-1.49E-2</v>
      </c>
      <c r="P25" s="16">
        <v>-0.57999999999999996</v>
      </c>
      <c r="Q25" s="9">
        <f t="shared" si="6"/>
        <v>-5.7999999999999996E-3</v>
      </c>
    </row>
    <row r="26" spans="1:17">
      <c r="A26" s="38">
        <v>201610</v>
      </c>
      <c r="B26">
        <v>-2.02</v>
      </c>
      <c r="C26">
        <f t="shared" si="0"/>
        <v>-2.0199999999999999E-2</v>
      </c>
      <c r="D26">
        <f t="shared" si="7"/>
        <v>0.9798</v>
      </c>
      <c r="E26" s="7">
        <v>0.02</v>
      </c>
      <c r="F26" s="7">
        <f t="shared" si="1"/>
        <v>2.0000000000000001E-4</v>
      </c>
      <c r="G26" s="7">
        <f t="shared" si="2"/>
        <v>1.0002</v>
      </c>
      <c r="H26" s="7">
        <f t="shared" si="3"/>
        <v>-2</v>
      </c>
      <c r="I26" s="8">
        <f t="shared" si="3"/>
        <v>-0.02</v>
      </c>
      <c r="K26" s="38">
        <v>201610</v>
      </c>
      <c r="L26" s="16">
        <v>-4.3899999999999997</v>
      </c>
      <c r="M26" s="16">
        <f t="shared" si="4"/>
        <v>-4.3899999999999995E-2</v>
      </c>
      <c r="N26" s="16">
        <v>4.16</v>
      </c>
      <c r="O26" s="16">
        <f t="shared" si="5"/>
        <v>4.1599999999999998E-2</v>
      </c>
      <c r="P26" s="16">
        <v>0.65</v>
      </c>
      <c r="Q26" s="9">
        <f t="shared" si="6"/>
        <v>6.5000000000000006E-3</v>
      </c>
    </row>
    <row r="27" spans="1:17">
      <c r="A27" s="38">
        <v>201611</v>
      </c>
      <c r="B27">
        <v>4.8600000000000003</v>
      </c>
      <c r="C27">
        <f t="shared" si="0"/>
        <v>4.8600000000000004E-2</v>
      </c>
      <c r="D27">
        <f t="shared" si="7"/>
        <v>1.0486</v>
      </c>
      <c r="E27" s="7">
        <v>0.01</v>
      </c>
      <c r="F27" s="7">
        <f t="shared" si="1"/>
        <v>1E-4</v>
      </c>
      <c r="G27" s="7">
        <f t="shared" si="2"/>
        <v>1.0001</v>
      </c>
      <c r="H27" s="7">
        <f t="shared" si="3"/>
        <v>4.87</v>
      </c>
      <c r="I27" s="8">
        <f t="shared" si="3"/>
        <v>4.8700000000000007E-2</v>
      </c>
      <c r="K27" s="38">
        <v>201611</v>
      </c>
      <c r="L27" s="16">
        <v>5.47</v>
      </c>
      <c r="M27" s="16">
        <f t="shared" si="4"/>
        <v>5.4699999999999999E-2</v>
      </c>
      <c r="N27" s="16">
        <v>8.2899999999999991</v>
      </c>
      <c r="O27" s="16">
        <f t="shared" si="5"/>
        <v>8.2899999999999988E-2</v>
      </c>
      <c r="P27" s="16">
        <v>-4.1500000000000004</v>
      </c>
      <c r="Q27" s="9">
        <f t="shared" si="6"/>
        <v>-4.1500000000000002E-2</v>
      </c>
    </row>
    <row r="28" spans="1:17">
      <c r="A28" s="38">
        <v>201612</v>
      </c>
      <c r="B28">
        <v>1.82</v>
      </c>
      <c r="C28">
        <f t="shared" si="0"/>
        <v>1.8200000000000001E-2</v>
      </c>
      <c r="D28">
        <f t="shared" si="7"/>
        <v>1.0182</v>
      </c>
      <c r="E28" s="7">
        <v>0.03</v>
      </c>
      <c r="F28" s="7">
        <f t="shared" si="1"/>
        <v>2.9999999999999997E-4</v>
      </c>
      <c r="G28" s="7">
        <f t="shared" si="2"/>
        <v>1.0003</v>
      </c>
      <c r="H28" s="7">
        <f t="shared" si="3"/>
        <v>1.85</v>
      </c>
      <c r="I28" s="8">
        <f t="shared" si="3"/>
        <v>1.8500000000000003E-2</v>
      </c>
      <c r="K28" s="38">
        <v>201612</v>
      </c>
      <c r="L28" s="16">
        <v>0.1</v>
      </c>
      <c r="M28" s="16">
        <f t="shared" si="4"/>
        <v>1E-3</v>
      </c>
      <c r="N28" s="16">
        <v>3.58</v>
      </c>
      <c r="O28" s="16">
        <f t="shared" si="5"/>
        <v>3.5799999999999998E-2</v>
      </c>
      <c r="P28" s="16">
        <v>-0.42</v>
      </c>
      <c r="Q28" s="9">
        <f t="shared" si="6"/>
        <v>-4.1999999999999997E-3</v>
      </c>
    </row>
    <row r="29" spans="1:17">
      <c r="A29" s="38">
        <v>201701</v>
      </c>
      <c r="B29">
        <v>1.94</v>
      </c>
      <c r="C29">
        <f t="shared" si="0"/>
        <v>1.9400000000000001E-2</v>
      </c>
      <c r="D29">
        <f t="shared" si="7"/>
        <v>1.0194000000000001</v>
      </c>
      <c r="E29" s="7">
        <v>0.04</v>
      </c>
      <c r="F29" s="7">
        <f t="shared" si="1"/>
        <v>4.0000000000000002E-4</v>
      </c>
      <c r="G29" s="7">
        <f t="shared" si="2"/>
        <v>1.0004</v>
      </c>
      <c r="H29" s="7">
        <f t="shared" si="3"/>
        <v>1.98</v>
      </c>
      <c r="I29" s="8">
        <f t="shared" si="3"/>
        <v>1.9800000000000002E-2</v>
      </c>
      <c r="K29" s="38">
        <v>201701</v>
      </c>
      <c r="L29" s="16">
        <v>-1.04</v>
      </c>
      <c r="M29" s="16">
        <f t="shared" si="4"/>
        <v>-1.04E-2</v>
      </c>
      <c r="N29" s="16">
        <v>-2.78</v>
      </c>
      <c r="O29" s="16">
        <f t="shared" si="5"/>
        <v>-2.7799999999999998E-2</v>
      </c>
      <c r="P29" s="16">
        <v>-0.94</v>
      </c>
      <c r="Q29" s="9">
        <f t="shared" si="6"/>
        <v>-9.3999999999999986E-3</v>
      </c>
    </row>
    <row r="30" spans="1:17">
      <c r="A30" s="38">
        <v>201702</v>
      </c>
      <c r="B30">
        <v>3.57</v>
      </c>
      <c r="C30">
        <f t="shared" si="0"/>
        <v>3.5699999999999996E-2</v>
      </c>
      <c r="D30">
        <f t="shared" si="7"/>
        <v>1.0357000000000001</v>
      </c>
      <c r="E30" s="7">
        <v>0.04</v>
      </c>
      <c r="F30" s="7">
        <f t="shared" si="1"/>
        <v>4.0000000000000002E-4</v>
      </c>
      <c r="G30" s="7">
        <f t="shared" si="2"/>
        <v>1.0004</v>
      </c>
      <c r="H30" s="7">
        <f t="shared" si="3"/>
        <v>3.61</v>
      </c>
      <c r="I30" s="8">
        <f t="shared" si="3"/>
        <v>3.6099999999999993E-2</v>
      </c>
      <c r="K30" s="38">
        <v>201702</v>
      </c>
      <c r="L30" s="16">
        <v>-2.02</v>
      </c>
      <c r="M30" s="16">
        <f t="shared" si="4"/>
        <v>-2.0199999999999999E-2</v>
      </c>
      <c r="N30" s="16">
        <v>-1.79</v>
      </c>
      <c r="O30" s="16">
        <f t="shared" si="5"/>
        <v>-1.7899999999999999E-2</v>
      </c>
      <c r="P30" s="16">
        <v>-1.65</v>
      </c>
      <c r="Q30" s="9">
        <f t="shared" si="6"/>
        <v>-1.6500000000000001E-2</v>
      </c>
    </row>
    <row r="31" spans="1:17">
      <c r="A31" s="38">
        <v>201703</v>
      </c>
      <c r="B31">
        <v>0.17</v>
      </c>
      <c r="C31">
        <f t="shared" si="0"/>
        <v>1.7000000000000001E-3</v>
      </c>
      <c r="D31">
        <f t="shared" si="7"/>
        <v>1.0017</v>
      </c>
      <c r="E31" s="7">
        <v>0.03</v>
      </c>
      <c r="F31" s="7">
        <f t="shared" si="1"/>
        <v>2.9999999999999997E-4</v>
      </c>
      <c r="G31" s="7">
        <f t="shared" si="2"/>
        <v>1.0003</v>
      </c>
      <c r="H31" s="7">
        <f t="shared" si="3"/>
        <v>0.2</v>
      </c>
      <c r="I31" s="8">
        <f t="shared" si="3"/>
        <v>2E-3</v>
      </c>
      <c r="K31" s="38">
        <v>201703</v>
      </c>
      <c r="L31" s="16">
        <v>1.2</v>
      </c>
      <c r="M31" s="16">
        <f t="shared" si="4"/>
        <v>1.2E-2</v>
      </c>
      <c r="N31" s="16">
        <v>-3.17</v>
      </c>
      <c r="O31" s="16">
        <f t="shared" si="5"/>
        <v>-3.1699999999999999E-2</v>
      </c>
      <c r="P31" s="16">
        <v>-0.92</v>
      </c>
      <c r="Q31" s="9">
        <f t="shared" si="6"/>
        <v>-9.1999999999999998E-3</v>
      </c>
    </row>
    <row r="32" spans="1:17">
      <c r="A32" s="38">
        <v>201704</v>
      </c>
      <c r="B32">
        <v>1.0900000000000001</v>
      </c>
      <c r="C32">
        <f t="shared" si="0"/>
        <v>1.09E-2</v>
      </c>
      <c r="D32">
        <f t="shared" si="7"/>
        <v>1.0108999999999999</v>
      </c>
      <c r="E32" s="7">
        <v>0.05</v>
      </c>
      <c r="F32" s="7">
        <f t="shared" si="1"/>
        <v>5.0000000000000001E-4</v>
      </c>
      <c r="G32" s="7">
        <f t="shared" si="2"/>
        <v>1.0004999999999999</v>
      </c>
      <c r="H32" s="7">
        <f t="shared" si="3"/>
        <v>1.1400000000000001</v>
      </c>
      <c r="I32" s="8">
        <f t="shared" si="3"/>
        <v>1.14E-2</v>
      </c>
      <c r="K32" s="38">
        <v>201704</v>
      </c>
      <c r="L32" s="16">
        <v>0.71</v>
      </c>
      <c r="M32" s="16">
        <f t="shared" si="4"/>
        <v>7.0999999999999995E-3</v>
      </c>
      <c r="N32" s="16">
        <v>-1.87</v>
      </c>
      <c r="O32" s="16">
        <f t="shared" si="5"/>
        <v>-1.8700000000000001E-2</v>
      </c>
      <c r="P32" s="16">
        <v>0.55000000000000004</v>
      </c>
      <c r="Q32" s="9">
        <f t="shared" si="6"/>
        <v>5.5000000000000005E-3</v>
      </c>
    </row>
    <row r="33" spans="1:17">
      <c r="A33" s="38">
        <v>201705</v>
      </c>
      <c r="B33">
        <v>1.06</v>
      </c>
      <c r="C33">
        <f t="shared" si="0"/>
        <v>1.06E-2</v>
      </c>
      <c r="D33">
        <f t="shared" si="7"/>
        <v>1.0105999999999999</v>
      </c>
      <c r="E33" s="7">
        <v>0.06</v>
      </c>
      <c r="F33" s="7">
        <f t="shared" si="1"/>
        <v>5.9999999999999995E-4</v>
      </c>
      <c r="G33" s="7">
        <f t="shared" si="2"/>
        <v>1.0005999999999999</v>
      </c>
      <c r="H33" s="7">
        <f t="shared" si="3"/>
        <v>1.1200000000000001</v>
      </c>
      <c r="I33" s="8">
        <f t="shared" si="3"/>
        <v>1.12E-2</v>
      </c>
      <c r="K33" s="38">
        <v>201705</v>
      </c>
      <c r="L33" s="16">
        <v>-2.54</v>
      </c>
      <c r="M33" s="16">
        <f t="shared" si="4"/>
        <v>-2.5399999999999999E-2</v>
      </c>
      <c r="N33" s="16">
        <v>-3.78</v>
      </c>
      <c r="O33" s="16">
        <f t="shared" si="5"/>
        <v>-3.78E-2</v>
      </c>
      <c r="P33" s="16">
        <v>1.45</v>
      </c>
      <c r="Q33" s="9">
        <f t="shared" si="6"/>
        <v>1.4499999999999999E-2</v>
      </c>
    </row>
    <row r="34" spans="1:17">
      <c r="A34" s="38">
        <v>201706</v>
      </c>
      <c r="B34">
        <v>0.78</v>
      </c>
      <c r="C34">
        <f t="shared" si="0"/>
        <v>7.8000000000000005E-3</v>
      </c>
      <c r="D34">
        <f t="shared" si="7"/>
        <v>1.0078</v>
      </c>
      <c r="E34" s="7">
        <v>0.06</v>
      </c>
      <c r="F34" s="7">
        <f t="shared" si="1"/>
        <v>5.9999999999999995E-4</v>
      </c>
      <c r="G34" s="7">
        <f t="shared" si="2"/>
        <v>1.0005999999999999</v>
      </c>
      <c r="H34" s="7">
        <f t="shared" si="3"/>
        <v>0.84000000000000008</v>
      </c>
      <c r="I34" s="8">
        <f t="shared" si="3"/>
        <v>8.4000000000000012E-3</v>
      </c>
      <c r="K34" s="38">
        <v>201706</v>
      </c>
      <c r="L34" s="16">
        <v>2.17</v>
      </c>
      <c r="M34" s="16">
        <f t="shared" si="4"/>
        <v>2.1700000000000001E-2</v>
      </c>
      <c r="N34" s="16">
        <v>1.35</v>
      </c>
      <c r="O34" s="16">
        <f t="shared" si="5"/>
        <v>1.3500000000000002E-2</v>
      </c>
      <c r="P34" s="16">
        <v>-0.26</v>
      </c>
      <c r="Q34" s="9">
        <f t="shared" si="6"/>
        <v>-2.5999999999999999E-3</v>
      </c>
    </row>
    <row r="35" spans="1:17">
      <c r="A35" s="38">
        <v>201707</v>
      </c>
      <c r="B35">
        <v>1.87</v>
      </c>
      <c r="C35">
        <f t="shared" si="0"/>
        <v>1.8700000000000001E-2</v>
      </c>
      <c r="D35">
        <f t="shared" si="7"/>
        <v>1.0186999999999999</v>
      </c>
      <c r="E35" s="7">
        <v>7.0000000000000007E-2</v>
      </c>
      <c r="F35" s="7">
        <f t="shared" si="1"/>
        <v>7.000000000000001E-4</v>
      </c>
      <c r="G35" s="7">
        <f t="shared" si="2"/>
        <v>1.0006999999999999</v>
      </c>
      <c r="H35" s="7">
        <f t="shared" si="3"/>
        <v>1.9400000000000002</v>
      </c>
      <c r="I35" s="8">
        <f t="shared" si="3"/>
        <v>1.9400000000000001E-2</v>
      </c>
      <c r="K35" s="38">
        <v>201707</v>
      </c>
      <c r="L35" s="16">
        <v>-1.41</v>
      </c>
      <c r="M35" s="16">
        <f t="shared" si="4"/>
        <v>-1.41E-2</v>
      </c>
      <c r="N35" s="16">
        <v>-0.28999999999999998</v>
      </c>
      <c r="O35" s="16">
        <f t="shared" si="5"/>
        <v>-2.8999999999999998E-3</v>
      </c>
      <c r="P35" s="16">
        <v>1.63</v>
      </c>
      <c r="Q35" s="9">
        <f t="shared" si="6"/>
        <v>1.6299999999999999E-2</v>
      </c>
    </row>
    <row r="36" spans="1:17">
      <c r="A36" s="38">
        <v>201708</v>
      </c>
      <c r="B36">
        <v>0.16</v>
      </c>
      <c r="C36">
        <f t="shared" si="0"/>
        <v>1.6000000000000001E-3</v>
      </c>
      <c r="D36">
        <f t="shared" si="7"/>
        <v>1.0016</v>
      </c>
      <c r="E36" s="7">
        <v>0.09</v>
      </c>
      <c r="F36" s="7">
        <f t="shared" si="1"/>
        <v>8.9999999999999998E-4</v>
      </c>
      <c r="G36" s="7">
        <f t="shared" si="2"/>
        <v>1.0008999999999999</v>
      </c>
      <c r="H36" s="7">
        <f t="shared" si="3"/>
        <v>0.25</v>
      </c>
      <c r="I36" s="8">
        <f t="shared" si="3"/>
        <v>2.5000000000000001E-3</v>
      </c>
      <c r="K36" s="38">
        <v>201708</v>
      </c>
      <c r="L36" s="16">
        <v>-1.67</v>
      </c>
      <c r="M36" s="16">
        <f t="shared" si="4"/>
        <v>-1.67E-2</v>
      </c>
      <c r="N36" s="16">
        <v>-2.2400000000000002</v>
      </c>
      <c r="O36" s="16">
        <f t="shared" si="5"/>
        <v>-2.2400000000000003E-2</v>
      </c>
      <c r="P36" s="16">
        <v>3.52</v>
      </c>
      <c r="Q36" s="9">
        <f t="shared" si="6"/>
        <v>3.5200000000000002E-2</v>
      </c>
    </row>
    <row r="37" spans="1:17">
      <c r="A37" s="38">
        <v>201709</v>
      </c>
      <c r="B37">
        <v>2.5099999999999998</v>
      </c>
      <c r="C37">
        <f t="shared" si="0"/>
        <v>2.5099999999999997E-2</v>
      </c>
      <c r="D37">
        <f t="shared" si="7"/>
        <v>1.0250999999999999</v>
      </c>
      <c r="E37" s="7">
        <v>0.09</v>
      </c>
      <c r="F37" s="7">
        <f t="shared" si="1"/>
        <v>8.9999999999999998E-4</v>
      </c>
      <c r="G37" s="7">
        <f t="shared" si="2"/>
        <v>1.0008999999999999</v>
      </c>
      <c r="H37" s="7">
        <f t="shared" si="3"/>
        <v>2.5999999999999996</v>
      </c>
      <c r="I37" s="8">
        <f t="shared" si="3"/>
        <v>2.5999999999999999E-2</v>
      </c>
      <c r="K37" s="38">
        <v>201709</v>
      </c>
      <c r="L37" s="16">
        <v>4.55</v>
      </c>
      <c r="M37" s="16">
        <f t="shared" si="4"/>
        <v>4.5499999999999999E-2</v>
      </c>
      <c r="N37" s="16">
        <v>3.03</v>
      </c>
      <c r="O37" s="16">
        <f t="shared" si="5"/>
        <v>3.0299999999999997E-2</v>
      </c>
      <c r="P37" s="16">
        <v>-1.17</v>
      </c>
      <c r="Q37" s="9">
        <f t="shared" si="6"/>
        <v>-1.1699999999999999E-2</v>
      </c>
    </row>
    <row r="38" spans="1:17">
      <c r="A38" s="38">
        <v>201710</v>
      </c>
      <c r="B38">
        <v>2.25</v>
      </c>
      <c r="C38">
        <f t="shared" si="0"/>
        <v>2.2499999999999999E-2</v>
      </c>
      <c r="D38">
        <f t="shared" si="7"/>
        <v>1.0225</v>
      </c>
      <c r="E38" s="7">
        <v>0.09</v>
      </c>
      <c r="F38" s="7">
        <f t="shared" si="1"/>
        <v>8.9999999999999998E-4</v>
      </c>
      <c r="G38" s="7">
        <f t="shared" si="2"/>
        <v>1.0008999999999999</v>
      </c>
      <c r="H38" s="7">
        <f t="shared" si="3"/>
        <v>2.34</v>
      </c>
      <c r="I38" s="8">
        <f t="shared" si="3"/>
        <v>2.3400000000000001E-2</v>
      </c>
      <c r="K38" s="38">
        <v>201710</v>
      </c>
      <c r="L38" s="16">
        <v>-1.94</v>
      </c>
      <c r="M38" s="16">
        <f t="shared" si="4"/>
        <v>-1.9400000000000001E-2</v>
      </c>
      <c r="N38" s="16">
        <v>-0.05</v>
      </c>
      <c r="O38" s="16">
        <f t="shared" si="5"/>
        <v>-5.0000000000000001E-4</v>
      </c>
      <c r="P38" s="16">
        <v>4.3</v>
      </c>
      <c r="Q38" s="9">
        <f t="shared" si="6"/>
        <v>4.2999999999999997E-2</v>
      </c>
    </row>
    <row r="39" spans="1:17">
      <c r="A39" s="38">
        <v>201711</v>
      </c>
      <c r="B39">
        <v>3.12</v>
      </c>
      <c r="C39">
        <f t="shared" si="0"/>
        <v>3.1200000000000002E-2</v>
      </c>
      <c r="D39">
        <f t="shared" si="7"/>
        <v>1.0311999999999999</v>
      </c>
      <c r="E39" s="7">
        <v>0.08</v>
      </c>
      <c r="F39" s="7">
        <f t="shared" si="1"/>
        <v>8.0000000000000004E-4</v>
      </c>
      <c r="G39" s="7">
        <f t="shared" si="2"/>
        <v>1.0007999999999999</v>
      </c>
      <c r="H39" s="7">
        <f t="shared" si="3"/>
        <v>3.2</v>
      </c>
      <c r="I39" s="8">
        <f t="shared" si="3"/>
        <v>3.2000000000000001E-2</v>
      </c>
      <c r="K39" s="38">
        <v>201711</v>
      </c>
      <c r="L39" s="16">
        <v>-0.65</v>
      </c>
      <c r="M39" s="16">
        <f t="shared" si="4"/>
        <v>-6.5000000000000006E-3</v>
      </c>
      <c r="N39" s="16">
        <v>-0.04</v>
      </c>
      <c r="O39" s="16">
        <f t="shared" si="5"/>
        <v>-4.0000000000000002E-4</v>
      </c>
      <c r="P39" s="16">
        <v>-0.73</v>
      </c>
      <c r="Q39" s="9">
        <f t="shared" si="6"/>
        <v>-7.3000000000000001E-3</v>
      </c>
    </row>
    <row r="40" spans="1:17">
      <c r="A40" s="38">
        <v>201712</v>
      </c>
      <c r="B40">
        <v>1.06</v>
      </c>
      <c r="C40">
        <f t="shared" si="0"/>
        <v>1.06E-2</v>
      </c>
      <c r="D40">
        <f t="shared" si="7"/>
        <v>1.0105999999999999</v>
      </c>
      <c r="E40" s="7">
        <v>0.09</v>
      </c>
      <c r="F40" s="7">
        <f t="shared" si="1"/>
        <v>8.9999999999999998E-4</v>
      </c>
      <c r="G40" s="7">
        <f t="shared" si="2"/>
        <v>1.0008999999999999</v>
      </c>
      <c r="H40" s="7">
        <f t="shared" si="3"/>
        <v>1.1500000000000001</v>
      </c>
      <c r="I40" s="8">
        <f t="shared" si="3"/>
        <v>1.15E-2</v>
      </c>
      <c r="K40" s="38">
        <v>201712</v>
      </c>
      <c r="L40" s="16">
        <v>-1.28</v>
      </c>
      <c r="M40" s="16">
        <f t="shared" si="4"/>
        <v>-1.2800000000000001E-2</v>
      </c>
      <c r="N40" s="16">
        <v>0.14000000000000001</v>
      </c>
      <c r="O40" s="16">
        <f t="shared" si="5"/>
        <v>1.4000000000000002E-3</v>
      </c>
      <c r="P40" s="16">
        <v>-1.65</v>
      </c>
      <c r="Q40" s="9">
        <f t="shared" si="6"/>
        <v>-1.6500000000000001E-2</v>
      </c>
    </row>
    <row r="41" spans="1:17">
      <c r="A41" s="38">
        <v>201801</v>
      </c>
      <c r="B41">
        <v>5.58</v>
      </c>
      <c r="C41">
        <f t="shared" si="0"/>
        <v>5.5800000000000002E-2</v>
      </c>
      <c r="D41">
        <f t="shared" si="7"/>
        <v>1.0558000000000001</v>
      </c>
      <c r="E41" s="7">
        <v>0.11</v>
      </c>
      <c r="F41" s="7">
        <f t="shared" si="1"/>
        <v>1.1000000000000001E-3</v>
      </c>
      <c r="G41" s="7">
        <f t="shared" si="2"/>
        <v>1.0011000000000001</v>
      </c>
      <c r="H41" s="7">
        <f t="shared" si="3"/>
        <v>5.69</v>
      </c>
      <c r="I41" s="8">
        <f t="shared" si="3"/>
        <v>5.6899999999999999E-2</v>
      </c>
      <c r="K41" s="38">
        <v>201801</v>
      </c>
      <c r="L41" s="16">
        <v>-3.03</v>
      </c>
      <c r="M41" s="16">
        <f t="shared" si="4"/>
        <v>-3.0299999999999997E-2</v>
      </c>
      <c r="N41" s="16">
        <v>-1.37</v>
      </c>
      <c r="O41" s="16">
        <f t="shared" si="5"/>
        <v>-1.37E-2</v>
      </c>
      <c r="P41" s="16">
        <v>3.93</v>
      </c>
      <c r="Q41" s="9">
        <f t="shared" si="6"/>
        <v>3.9300000000000002E-2</v>
      </c>
    </row>
    <row r="42" spans="1:17">
      <c r="A42" s="38">
        <v>201802</v>
      </c>
      <c r="B42">
        <v>-3.65</v>
      </c>
      <c r="C42">
        <f t="shared" si="0"/>
        <v>-3.6499999999999998E-2</v>
      </c>
      <c r="D42">
        <f t="shared" si="7"/>
        <v>0.96350000000000002</v>
      </c>
      <c r="E42" s="7">
        <v>0.11</v>
      </c>
      <c r="F42" s="7">
        <f t="shared" si="1"/>
        <v>1.1000000000000001E-3</v>
      </c>
      <c r="G42" s="7">
        <f t="shared" si="2"/>
        <v>1.0011000000000001</v>
      </c>
      <c r="H42" s="7">
        <f t="shared" si="3"/>
        <v>-3.54</v>
      </c>
      <c r="I42" s="8">
        <f t="shared" si="3"/>
        <v>-3.5400000000000001E-2</v>
      </c>
      <c r="K42" s="38">
        <v>201802</v>
      </c>
      <c r="L42" s="16">
        <v>0.26</v>
      </c>
      <c r="M42" s="16">
        <f t="shared" si="4"/>
        <v>2.5999999999999999E-3</v>
      </c>
      <c r="N42" s="16">
        <v>-1.19</v>
      </c>
      <c r="O42" s="16">
        <f t="shared" si="5"/>
        <v>-1.1899999999999999E-2</v>
      </c>
      <c r="P42" s="16">
        <v>3.96</v>
      </c>
      <c r="Q42" s="9">
        <f t="shared" si="6"/>
        <v>3.9599999999999996E-2</v>
      </c>
    </row>
    <row r="43" spans="1:17">
      <c r="A43" s="38">
        <v>201803</v>
      </c>
      <c r="B43">
        <v>-2.35</v>
      </c>
      <c r="C43">
        <f t="shared" si="0"/>
        <v>-2.35E-2</v>
      </c>
      <c r="D43">
        <f t="shared" si="7"/>
        <v>0.97650000000000003</v>
      </c>
      <c r="E43" s="7">
        <v>0.12</v>
      </c>
      <c r="F43" s="7">
        <f t="shared" si="1"/>
        <v>1.1999999999999999E-3</v>
      </c>
      <c r="G43" s="7">
        <f t="shared" si="2"/>
        <v>1.0012000000000001</v>
      </c>
      <c r="H43" s="7">
        <f t="shared" si="3"/>
        <v>-2.23</v>
      </c>
      <c r="I43" s="8">
        <f t="shared" si="3"/>
        <v>-2.23E-2</v>
      </c>
      <c r="K43" s="38">
        <v>201803</v>
      </c>
      <c r="L43" s="16">
        <v>3.95</v>
      </c>
      <c r="M43" s="16">
        <f t="shared" si="4"/>
        <v>3.95E-2</v>
      </c>
      <c r="N43" s="16">
        <v>-0.12</v>
      </c>
      <c r="O43" s="16">
        <f t="shared" si="5"/>
        <v>-1.1999999999999999E-3</v>
      </c>
      <c r="P43" s="16">
        <v>-1.24</v>
      </c>
      <c r="Q43" s="9">
        <f t="shared" si="6"/>
        <v>-1.24E-2</v>
      </c>
    </row>
    <row r="44" spans="1:17">
      <c r="A44" s="38">
        <v>201804</v>
      </c>
      <c r="B44">
        <v>0.28999999999999998</v>
      </c>
      <c r="C44">
        <f t="shared" si="0"/>
        <v>2.8999999999999998E-3</v>
      </c>
      <c r="D44">
        <f t="shared" si="7"/>
        <v>1.0028999999999999</v>
      </c>
      <c r="E44" s="7">
        <v>0.14000000000000001</v>
      </c>
      <c r="F44" s="7">
        <f t="shared" si="1"/>
        <v>1.4000000000000002E-3</v>
      </c>
      <c r="G44" s="7">
        <f t="shared" si="2"/>
        <v>1.0014000000000001</v>
      </c>
      <c r="H44" s="7">
        <f t="shared" si="3"/>
        <v>0.43</v>
      </c>
      <c r="I44" s="8">
        <f t="shared" si="3"/>
        <v>4.3E-3</v>
      </c>
      <c r="K44" s="38">
        <v>201804</v>
      </c>
      <c r="L44" s="16">
        <v>1.1200000000000001</v>
      </c>
      <c r="M44" s="16">
        <f t="shared" si="4"/>
        <v>1.1200000000000002E-2</v>
      </c>
      <c r="N44" s="16">
        <v>0.54</v>
      </c>
      <c r="O44" s="16">
        <f t="shared" si="5"/>
        <v>5.4000000000000003E-3</v>
      </c>
      <c r="P44" s="16">
        <v>0.2</v>
      </c>
      <c r="Q44" s="9">
        <f t="shared" si="6"/>
        <v>2E-3</v>
      </c>
    </row>
    <row r="45" spans="1:17">
      <c r="A45" s="38">
        <v>201805</v>
      </c>
      <c r="B45">
        <v>2.65</v>
      </c>
      <c r="C45">
        <f t="shared" si="0"/>
        <v>2.6499999999999999E-2</v>
      </c>
      <c r="D45">
        <f t="shared" si="7"/>
        <v>1.0265</v>
      </c>
      <c r="E45" s="7">
        <v>0.14000000000000001</v>
      </c>
      <c r="F45" s="7">
        <f t="shared" si="1"/>
        <v>1.4000000000000002E-3</v>
      </c>
      <c r="G45" s="7">
        <f t="shared" si="2"/>
        <v>1.0014000000000001</v>
      </c>
      <c r="H45" s="7">
        <f t="shared" si="3"/>
        <v>2.79</v>
      </c>
      <c r="I45" s="8">
        <f t="shared" si="3"/>
        <v>2.7900000000000001E-2</v>
      </c>
      <c r="K45" s="38">
        <v>201805</v>
      </c>
      <c r="L45" s="16">
        <v>5.23</v>
      </c>
      <c r="M45" s="16">
        <f t="shared" si="4"/>
        <v>5.2300000000000006E-2</v>
      </c>
      <c r="N45" s="16">
        <v>-3.16</v>
      </c>
      <c r="O45" s="16">
        <f t="shared" si="5"/>
        <v>-3.1600000000000003E-2</v>
      </c>
      <c r="P45" s="16">
        <v>3.81</v>
      </c>
      <c r="Q45" s="9">
        <f t="shared" si="6"/>
        <v>3.8100000000000002E-2</v>
      </c>
    </row>
    <row r="46" spans="1:17">
      <c r="A46" s="38">
        <v>201806</v>
      </c>
      <c r="B46">
        <v>0.48</v>
      </c>
      <c r="C46">
        <f t="shared" si="0"/>
        <v>4.7999999999999996E-3</v>
      </c>
      <c r="D46">
        <f t="shared" si="7"/>
        <v>1.0047999999999999</v>
      </c>
      <c r="E46" s="7">
        <v>0.14000000000000001</v>
      </c>
      <c r="F46" s="7">
        <f t="shared" si="1"/>
        <v>1.4000000000000002E-3</v>
      </c>
      <c r="G46" s="7">
        <f t="shared" si="2"/>
        <v>1.0014000000000001</v>
      </c>
      <c r="H46" s="7">
        <f t="shared" si="3"/>
        <v>0.62</v>
      </c>
      <c r="I46" s="8">
        <f t="shared" si="3"/>
        <v>6.1999999999999998E-3</v>
      </c>
      <c r="K46" s="38">
        <v>201806</v>
      </c>
      <c r="L46" s="16">
        <v>1.18</v>
      </c>
      <c r="M46" s="16">
        <f t="shared" si="4"/>
        <v>1.18E-2</v>
      </c>
      <c r="N46" s="16">
        <v>-2.38</v>
      </c>
      <c r="O46" s="16">
        <f t="shared" si="5"/>
        <v>-2.3799999999999998E-2</v>
      </c>
      <c r="P46" s="16">
        <v>-2.39</v>
      </c>
      <c r="Q46" s="9">
        <f t="shared" si="6"/>
        <v>-2.3900000000000001E-2</v>
      </c>
    </row>
    <row r="47" spans="1:17">
      <c r="A47" s="38">
        <v>201807</v>
      </c>
      <c r="B47">
        <v>3.19</v>
      </c>
      <c r="C47">
        <f t="shared" si="0"/>
        <v>3.1899999999999998E-2</v>
      </c>
      <c r="D47">
        <f t="shared" si="7"/>
        <v>1.0319</v>
      </c>
      <c r="E47" s="7">
        <v>0.16</v>
      </c>
      <c r="F47" s="7">
        <f t="shared" si="1"/>
        <v>1.6000000000000001E-3</v>
      </c>
      <c r="G47" s="7">
        <f t="shared" si="2"/>
        <v>1.0016</v>
      </c>
      <c r="H47" s="7">
        <f t="shared" si="3"/>
        <v>3.35</v>
      </c>
      <c r="I47" s="8">
        <f t="shared" si="3"/>
        <v>3.3499999999999995E-2</v>
      </c>
      <c r="K47" s="38">
        <v>201807</v>
      </c>
      <c r="L47" s="16">
        <v>-2.17</v>
      </c>
      <c r="M47" s="16">
        <f t="shared" si="4"/>
        <v>-2.1700000000000001E-2</v>
      </c>
      <c r="N47" s="16">
        <v>0.43</v>
      </c>
      <c r="O47" s="16">
        <f t="shared" si="5"/>
        <v>4.3E-3</v>
      </c>
      <c r="P47" s="16">
        <v>-1.6</v>
      </c>
      <c r="Q47" s="9">
        <f t="shared" si="6"/>
        <v>-1.6E-2</v>
      </c>
    </row>
    <row r="48" spans="1:17">
      <c r="A48" s="38">
        <v>201808</v>
      </c>
      <c r="B48">
        <v>3.44</v>
      </c>
      <c r="C48">
        <f t="shared" si="0"/>
        <v>3.44E-2</v>
      </c>
      <c r="D48">
        <f t="shared" si="7"/>
        <v>1.0344</v>
      </c>
      <c r="E48" s="7">
        <v>0.16</v>
      </c>
      <c r="F48" s="7">
        <f t="shared" si="1"/>
        <v>1.6000000000000001E-3</v>
      </c>
      <c r="G48" s="7">
        <f t="shared" si="2"/>
        <v>1.0016</v>
      </c>
      <c r="H48" s="7">
        <f t="shared" si="3"/>
        <v>3.6</v>
      </c>
      <c r="I48" s="8">
        <f t="shared" si="3"/>
        <v>3.5999999999999997E-2</v>
      </c>
      <c r="K48" s="38">
        <v>201808</v>
      </c>
      <c r="L48" s="16">
        <v>1.1499999999999999</v>
      </c>
      <c r="M48" s="16">
        <f t="shared" si="4"/>
        <v>1.15E-2</v>
      </c>
      <c r="N48" s="16">
        <v>-4.08</v>
      </c>
      <c r="O48" s="16">
        <f t="shared" si="5"/>
        <v>-4.0800000000000003E-2</v>
      </c>
      <c r="P48" s="16">
        <v>5.31</v>
      </c>
      <c r="Q48" s="9">
        <f t="shared" si="6"/>
        <v>5.3099999999999994E-2</v>
      </c>
    </row>
    <row r="49" spans="1:17">
      <c r="A49" s="38">
        <v>201809</v>
      </c>
      <c r="B49">
        <v>0.06</v>
      </c>
      <c r="C49">
        <f t="shared" si="0"/>
        <v>5.9999999999999995E-4</v>
      </c>
      <c r="D49">
        <f t="shared" si="7"/>
        <v>1.0005999999999999</v>
      </c>
      <c r="E49" s="7">
        <v>0.15</v>
      </c>
      <c r="F49" s="7">
        <f t="shared" si="1"/>
        <v>1.5E-3</v>
      </c>
      <c r="G49" s="7">
        <f t="shared" si="2"/>
        <v>1.0015000000000001</v>
      </c>
      <c r="H49" s="7">
        <f t="shared" si="3"/>
        <v>0.21</v>
      </c>
      <c r="I49" s="8">
        <f t="shared" si="3"/>
        <v>2.0999999999999999E-3</v>
      </c>
      <c r="K49" s="38">
        <v>201809</v>
      </c>
      <c r="L49" s="16">
        <v>-2.37</v>
      </c>
      <c r="M49" s="16">
        <f t="shared" si="4"/>
        <v>-2.3700000000000002E-2</v>
      </c>
      <c r="N49" s="16">
        <v>-1.3</v>
      </c>
      <c r="O49" s="16">
        <f t="shared" si="5"/>
        <v>-1.3000000000000001E-2</v>
      </c>
      <c r="P49" s="16">
        <v>-7.0000000000000007E-2</v>
      </c>
      <c r="Q49" s="9">
        <f t="shared" si="6"/>
        <v>-7.000000000000001E-4</v>
      </c>
    </row>
    <row r="50" spans="1:17">
      <c r="A50" s="38">
        <v>201810</v>
      </c>
      <c r="B50">
        <v>-7.68</v>
      </c>
      <c r="C50">
        <f t="shared" si="0"/>
        <v>-7.6799999999999993E-2</v>
      </c>
      <c r="D50">
        <f t="shared" si="7"/>
        <v>0.92320000000000002</v>
      </c>
      <c r="E50" s="7">
        <v>0.19</v>
      </c>
      <c r="F50" s="7">
        <f t="shared" si="1"/>
        <v>1.9E-3</v>
      </c>
      <c r="G50" s="7">
        <f t="shared" si="2"/>
        <v>1.0019</v>
      </c>
      <c r="H50" s="7">
        <f t="shared" si="3"/>
        <v>-7.4899999999999993</v>
      </c>
      <c r="I50" s="8">
        <f t="shared" si="3"/>
        <v>-7.4899999999999994E-2</v>
      </c>
      <c r="K50" s="38">
        <v>201810</v>
      </c>
      <c r="L50" s="16">
        <v>-4.76</v>
      </c>
      <c r="M50" s="16">
        <f t="shared" si="4"/>
        <v>-4.7599999999999996E-2</v>
      </c>
      <c r="N50" s="16">
        <v>3.44</v>
      </c>
      <c r="O50" s="16">
        <f t="shared" si="5"/>
        <v>3.44E-2</v>
      </c>
      <c r="P50" s="16">
        <v>-1.82</v>
      </c>
      <c r="Q50" s="9">
        <f t="shared" si="6"/>
        <v>-1.8200000000000001E-2</v>
      </c>
    </row>
    <row r="51" spans="1:17">
      <c r="A51" s="38">
        <v>201811</v>
      </c>
      <c r="B51">
        <v>1.69</v>
      </c>
      <c r="C51">
        <f t="shared" si="0"/>
        <v>1.6899999999999998E-2</v>
      </c>
      <c r="D51">
        <f t="shared" si="7"/>
        <v>1.0168999999999999</v>
      </c>
      <c r="E51" s="7">
        <v>0.18</v>
      </c>
      <c r="F51" s="7">
        <f t="shared" si="1"/>
        <v>1.8E-3</v>
      </c>
      <c r="G51" s="7">
        <f t="shared" si="2"/>
        <v>1.0018</v>
      </c>
      <c r="H51" s="7">
        <f t="shared" si="3"/>
        <v>1.8699999999999999</v>
      </c>
      <c r="I51" s="8">
        <f t="shared" si="3"/>
        <v>1.8699999999999998E-2</v>
      </c>
      <c r="K51" s="38">
        <v>201811</v>
      </c>
      <c r="L51" s="16">
        <v>-0.79</v>
      </c>
      <c r="M51" s="16">
        <f t="shared" si="4"/>
        <v>-7.9000000000000008E-3</v>
      </c>
      <c r="N51" s="16">
        <v>0.25</v>
      </c>
      <c r="O51" s="16">
        <f t="shared" si="5"/>
        <v>2.5000000000000001E-3</v>
      </c>
      <c r="P51" s="16">
        <v>-1.42</v>
      </c>
      <c r="Q51" s="9">
        <f t="shared" si="6"/>
        <v>-1.4199999999999999E-2</v>
      </c>
    </row>
    <row r="52" spans="1:17">
      <c r="A52" s="38">
        <v>201812</v>
      </c>
      <c r="B52">
        <v>-9.5500000000000007</v>
      </c>
      <c r="C52">
        <f t="shared" si="0"/>
        <v>-9.5500000000000002E-2</v>
      </c>
      <c r="D52">
        <f t="shared" si="7"/>
        <v>0.90449999999999997</v>
      </c>
      <c r="E52" s="7">
        <v>0.19</v>
      </c>
      <c r="F52" s="7">
        <f t="shared" si="1"/>
        <v>1.9E-3</v>
      </c>
      <c r="G52" s="7">
        <f t="shared" si="2"/>
        <v>1.0019</v>
      </c>
      <c r="H52" s="7">
        <f t="shared" si="3"/>
        <v>-9.3600000000000012</v>
      </c>
      <c r="I52" s="8">
        <f t="shared" si="3"/>
        <v>-9.3600000000000003E-2</v>
      </c>
      <c r="K52" s="38">
        <v>201812</v>
      </c>
      <c r="L52" s="16">
        <v>-2.63</v>
      </c>
      <c r="M52" s="16">
        <f t="shared" si="4"/>
        <v>-2.63E-2</v>
      </c>
      <c r="N52" s="16">
        <v>-1.47</v>
      </c>
      <c r="O52" s="16">
        <f t="shared" si="5"/>
        <v>-1.47E-2</v>
      </c>
      <c r="P52" s="16">
        <v>1.83</v>
      </c>
      <c r="Q52" s="9">
        <f t="shared" si="6"/>
        <v>1.83E-2</v>
      </c>
    </row>
    <row r="53" spans="1:17">
      <c r="A53" s="38">
        <v>201901</v>
      </c>
      <c r="B53">
        <v>8.41</v>
      </c>
      <c r="C53">
        <f t="shared" si="0"/>
        <v>8.4100000000000008E-2</v>
      </c>
      <c r="D53">
        <f t="shared" si="7"/>
        <v>1.0841000000000001</v>
      </c>
      <c r="E53" s="7">
        <v>0.21</v>
      </c>
      <c r="F53" s="7">
        <f t="shared" si="1"/>
        <v>2.0999999999999999E-3</v>
      </c>
      <c r="G53" s="7">
        <f t="shared" si="2"/>
        <v>1.0021</v>
      </c>
      <c r="H53" s="7">
        <f t="shared" si="3"/>
        <v>8.620000000000001</v>
      </c>
      <c r="I53" s="8">
        <f t="shared" si="3"/>
        <v>8.6200000000000013E-2</v>
      </c>
      <c r="K53" s="38">
        <v>201901</v>
      </c>
      <c r="L53" s="16">
        <v>3.01</v>
      </c>
      <c r="M53" s="16">
        <f t="shared" si="4"/>
        <v>3.0099999999999998E-2</v>
      </c>
      <c r="N53" s="16">
        <v>-0.62</v>
      </c>
      <c r="O53" s="16">
        <f t="shared" si="5"/>
        <v>-6.1999999999999998E-3</v>
      </c>
      <c r="P53" s="16">
        <v>-8.68</v>
      </c>
      <c r="Q53" s="9">
        <f t="shared" si="6"/>
        <v>-8.6800000000000002E-2</v>
      </c>
    </row>
    <row r="54" spans="1:17">
      <c r="A54" s="38">
        <v>201902</v>
      </c>
      <c r="B54">
        <v>3.4</v>
      </c>
      <c r="C54">
        <f t="shared" si="0"/>
        <v>3.4000000000000002E-2</v>
      </c>
      <c r="D54">
        <f t="shared" si="7"/>
        <v>1.034</v>
      </c>
      <c r="E54" s="7">
        <v>0.18</v>
      </c>
      <c r="F54" s="7">
        <f t="shared" si="1"/>
        <v>1.8E-3</v>
      </c>
      <c r="G54" s="7">
        <f t="shared" si="2"/>
        <v>1.0018</v>
      </c>
      <c r="H54" s="7">
        <f t="shared" si="3"/>
        <v>3.58</v>
      </c>
      <c r="I54" s="8">
        <f t="shared" si="3"/>
        <v>3.5800000000000005E-2</v>
      </c>
      <c r="K54" s="38">
        <v>201902</v>
      </c>
      <c r="L54" s="16">
        <v>2.06</v>
      </c>
      <c r="M54" s="16">
        <f t="shared" si="4"/>
        <v>2.06E-2</v>
      </c>
      <c r="N54" s="16">
        <v>-2.84</v>
      </c>
      <c r="O54" s="16">
        <f t="shared" si="5"/>
        <v>-2.8399999999999998E-2</v>
      </c>
      <c r="P54" s="16">
        <v>0.79</v>
      </c>
      <c r="Q54" s="9">
        <f t="shared" si="6"/>
        <v>7.9000000000000008E-3</v>
      </c>
    </row>
    <row r="55" spans="1:17">
      <c r="A55" s="38">
        <v>201903</v>
      </c>
      <c r="B55">
        <v>1.1000000000000001</v>
      </c>
      <c r="C55">
        <f t="shared" si="0"/>
        <v>1.1000000000000001E-2</v>
      </c>
      <c r="D55">
        <f t="shared" si="7"/>
        <v>1.0109999999999999</v>
      </c>
      <c r="E55" s="7">
        <v>0.19</v>
      </c>
      <c r="F55" s="7">
        <f t="shared" si="1"/>
        <v>1.9E-3</v>
      </c>
      <c r="G55" s="7">
        <f t="shared" si="2"/>
        <v>1.0019</v>
      </c>
      <c r="H55" s="7">
        <f t="shared" si="3"/>
        <v>1.29</v>
      </c>
      <c r="I55" s="8">
        <f t="shared" si="3"/>
        <v>1.2900000000000002E-2</v>
      </c>
      <c r="K55" s="38">
        <v>201903</v>
      </c>
      <c r="L55" s="16">
        <v>-3.13</v>
      </c>
      <c r="M55" s="16">
        <f t="shared" si="4"/>
        <v>-3.1300000000000001E-2</v>
      </c>
      <c r="N55" s="16">
        <v>-4.07</v>
      </c>
      <c r="O55" s="16">
        <f t="shared" si="5"/>
        <v>-4.07E-2</v>
      </c>
      <c r="P55" s="16">
        <v>2.1800000000000002</v>
      </c>
      <c r="Q55" s="9">
        <f t="shared" si="6"/>
        <v>2.18E-2</v>
      </c>
    </row>
    <row r="56" spans="1:17">
      <c r="A56" s="38">
        <v>201904</v>
      </c>
      <c r="B56">
        <v>3.96</v>
      </c>
      <c r="C56">
        <f t="shared" si="0"/>
        <v>3.9599999999999996E-2</v>
      </c>
      <c r="D56">
        <f t="shared" si="7"/>
        <v>1.0396000000000001</v>
      </c>
      <c r="E56" s="7">
        <v>0.21</v>
      </c>
      <c r="F56" s="7">
        <f t="shared" si="1"/>
        <v>2.0999999999999999E-3</v>
      </c>
      <c r="G56" s="7">
        <f t="shared" si="2"/>
        <v>1.0021</v>
      </c>
      <c r="H56" s="7">
        <f t="shared" si="3"/>
        <v>4.17</v>
      </c>
      <c r="I56" s="8">
        <f t="shared" si="3"/>
        <v>4.1699999999999994E-2</v>
      </c>
      <c r="K56" s="38">
        <v>201904</v>
      </c>
      <c r="L56" s="16">
        <v>-1.68</v>
      </c>
      <c r="M56" s="16">
        <f t="shared" si="4"/>
        <v>-1.6799999999999999E-2</v>
      </c>
      <c r="N56" s="16">
        <v>1.93</v>
      </c>
      <c r="O56" s="16">
        <f t="shared" si="5"/>
        <v>1.9299999999999998E-2</v>
      </c>
      <c r="P56" s="16">
        <v>-2.61</v>
      </c>
      <c r="Q56" s="9">
        <f t="shared" si="6"/>
        <v>-2.6099999999999998E-2</v>
      </c>
    </row>
    <row r="57" spans="1:17">
      <c r="A57" s="38">
        <v>201905</v>
      </c>
      <c r="B57">
        <v>-6.94</v>
      </c>
      <c r="C57">
        <f t="shared" si="0"/>
        <v>-6.9400000000000003E-2</v>
      </c>
      <c r="D57">
        <f t="shared" si="7"/>
        <v>0.93059999999999998</v>
      </c>
      <c r="E57" s="7">
        <v>0.21</v>
      </c>
      <c r="F57" s="7">
        <f t="shared" si="1"/>
        <v>2.0999999999999999E-3</v>
      </c>
      <c r="G57" s="7">
        <f t="shared" si="2"/>
        <v>1.0021</v>
      </c>
      <c r="H57" s="7">
        <f t="shared" si="3"/>
        <v>-6.73</v>
      </c>
      <c r="I57" s="8">
        <f t="shared" si="3"/>
        <v>-6.7299999999999999E-2</v>
      </c>
      <c r="K57" s="38">
        <v>201905</v>
      </c>
      <c r="L57" s="16">
        <v>-1.2</v>
      </c>
      <c r="M57" s="16">
        <f t="shared" si="4"/>
        <v>-1.2E-2</v>
      </c>
      <c r="N57" s="16">
        <v>-2.39</v>
      </c>
      <c r="O57" s="16">
        <f t="shared" si="5"/>
        <v>-2.3900000000000001E-2</v>
      </c>
      <c r="P57" s="16">
        <v>7.61</v>
      </c>
      <c r="Q57" s="9">
        <f t="shared" si="6"/>
        <v>7.6100000000000001E-2</v>
      </c>
    </row>
    <row r="58" spans="1:17">
      <c r="A58" s="38">
        <v>201906</v>
      </c>
      <c r="B58">
        <v>6.93</v>
      </c>
      <c r="C58">
        <f t="shared" si="0"/>
        <v>6.93E-2</v>
      </c>
      <c r="D58">
        <f t="shared" si="7"/>
        <v>1.0692999999999999</v>
      </c>
      <c r="E58" s="7">
        <v>0.18</v>
      </c>
      <c r="F58" s="7">
        <f t="shared" si="1"/>
        <v>1.8E-3</v>
      </c>
      <c r="G58" s="7">
        <f t="shared" si="2"/>
        <v>1.0018</v>
      </c>
      <c r="H58" s="7">
        <f t="shared" si="3"/>
        <v>7.1099999999999994</v>
      </c>
      <c r="I58" s="8">
        <f t="shared" si="3"/>
        <v>7.1099999999999997E-2</v>
      </c>
      <c r="K58" s="38">
        <v>201906</v>
      </c>
      <c r="L58" s="16">
        <v>0.34</v>
      </c>
      <c r="M58" s="16">
        <f t="shared" si="4"/>
        <v>3.4000000000000002E-3</v>
      </c>
      <c r="N58" s="16">
        <v>-1.08</v>
      </c>
      <c r="O58" s="16">
        <f t="shared" si="5"/>
        <v>-1.0800000000000001E-2</v>
      </c>
      <c r="P58" s="16">
        <v>-2.23</v>
      </c>
      <c r="Q58" s="9">
        <f t="shared" si="6"/>
        <v>-2.23E-2</v>
      </c>
    </row>
    <row r="59" spans="1:17">
      <c r="A59" s="38">
        <v>201907</v>
      </c>
      <c r="B59">
        <v>1.19</v>
      </c>
      <c r="C59">
        <f t="shared" si="0"/>
        <v>1.1899999999999999E-2</v>
      </c>
      <c r="D59">
        <f t="shared" si="7"/>
        <v>1.0119</v>
      </c>
      <c r="E59" s="7">
        <v>0.19</v>
      </c>
      <c r="F59" s="7">
        <f t="shared" si="1"/>
        <v>1.9E-3</v>
      </c>
      <c r="G59" s="7">
        <f t="shared" si="2"/>
        <v>1.0019</v>
      </c>
      <c r="H59" s="7">
        <f t="shared" si="3"/>
        <v>1.38</v>
      </c>
      <c r="I59" s="8">
        <f t="shared" si="3"/>
        <v>1.38E-2</v>
      </c>
      <c r="K59" s="38">
        <v>201907</v>
      </c>
      <c r="L59" s="16">
        <v>-2.0699999999999998</v>
      </c>
      <c r="M59" s="16">
        <f t="shared" si="4"/>
        <v>-2.07E-2</v>
      </c>
      <c r="N59" s="16">
        <v>0.14000000000000001</v>
      </c>
      <c r="O59" s="16">
        <f t="shared" si="5"/>
        <v>1.4000000000000002E-3</v>
      </c>
      <c r="P59" s="16">
        <v>2.68</v>
      </c>
      <c r="Q59" s="9">
        <f t="shared" si="6"/>
        <v>2.6800000000000001E-2</v>
      </c>
    </row>
    <row r="60" spans="1:17">
      <c r="A60" s="38">
        <v>201908</v>
      </c>
      <c r="B60">
        <v>-2.58</v>
      </c>
      <c r="C60">
        <f t="shared" si="0"/>
        <v>-2.58E-2</v>
      </c>
      <c r="D60">
        <f t="shared" si="7"/>
        <v>0.97419999999999995</v>
      </c>
      <c r="E60" s="7">
        <v>0.16</v>
      </c>
      <c r="F60" s="7">
        <f t="shared" si="1"/>
        <v>1.6000000000000001E-3</v>
      </c>
      <c r="G60" s="7">
        <f t="shared" si="2"/>
        <v>1.0016</v>
      </c>
      <c r="H60" s="7">
        <f t="shared" si="3"/>
        <v>-2.42</v>
      </c>
      <c r="I60" s="8">
        <f t="shared" si="3"/>
        <v>-2.4199999999999999E-2</v>
      </c>
      <c r="K60" s="38">
        <v>201908</v>
      </c>
      <c r="L60" s="16">
        <v>-2.41</v>
      </c>
      <c r="M60" s="16">
        <f t="shared" si="4"/>
        <v>-2.41E-2</v>
      </c>
      <c r="N60" s="16">
        <v>-4.99</v>
      </c>
      <c r="O60" s="16">
        <f t="shared" si="5"/>
        <v>-4.99E-2</v>
      </c>
      <c r="P60" s="16">
        <v>7.6</v>
      </c>
      <c r="Q60" s="9">
        <f t="shared" si="6"/>
        <v>7.5999999999999998E-2</v>
      </c>
    </row>
    <row r="61" spans="1:17">
      <c r="A61" s="38">
        <v>201909</v>
      </c>
      <c r="B61">
        <v>1.44</v>
      </c>
      <c r="C61">
        <f t="shared" si="0"/>
        <v>1.44E-2</v>
      </c>
      <c r="D61">
        <f t="shared" si="7"/>
        <v>1.0144</v>
      </c>
      <c r="E61" s="7">
        <v>0.18</v>
      </c>
      <c r="F61" s="7">
        <f t="shared" si="1"/>
        <v>1.8E-3</v>
      </c>
      <c r="G61" s="7">
        <f t="shared" si="2"/>
        <v>1.0018</v>
      </c>
      <c r="H61" s="7">
        <f t="shared" si="3"/>
        <v>1.6199999999999999</v>
      </c>
      <c r="I61" s="8">
        <f t="shared" si="3"/>
        <v>1.6199999999999999E-2</v>
      </c>
      <c r="K61" s="38">
        <v>201909</v>
      </c>
      <c r="L61" s="16">
        <v>-0.9</v>
      </c>
      <c r="M61" s="16">
        <f t="shared" si="4"/>
        <v>-9.0000000000000011E-3</v>
      </c>
      <c r="N61" s="16">
        <v>6.71</v>
      </c>
      <c r="O61" s="16">
        <f t="shared" si="5"/>
        <v>6.7099999999999993E-2</v>
      </c>
      <c r="P61" s="16">
        <v>-6.85</v>
      </c>
      <c r="Q61" s="9">
        <f t="shared" si="6"/>
        <v>-6.8499999999999991E-2</v>
      </c>
    </row>
    <row r="62" spans="1:17">
      <c r="A62" s="38">
        <v>201910</v>
      </c>
      <c r="B62">
        <v>2.06</v>
      </c>
      <c r="C62">
        <f t="shared" si="0"/>
        <v>2.06E-2</v>
      </c>
      <c r="D62">
        <f t="shared" si="7"/>
        <v>1.0206</v>
      </c>
      <c r="E62" s="7">
        <v>0.15</v>
      </c>
      <c r="F62" s="7">
        <f t="shared" si="1"/>
        <v>1.5E-3</v>
      </c>
      <c r="G62" s="7">
        <f t="shared" si="2"/>
        <v>1.0015000000000001</v>
      </c>
      <c r="H62" s="7">
        <f t="shared" si="3"/>
        <v>2.21</v>
      </c>
      <c r="I62" s="8">
        <f t="shared" si="3"/>
        <v>2.2100000000000002E-2</v>
      </c>
      <c r="K62" s="38">
        <v>201910</v>
      </c>
      <c r="L62" s="16">
        <v>0.25</v>
      </c>
      <c r="M62" s="16">
        <f t="shared" si="4"/>
        <v>2.5000000000000001E-3</v>
      </c>
      <c r="N62" s="16">
        <v>-2.0699999999999998</v>
      </c>
      <c r="O62" s="16">
        <f t="shared" si="5"/>
        <v>-2.07E-2</v>
      </c>
      <c r="P62" s="16">
        <v>0.24</v>
      </c>
      <c r="Q62" s="9">
        <f t="shared" si="6"/>
        <v>2.3999999999999998E-3</v>
      </c>
    </row>
    <row r="63" spans="1:17">
      <c r="A63" s="38">
        <v>201911</v>
      </c>
      <c r="B63">
        <v>3.87</v>
      </c>
      <c r="C63">
        <f t="shared" si="0"/>
        <v>3.8699999999999998E-2</v>
      </c>
      <c r="D63">
        <f t="shared" si="7"/>
        <v>1.0387</v>
      </c>
      <c r="E63" s="7">
        <v>0.12</v>
      </c>
      <c r="F63" s="7">
        <f t="shared" si="1"/>
        <v>1.1999999999999999E-3</v>
      </c>
      <c r="G63" s="7">
        <f t="shared" si="2"/>
        <v>1.0012000000000001</v>
      </c>
      <c r="H63" s="7">
        <f t="shared" si="3"/>
        <v>3.99</v>
      </c>
      <c r="I63" s="8">
        <f t="shared" si="3"/>
        <v>3.9899999999999998E-2</v>
      </c>
      <c r="K63" s="38">
        <v>201911</v>
      </c>
      <c r="L63" s="16">
        <v>0.87</v>
      </c>
      <c r="M63" s="16">
        <f t="shared" si="4"/>
        <v>8.6999999999999994E-3</v>
      </c>
      <c r="N63" s="16">
        <v>-1.86</v>
      </c>
      <c r="O63" s="16">
        <f t="shared" si="5"/>
        <v>-1.8600000000000002E-2</v>
      </c>
      <c r="P63" s="16">
        <v>-2.62</v>
      </c>
      <c r="Q63" s="9">
        <f t="shared" si="6"/>
        <v>-2.6200000000000001E-2</v>
      </c>
    </row>
    <row r="64" spans="1:17">
      <c r="A64" s="38">
        <v>201912</v>
      </c>
      <c r="B64">
        <v>2.77</v>
      </c>
      <c r="C64">
        <f t="shared" si="0"/>
        <v>2.7699999999999999E-2</v>
      </c>
      <c r="D64">
        <f t="shared" si="7"/>
        <v>1.0277000000000001</v>
      </c>
      <c r="E64" s="7">
        <v>0.14000000000000001</v>
      </c>
      <c r="F64" s="7">
        <f t="shared" si="1"/>
        <v>1.4000000000000002E-3</v>
      </c>
      <c r="G64" s="7">
        <f t="shared" si="2"/>
        <v>1.0014000000000001</v>
      </c>
      <c r="H64" s="7">
        <f t="shared" si="3"/>
        <v>2.91</v>
      </c>
      <c r="I64" s="8">
        <f t="shared" si="3"/>
        <v>2.9100000000000001E-2</v>
      </c>
      <c r="K64" s="38">
        <v>201912</v>
      </c>
      <c r="L64" s="16">
        <v>0.68</v>
      </c>
      <c r="M64" s="16">
        <f t="shared" si="4"/>
        <v>6.8000000000000005E-3</v>
      </c>
      <c r="N64" s="16">
        <v>1.83</v>
      </c>
      <c r="O64" s="16">
        <f t="shared" si="5"/>
        <v>1.83E-2</v>
      </c>
      <c r="P64" s="16">
        <v>-2.13</v>
      </c>
      <c r="Q64" s="9">
        <f t="shared" si="6"/>
        <v>-2.1299999999999999E-2</v>
      </c>
    </row>
    <row r="65" spans="1:17">
      <c r="A65" s="38">
        <v>202001</v>
      </c>
      <c r="B65">
        <v>-0.11</v>
      </c>
      <c r="C65">
        <f t="shared" si="0"/>
        <v>-1.1000000000000001E-3</v>
      </c>
      <c r="D65">
        <f t="shared" si="7"/>
        <v>0.99890000000000001</v>
      </c>
      <c r="E65" s="7">
        <v>0.13</v>
      </c>
      <c r="F65" s="7">
        <f t="shared" si="1"/>
        <v>1.2999999999999999E-3</v>
      </c>
      <c r="G65" s="7">
        <f t="shared" si="2"/>
        <v>1.0013000000000001</v>
      </c>
      <c r="H65" s="7">
        <f t="shared" si="3"/>
        <v>2.0000000000000004E-2</v>
      </c>
      <c r="I65" s="8">
        <f t="shared" si="3"/>
        <v>1.9999999999999987E-4</v>
      </c>
      <c r="K65" s="38">
        <v>202001</v>
      </c>
      <c r="L65" s="16">
        <v>-3.11</v>
      </c>
      <c r="M65" s="16">
        <f t="shared" si="4"/>
        <v>-3.1099999999999999E-2</v>
      </c>
      <c r="N65" s="16">
        <v>-6.27</v>
      </c>
      <c r="O65" s="16">
        <f t="shared" si="5"/>
        <v>-6.2699999999999992E-2</v>
      </c>
      <c r="P65" s="16">
        <v>5.56</v>
      </c>
      <c r="Q65" s="9">
        <f t="shared" si="6"/>
        <v>5.5599999999999997E-2</v>
      </c>
    </row>
    <row r="66" spans="1:17">
      <c r="A66" s="38">
        <v>202002</v>
      </c>
      <c r="B66">
        <v>-8.1300000000000008</v>
      </c>
      <c r="C66">
        <f t="shared" si="0"/>
        <v>-8.1300000000000011E-2</v>
      </c>
      <c r="D66">
        <f t="shared" si="7"/>
        <v>0.91869999999999996</v>
      </c>
      <c r="E66" s="7">
        <v>0.12</v>
      </c>
      <c r="F66" s="7">
        <f t="shared" si="1"/>
        <v>1.1999999999999999E-3</v>
      </c>
      <c r="G66" s="7">
        <f t="shared" si="2"/>
        <v>1.0012000000000001</v>
      </c>
      <c r="H66" s="7">
        <f t="shared" si="3"/>
        <v>-8.0100000000000016</v>
      </c>
      <c r="I66" s="8">
        <f t="shared" si="3"/>
        <v>-8.0100000000000005E-2</v>
      </c>
      <c r="K66" s="38">
        <v>202002</v>
      </c>
      <c r="L66" s="16">
        <v>0.96</v>
      </c>
      <c r="M66" s="16">
        <f t="shared" si="4"/>
        <v>9.5999999999999992E-3</v>
      </c>
      <c r="N66" s="16">
        <v>-4.01</v>
      </c>
      <c r="O66" s="16">
        <f t="shared" si="5"/>
        <v>-4.0099999999999997E-2</v>
      </c>
      <c r="P66" s="16">
        <v>-0.25</v>
      </c>
      <c r="Q66" s="9">
        <f t="shared" si="6"/>
        <v>-2.5000000000000001E-3</v>
      </c>
    </row>
    <row r="67" spans="1:17">
      <c r="A67" s="38">
        <v>202003</v>
      </c>
      <c r="B67">
        <v>-13.39</v>
      </c>
      <c r="C67">
        <f t="shared" si="0"/>
        <v>-0.13390000000000002</v>
      </c>
      <c r="D67">
        <f t="shared" si="7"/>
        <v>0.86609999999999998</v>
      </c>
      <c r="E67" s="7">
        <v>0.12</v>
      </c>
      <c r="F67" s="7">
        <f t="shared" si="1"/>
        <v>1.1999999999999999E-3</v>
      </c>
      <c r="G67" s="7">
        <f t="shared" si="2"/>
        <v>1.0012000000000001</v>
      </c>
      <c r="H67" s="7">
        <f>B67+E67</f>
        <v>-13.270000000000001</v>
      </c>
      <c r="I67" s="8">
        <f t="shared" ref="I67" si="8">C67+F67</f>
        <v>-0.13270000000000001</v>
      </c>
      <c r="K67" s="38">
        <v>202003</v>
      </c>
      <c r="L67" s="16">
        <v>-5.13</v>
      </c>
      <c r="M67" s="16">
        <f t="shared" si="4"/>
        <v>-5.1299999999999998E-2</v>
      </c>
      <c r="N67" s="16">
        <v>-14.11</v>
      </c>
      <c r="O67" s="16">
        <f t="shared" si="5"/>
        <v>-0.1411</v>
      </c>
      <c r="P67" s="16">
        <v>8.48</v>
      </c>
      <c r="Q67" s="9">
        <f t="shared" si="6"/>
        <v>8.48E-2</v>
      </c>
    </row>
    <row r="68" spans="1:17" ht="16.5" thickBot="1">
      <c r="A68" s="10"/>
      <c r="B68" s="11"/>
      <c r="C68" s="11"/>
      <c r="D68" s="11"/>
      <c r="E68" s="12"/>
      <c r="F68" s="12"/>
      <c r="G68" s="12"/>
      <c r="H68" s="12"/>
      <c r="I68" s="13"/>
      <c r="K68" s="10"/>
      <c r="L68" s="11"/>
      <c r="M68" s="11"/>
      <c r="N68" s="11"/>
      <c r="O68" s="11"/>
      <c r="P68" s="11"/>
      <c r="Q68" s="17"/>
    </row>
    <row r="161" spans="11:11">
      <c r="K161" t="s">
        <v>7</v>
      </c>
    </row>
  </sheetData>
  <mergeCells count="2">
    <mergeCell ref="A1:I1"/>
    <mergeCell ref="K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D1B-38CA-114B-9EC7-1442A3401986}">
  <dimension ref="A1:DE145"/>
  <sheetViews>
    <sheetView topLeftCell="CS1" workbookViewId="0">
      <selection activeCell="DB4" sqref="DB4"/>
    </sheetView>
  </sheetViews>
  <sheetFormatPr defaultColWidth="11" defaultRowHeight="15.75"/>
  <cols>
    <col min="1" max="1" width="13.875" style="21" customWidth="1"/>
    <col min="2" max="3" width="13.875" customWidth="1"/>
    <col min="4" max="4" width="16.875" customWidth="1"/>
    <col min="5" max="5" width="13.375" customWidth="1"/>
    <col min="6" max="6" width="21.125" customWidth="1"/>
    <col min="7" max="7" width="14.125" customWidth="1"/>
    <col min="8" max="8" width="14.5" customWidth="1"/>
    <col min="12" max="12" width="17" customWidth="1"/>
    <col min="13" max="13" width="12.125" customWidth="1"/>
    <col min="14" max="14" width="14.375" customWidth="1"/>
    <col min="15" max="15" width="19" customWidth="1"/>
    <col min="21" max="21" width="21" customWidth="1"/>
    <col min="22" max="22" width="16.5" customWidth="1"/>
    <col min="23" max="23" width="13.875" customWidth="1"/>
    <col min="24" max="24" width="17.125" customWidth="1"/>
    <col min="30" max="30" width="15.125" customWidth="1"/>
    <col min="33" max="33" width="18.625" customWidth="1"/>
    <col min="34" max="34" width="13.5" customWidth="1"/>
    <col min="35" max="35" width="12.125" customWidth="1"/>
    <col min="36" max="36" width="13" customWidth="1"/>
    <col min="37" max="37" width="12.125" customWidth="1"/>
    <col min="39" max="39" width="16.375" customWidth="1"/>
    <col min="40" max="40" width="13.5" customWidth="1"/>
    <col min="41" max="41" width="12" customWidth="1"/>
    <col min="42" max="42" width="17.5" customWidth="1"/>
    <col min="43" max="43" width="13.375" customWidth="1"/>
    <col min="44" max="45" width="12.375" customWidth="1"/>
    <col min="46" max="46" width="12.875" customWidth="1"/>
    <col min="48" max="48" width="15.625" customWidth="1"/>
    <col min="51" max="51" width="16.5" customWidth="1"/>
    <col min="53" max="53" width="13.375" customWidth="1"/>
    <col min="54" max="54" width="14" customWidth="1"/>
    <col min="55" max="55" width="14.5" customWidth="1"/>
    <col min="57" max="57" width="24.5" customWidth="1"/>
    <col min="58" max="58" width="12.875" customWidth="1"/>
    <col min="59" max="59" width="12" customWidth="1"/>
    <col min="60" max="60" width="19.625" customWidth="1"/>
    <col min="61" max="61" width="14.375" customWidth="1"/>
    <col min="62" max="62" width="12.625" customWidth="1"/>
    <col min="63" max="63" width="12.125" customWidth="1"/>
    <col min="64" max="64" width="13.625" customWidth="1"/>
    <col min="66" max="66" width="24" customWidth="1"/>
    <col min="67" max="67" width="14.125" customWidth="1"/>
    <col min="68" max="68" width="13.875" customWidth="1"/>
    <col min="69" max="69" width="18.375" customWidth="1"/>
    <col min="70" max="70" width="13.625" customWidth="1"/>
    <col min="71" max="71" width="12.625" customWidth="1"/>
    <col min="72" max="72" width="12.125" customWidth="1"/>
    <col min="73" max="73" width="12.875" customWidth="1"/>
    <col min="75" max="75" width="18.5" customWidth="1"/>
    <col min="76" max="76" width="14.125" customWidth="1"/>
    <col min="77" max="77" width="14.5" customWidth="1"/>
    <col min="78" max="78" width="18.875" customWidth="1"/>
    <col min="79" max="79" width="14.625" customWidth="1"/>
    <col min="80" max="81" width="13" customWidth="1"/>
    <col min="82" max="82" width="13.875" customWidth="1"/>
    <col min="84" max="84" width="17.625" customWidth="1"/>
    <col min="85" max="85" width="13.625" customWidth="1"/>
    <col min="86" max="86" width="16" customWidth="1"/>
    <col min="87" max="87" width="20.625" customWidth="1"/>
    <col min="88" max="88" width="12.875" customWidth="1"/>
    <col min="89" max="89" width="11.875" customWidth="1"/>
    <col min="93" max="93" width="17" customWidth="1"/>
    <col min="94" max="94" width="13.375" customWidth="1"/>
    <col min="95" max="95" width="12.5" customWidth="1"/>
    <col min="96" max="96" width="18.375" customWidth="1"/>
    <col min="97" max="97" width="12.5" customWidth="1"/>
    <col min="98" max="98" width="12.625" customWidth="1"/>
    <col min="102" max="102" width="15.625" customWidth="1"/>
    <col min="103" max="103" width="14.875" customWidth="1"/>
    <col min="104" max="104" width="13.375" customWidth="1"/>
    <col min="105" max="105" width="17.625" customWidth="1"/>
    <col min="106" max="106" width="13.625" customWidth="1"/>
    <col min="107" max="107" width="13" customWidth="1"/>
  </cols>
  <sheetData>
    <row r="1" spans="1:109">
      <c r="A1" s="20"/>
      <c r="B1" s="19"/>
      <c r="C1" s="118" t="s">
        <v>115</v>
      </c>
      <c r="D1" s="119"/>
      <c r="E1" s="119"/>
      <c r="F1" s="119"/>
      <c r="G1" s="119"/>
      <c r="H1" s="119"/>
      <c r="I1" s="119"/>
      <c r="J1" s="120"/>
      <c r="L1" s="115" t="s">
        <v>28</v>
      </c>
      <c r="M1" s="116"/>
      <c r="N1" s="116"/>
      <c r="O1" s="116"/>
      <c r="P1" s="116"/>
      <c r="Q1" s="116"/>
      <c r="R1" s="116"/>
      <c r="S1" s="117"/>
      <c r="U1" s="115" t="s">
        <v>116</v>
      </c>
      <c r="V1" s="116"/>
      <c r="W1" s="116"/>
      <c r="X1" s="116"/>
      <c r="Y1" s="116"/>
      <c r="Z1" s="116"/>
      <c r="AA1" s="116"/>
      <c r="AB1" s="117"/>
      <c r="AD1" s="115" t="s">
        <v>117</v>
      </c>
      <c r="AE1" s="116"/>
      <c r="AF1" s="116"/>
      <c r="AG1" s="116"/>
      <c r="AH1" s="116"/>
      <c r="AI1" s="116"/>
      <c r="AJ1" s="116"/>
      <c r="AK1" s="117"/>
      <c r="AM1" s="115" t="s">
        <v>118</v>
      </c>
      <c r="AN1" s="116"/>
      <c r="AO1" s="116"/>
      <c r="AP1" s="116"/>
      <c r="AQ1" s="116"/>
      <c r="AR1" s="116"/>
      <c r="AS1" s="116"/>
      <c r="AT1" s="117"/>
      <c r="AV1" s="115" t="s">
        <v>24</v>
      </c>
      <c r="AW1" s="116"/>
      <c r="AX1" s="116"/>
      <c r="AY1" s="116"/>
      <c r="AZ1" s="116"/>
      <c r="BA1" s="116"/>
      <c r="BB1" s="116"/>
      <c r="BC1" s="117"/>
      <c r="BE1" s="115" t="s">
        <v>119</v>
      </c>
      <c r="BF1" s="116"/>
      <c r="BG1" s="116"/>
      <c r="BH1" s="116"/>
      <c r="BI1" s="116"/>
      <c r="BJ1" s="116"/>
      <c r="BK1" s="116"/>
      <c r="BL1" s="117"/>
      <c r="BN1" s="112" t="s">
        <v>26</v>
      </c>
      <c r="BO1" s="113"/>
      <c r="BP1" s="113"/>
      <c r="BQ1" s="113"/>
      <c r="BR1" s="113"/>
      <c r="BS1" s="113"/>
      <c r="BT1" s="113"/>
      <c r="BU1" s="114"/>
      <c r="BW1" s="112" t="s">
        <v>120</v>
      </c>
      <c r="BX1" s="113"/>
      <c r="BY1" s="113"/>
      <c r="BZ1" s="113"/>
      <c r="CA1" s="113"/>
      <c r="CB1" s="113"/>
      <c r="CC1" s="113"/>
      <c r="CD1" s="114"/>
      <c r="CF1" s="112" t="s">
        <v>27</v>
      </c>
      <c r="CG1" s="113"/>
      <c r="CH1" s="113"/>
      <c r="CI1" s="113"/>
      <c r="CJ1" s="113"/>
      <c r="CK1" s="113"/>
      <c r="CL1" s="113"/>
      <c r="CM1" s="114"/>
      <c r="CO1" s="112" t="s">
        <v>121</v>
      </c>
      <c r="CP1" s="113"/>
      <c r="CQ1" s="113"/>
      <c r="CR1" s="113"/>
      <c r="CS1" s="113"/>
      <c r="CT1" s="113"/>
      <c r="CU1" s="113"/>
      <c r="CV1" s="114"/>
      <c r="CX1" s="112" t="s">
        <v>122</v>
      </c>
      <c r="CY1" s="113"/>
      <c r="CZ1" s="113"/>
      <c r="DA1" s="113"/>
      <c r="DB1" s="113"/>
      <c r="DC1" s="113"/>
      <c r="DD1" s="113"/>
      <c r="DE1" s="114"/>
    </row>
    <row r="2" spans="1:109">
      <c r="A2" s="21" t="s">
        <v>1</v>
      </c>
      <c r="C2" s="6" t="s">
        <v>15</v>
      </c>
      <c r="D2" s="16" t="s">
        <v>16</v>
      </c>
      <c r="E2" s="16" t="s">
        <v>17</v>
      </c>
      <c r="F2" s="16" t="s">
        <v>18</v>
      </c>
      <c r="G2" s="16" t="s">
        <v>23</v>
      </c>
      <c r="H2" s="16" t="s">
        <v>9</v>
      </c>
      <c r="I2" s="16" t="s">
        <v>11</v>
      </c>
      <c r="J2" s="9" t="s">
        <v>13</v>
      </c>
      <c r="L2" s="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9</v>
      </c>
      <c r="R2" s="16" t="s">
        <v>11</v>
      </c>
      <c r="S2" s="9" t="s">
        <v>13</v>
      </c>
      <c r="U2" s="6" t="s">
        <v>15</v>
      </c>
      <c r="V2" s="16" t="s">
        <v>16</v>
      </c>
      <c r="W2" s="16" t="s">
        <v>17</v>
      </c>
      <c r="X2" s="16" t="s">
        <v>18</v>
      </c>
      <c r="Y2" s="16" t="s">
        <v>19</v>
      </c>
      <c r="Z2" s="16" t="s">
        <v>9</v>
      </c>
      <c r="AA2" s="16" t="s">
        <v>11</v>
      </c>
      <c r="AB2" s="9" t="s">
        <v>13</v>
      </c>
      <c r="AD2" s="6" t="s">
        <v>15</v>
      </c>
      <c r="AE2" s="16" t="s">
        <v>16</v>
      </c>
      <c r="AF2" s="16" t="s">
        <v>17</v>
      </c>
      <c r="AG2" s="16" t="s">
        <v>18</v>
      </c>
      <c r="AH2" s="16" t="s">
        <v>19</v>
      </c>
      <c r="AI2" s="16" t="s">
        <v>9</v>
      </c>
      <c r="AJ2" s="16" t="s">
        <v>11</v>
      </c>
      <c r="AK2" s="9" t="s">
        <v>13</v>
      </c>
      <c r="AM2" s="6" t="s">
        <v>15</v>
      </c>
      <c r="AN2" s="16" t="s">
        <v>16</v>
      </c>
      <c r="AO2" s="16" t="s">
        <v>17</v>
      </c>
      <c r="AP2" s="16" t="s">
        <v>18</v>
      </c>
      <c r="AQ2" s="16" t="s">
        <v>19</v>
      </c>
      <c r="AR2" s="16" t="s">
        <v>9</v>
      </c>
      <c r="AS2" s="16" t="s">
        <v>11</v>
      </c>
      <c r="AT2" s="9" t="s">
        <v>13</v>
      </c>
      <c r="AV2" s="6" t="s">
        <v>15</v>
      </c>
      <c r="AW2" s="16" t="s">
        <v>16</v>
      </c>
      <c r="AX2" s="16" t="s">
        <v>17</v>
      </c>
      <c r="AY2" s="16" t="s">
        <v>18</v>
      </c>
      <c r="AZ2" s="16" t="s">
        <v>19</v>
      </c>
      <c r="BA2" s="16" t="s">
        <v>9</v>
      </c>
      <c r="BB2" s="16" t="s">
        <v>11</v>
      </c>
      <c r="BC2" s="9" t="s">
        <v>13</v>
      </c>
      <c r="BE2" s="6" t="s">
        <v>15</v>
      </c>
      <c r="BF2" s="16" t="s">
        <v>16</v>
      </c>
      <c r="BG2" s="16" t="s">
        <v>17</v>
      </c>
      <c r="BH2" s="16" t="s">
        <v>18</v>
      </c>
      <c r="BI2" s="16" t="s">
        <v>19</v>
      </c>
      <c r="BJ2" s="16" t="s">
        <v>9</v>
      </c>
      <c r="BK2" s="16" t="s">
        <v>11</v>
      </c>
      <c r="BL2" s="9" t="s">
        <v>13</v>
      </c>
      <c r="BN2" s="25" t="s">
        <v>15</v>
      </c>
      <c r="BO2" s="32" t="s">
        <v>16</v>
      </c>
      <c r="BP2" s="32" t="s">
        <v>17</v>
      </c>
      <c r="BQ2" s="32" t="s">
        <v>18</v>
      </c>
      <c r="BR2" s="32" t="s">
        <v>19</v>
      </c>
      <c r="BS2" s="32" t="s">
        <v>9</v>
      </c>
      <c r="BT2" s="32" t="s">
        <v>11</v>
      </c>
      <c r="BU2" s="26" t="s">
        <v>13</v>
      </c>
      <c r="BW2" s="25" t="s">
        <v>15</v>
      </c>
      <c r="BX2" s="32" t="s">
        <v>16</v>
      </c>
      <c r="BY2" s="32" t="s">
        <v>17</v>
      </c>
      <c r="BZ2" s="32" t="s">
        <v>18</v>
      </c>
      <c r="CA2" s="32" t="s">
        <v>19</v>
      </c>
      <c r="CB2" s="32" t="s">
        <v>9</v>
      </c>
      <c r="CC2" s="32" t="s">
        <v>11</v>
      </c>
      <c r="CD2" s="26" t="s">
        <v>13</v>
      </c>
      <c r="CF2" s="25" t="s">
        <v>15</v>
      </c>
      <c r="CG2" s="32" t="s">
        <v>16</v>
      </c>
      <c r="CH2" s="32" t="s">
        <v>17</v>
      </c>
      <c r="CI2" s="32" t="s">
        <v>18</v>
      </c>
      <c r="CJ2" s="32" t="s">
        <v>19</v>
      </c>
      <c r="CK2" s="32" t="s">
        <v>9</v>
      </c>
      <c r="CL2" s="32" t="s">
        <v>11</v>
      </c>
      <c r="CM2" s="26" t="s">
        <v>13</v>
      </c>
      <c r="CO2" s="25" t="s">
        <v>15</v>
      </c>
      <c r="CP2" s="32" t="s">
        <v>16</v>
      </c>
      <c r="CQ2" s="32" t="s">
        <v>17</v>
      </c>
      <c r="CR2" s="32" t="s">
        <v>18</v>
      </c>
      <c r="CS2" s="32" t="s">
        <v>19</v>
      </c>
      <c r="CT2" s="32" t="s">
        <v>9</v>
      </c>
      <c r="CU2" s="32" t="s">
        <v>11</v>
      </c>
      <c r="CV2" s="26" t="s">
        <v>13</v>
      </c>
      <c r="CX2" s="25" t="s">
        <v>15</v>
      </c>
      <c r="CY2" s="32" t="s">
        <v>16</v>
      </c>
      <c r="CZ2" s="32" t="s">
        <v>17</v>
      </c>
      <c r="DA2" s="32" t="s">
        <v>18</v>
      </c>
      <c r="DB2" s="32" t="s">
        <v>19</v>
      </c>
      <c r="DC2" s="32" t="s">
        <v>9</v>
      </c>
      <c r="DD2" s="32" t="s">
        <v>11</v>
      </c>
      <c r="DE2" s="26" t="s">
        <v>13</v>
      </c>
    </row>
    <row r="3" spans="1:109" s="50" customFormat="1">
      <c r="A3" s="22">
        <v>42064</v>
      </c>
      <c r="B3" s="23"/>
      <c r="C3" s="98">
        <v>114.507881</v>
      </c>
      <c r="D3" s="35"/>
      <c r="E3" s="35"/>
      <c r="F3" s="35"/>
      <c r="G3" s="35"/>
      <c r="H3" s="35"/>
      <c r="I3" s="35"/>
      <c r="J3" s="102"/>
      <c r="L3" s="98">
        <v>29.701784</v>
      </c>
      <c r="M3" s="35"/>
      <c r="N3" s="35"/>
      <c r="O3" s="35"/>
      <c r="P3" s="35"/>
      <c r="Q3" s="35"/>
      <c r="R3" s="35"/>
      <c r="S3" s="102"/>
      <c r="U3" s="98">
        <v>72.259735000000006</v>
      </c>
      <c r="V3" s="35"/>
      <c r="W3" s="35"/>
      <c r="X3" s="35"/>
      <c r="Y3" s="35"/>
      <c r="Z3" s="35"/>
      <c r="AA3" s="35"/>
      <c r="AB3" s="102"/>
      <c r="AD3" s="98">
        <v>69.572616999999994</v>
      </c>
      <c r="AE3" s="35"/>
      <c r="AF3" s="35"/>
      <c r="AG3" s="35"/>
      <c r="AH3" s="35"/>
      <c r="AI3" s="35"/>
      <c r="AJ3" s="35"/>
      <c r="AK3" s="102"/>
      <c r="AM3" s="98">
        <v>36.662495</v>
      </c>
      <c r="AN3" s="35"/>
      <c r="AO3" s="35"/>
      <c r="AP3" s="35"/>
      <c r="AQ3" s="35"/>
      <c r="AR3" s="35"/>
      <c r="AS3" s="35"/>
      <c r="AT3" s="102"/>
      <c r="AV3" s="98">
        <v>40.552891000000002</v>
      </c>
      <c r="AW3" s="35"/>
      <c r="AX3" s="35"/>
      <c r="AY3" s="35"/>
      <c r="AZ3" s="35"/>
      <c r="BA3" s="35"/>
      <c r="BB3" s="35"/>
      <c r="BC3" s="102"/>
      <c r="BE3" s="98">
        <v>46.355395999999999</v>
      </c>
      <c r="BF3" s="35"/>
      <c r="BG3" s="35"/>
      <c r="BH3" s="35"/>
      <c r="BI3" s="35"/>
      <c r="BJ3" s="35"/>
      <c r="BK3" s="35"/>
      <c r="BL3" s="102"/>
      <c r="BN3" s="103">
        <v>63.657383000000003</v>
      </c>
      <c r="BO3" s="35"/>
      <c r="BP3" s="35"/>
      <c r="BQ3" s="35"/>
      <c r="BR3" s="35"/>
      <c r="BS3" s="35"/>
      <c r="BT3" s="35"/>
      <c r="BU3" s="102"/>
      <c r="BW3" s="98">
        <v>46.877074999999998</v>
      </c>
      <c r="BX3" s="35"/>
      <c r="BY3" s="35"/>
      <c r="BZ3" s="35"/>
      <c r="CA3" s="35"/>
      <c r="CB3" s="35"/>
      <c r="CC3" s="35"/>
      <c r="CD3" s="102"/>
      <c r="CF3" s="103">
        <v>25.576521</v>
      </c>
      <c r="CG3" s="35"/>
      <c r="CH3" s="35"/>
      <c r="CI3" s="35"/>
      <c r="CJ3" s="35"/>
      <c r="CK3" s="35"/>
      <c r="CL3" s="35"/>
      <c r="CM3" s="102"/>
      <c r="CO3" s="98">
        <v>154.35505699999999</v>
      </c>
      <c r="CP3" s="35"/>
      <c r="CQ3" s="35"/>
      <c r="CR3" s="35"/>
      <c r="CS3" s="35"/>
      <c r="CT3" s="35"/>
      <c r="CU3" s="35"/>
      <c r="CV3" s="102"/>
      <c r="CX3" s="98">
        <v>63.657383000000003</v>
      </c>
      <c r="CY3" s="35"/>
      <c r="CZ3" s="35"/>
      <c r="DA3" s="35"/>
      <c r="DB3" s="35"/>
      <c r="DC3" s="35"/>
      <c r="DD3" s="35"/>
      <c r="DE3" s="102"/>
    </row>
    <row r="4" spans="1:109">
      <c r="A4" s="22">
        <v>42095</v>
      </c>
      <c r="B4" s="18"/>
      <c r="C4" s="6">
        <v>115.170479</v>
      </c>
      <c r="D4" s="16">
        <f>(C4-C3)/(C3)</f>
        <v>5.786483814157758E-3</v>
      </c>
      <c r="E4" s="16">
        <f>1+D4</f>
        <v>1.0057864838141577</v>
      </c>
      <c r="F4" s="16">
        <f>'Raw Stock Data'!D4-'Market and Factors'!F8</f>
        <v>5.786483814157758E-3</v>
      </c>
      <c r="G4" s="16">
        <f>'Market and Factors'!C8</f>
        <v>5.8999999999999999E-3</v>
      </c>
      <c r="H4" s="16">
        <f>'Market and Factors'!M8</f>
        <v>-2.98E-2</v>
      </c>
      <c r="I4" s="16">
        <f>'Market and Factors'!O8</f>
        <v>1.8500000000000003E-2</v>
      </c>
      <c r="J4" s="9">
        <f>'Market and Factors'!Q8</f>
        <v>-7.3899999999999993E-2</v>
      </c>
      <c r="L4" s="6">
        <v>27.997185000000002</v>
      </c>
      <c r="M4" s="16">
        <f>(L4-L3)/(L3)</f>
        <v>-5.7390458431722427E-2</v>
      </c>
      <c r="N4" s="16">
        <f>1+M4</f>
        <v>0.94260954156827759</v>
      </c>
      <c r="O4" s="16">
        <f>M4-'Market and Factors'!F8</f>
        <v>-5.7390458431722427E-2</v>
      </c>
      <c r="P4" s="16">
        <f>'Market and Factors'!C8</f>
        <v>5.8999999999999999E-3</v>
      </c>
      <c r="Q4" s="16">
        <f>'Market and Factors'!M8</f>
        <v>-2.98E-2</v>
      </c>
      <c r="R4" s="16">
        <f>'Market and Factors'!O8</f>
        <v>1.8500000000000003E-2</v>
      </c>
      <c r="S4" s="9">
        <f>'Market and Factors'!Q8</f>
        <v>-7.3899999999999993E-2</v>
      </c>
      <c r="U4" s="6">
        <v>68.981750000000005</v>
      </c>
      <c r="V4" s="16">
        <f>(U4-U3)/(U3)</f>
        <v>-4.5363922245217209E-2</v>
      </c>
      <c r="W4" s="16">
        <f>1+V4</f>
        <v>0.95463607775478276</v>
      </c>
      <c r="X4" s="16">
        <f>V4-'Market and Factors'!F8</f>
        <v>-4.5363922245217209E-2</v>
      </c>
      <c r="Y4" s="16">
        <f>'Market and Factors'!C8</f>
        <v>5.8999999999999999E-3</v>
      </c>
      <c r="Z4" s="16">
        <f>'Market and Factors'!M8</f>
        <v>-2.98E-2</v>
      </c>
      <c r="AA4" s="16">
        <f>'Market and Factors'!O8</f>
        <v>1.8500000000000003E-2</v>
      </c>
      <c r="AB4" s="9">
        <f>'Market and Factors'!Q8</f>
        <v>-7.3899999999999993E-2</v>
      </c>
      <c r="AD4" s="6">
        <v>66.825996000000004</v>
      </c>
      <c r="AE4" s="16">
        <f>(AD4-AD3)/(AD3)</f>
        <v>-3.9478477574014369E-2</v>
      </c>
      <c r="AF4" s="16">
        <f>1+AE4</f>
        <v>0.96052152242598565</v>
      </c>
      <c r="AG4" s="16">
        <f>AE4-'Market and Factors'!F8</f>
        <v>-3.9478477574014369E-2</v>
      </c>
      <c r="AH4" s="16">
        <f>'Market and Factors'!C8</f>
        <v>5.8999999999999999E-3</v>
      </c>
      <c r="AI4" s="16">
        <f>'Market and Factors'!M8</f>
        <v>-2.98E-2</v>
      </c>
      <c r="AJ4" s="16">
        <f>'Market and Factors'!O8</f>
        <v>1.8500000000000003E-2</v>
      </c>
      <c r="AK4" s="9">
        <f>'Market and Factors'!Q8</f>
        <v>-7.3899999999999993E-2</v>
      </c>
      <c r="AM4" s="6">
        <v>43.857940999999997</v>
      </c>
      <c r="AN4" s="16">
        <f>(AM4-AM3)/(AM3)</f>
        <v>0.19626176559996794</v>
      </c>
      <c r="AO4" s="16">
        <f>1+AN4</f>
        <v>1.1962617655999679</v>
      </c>
      <c r="AP4" s="16">
        <f>AN4-'Market and Factors'!F8</f>
        <v>0.19626176559996794</v>
      </c>
      <c r="AQ4" s="16">
        <f>'Market and Factors'!C8</f>
        <v>5.8999999999999999E-3</v>
      </c>
      <c r="AR4" s="16">
        <f>'Market and Factors'!M8</f>
        <v>-2.98E-2</v>
      </c>
      <c r="AS4" s="16">
        <f>'Market and Factors'!O8</f>
        <v>1.8500000000000003E-2</v>
      </c>
      <c r="AT4" s="9">
        <f>'Market and Factors'!Q8</f>
        <v>-7.3899999999999993E-2</v>
      </c>
      <c r="AV4" s="6">
        <v>40.264259000000003</v>
      </c>
      <c r="AW4" s="16">
        <f>(AV4-AV3)/(AV3)</f>
        <v>-7.1174210489703378E-3</v>
      </c>
      <c r="AX4" s="16">
        <f>1+AW4</f>
        <v>0.99288257895102972</v>
      </c>
      <c r="AY4" s="16">
        <f>AW4-'Market and Factors'!F8</f>
        <v>-7.1174210489703378E-3</v>
      </c>
      <c r="AZ4" s="16">
        <f>'Market and Factors'!C8</f>
        <v>5.8999999999999999E-3</v>
      </c>
      <c r="BA4" s="16">
        <f>'Market and Factors'!M8</f>
        <v>-2.98E-2</v>
      </c>
      <c r="BB4" s="16">
        <f>'Market and Factors'!O8</f>
        <v>1.8500000000000003E-2</v>
      </c>
      <c r="BC4" s="9">
        <f>'Market and Factors'!Q8</f>
        <v>-7.3899999999999993E-2</v>
      </c>
      <c r="BE4" s="6">
        <v>40.832374999999999</v>
      </c>
      <c r="BF4" s="16">
        <f>(BE4-BE3)/(BE3)</f>
        <v>-0.11914515841909754</v>
      </c>
      <c r="BG4" s="16">
        <f>1+BF4</f>
        <v>0.88085484158090244</v>
      </c>
      <c r="BH4" s="16">
        <f>BF4-'Market and Factors'!F8</f>
        <v>-0.11914515841909754</v>
      </c>
      <c r="BI4" s="16">
        <f>'Market and Factors'!C8</f>
        <v>5.8999999999999999E-3</v>
      </c>
      <c r="BJ4" s="16">
        <f>'Market and Factors'!M8</f>
        <v>-2.98E-2</v>
      </c>
      <c r="BK4" s="16">
        <f>'Market and Factors'!O8</f>
        <v>1.8500000000000003E-2</v>
      </c>
      <c r="BL4" s="9">
        <f>'Market and Factors'!Q8</f>
        <v>-7.3899999999999993E-2</v>
      </c>
      <c r="BN4" s="25">
        <v>59.884853</v>
      </c>
      <c r="BO4" s="16">
        <f>(BN4-BN3)/(BN3)</f>
        <v>-5.9263039449799611E-2</v>
      </c>
      <c r="BP4" s="16">
        <f>1+BO4</f>
        <v>0.9407369605502004</v>
      </c>
      <c r="BQ4" s="16">
        <f>BO4-'Market and Factors'!F8</f>
        <v>-5.9263039449799611E-2</v>
      </c>
      <c r="BR4" s="16">
        <f>'Market and Factors'!C8</f>
        <v>5.8999999999999999E-3</v>
      </c>
      <c r="BS4" s="16">
        <f>'Market and Factors'!M8</f>
        <v>-2.98E-2</v>
      </c>
      <c r="BT4" s="16">
        <f>'Market and Factors'!O8</f>
        <v>1.8500000000000003E-2</v>
      </c>
      <c r="BU4" s="9">
        <f>'Market and Factors'!Q8</f>
        <v>-7.3899999999999993E-2</v>
      </c>
      <c r="BW4" s="6">
        <v>46.180903999999998</v>
      </c>
      <c r="BX4" s="16">
        <f>(BW4-BW3)/(BW3)</f>
        <v>-1.4850990596149603E-2</v>
      </c>
      <c r="BY4" s="16">
        <f>1+BX4</f>
        <v>0.98514900940385042</v>
      </c>
      <c r="BZ4" s="16">
        <f>BX4-'Market and Factors'!F8</f>
        <v>-1.4850990596149603E-2</v>
      </c>
      <c r="CA4" s="16">
        <f>'Market and Factors'!C8</f>
        <v>5.8999999999999999E-3</v>
      </c>
      <c r="CB4" s="16">
        <f>'Market and Factors'!M8</f>
        <v>-2.98E-2</v>
      </c>
      <c r="CC4" s="16">
        <f>'Market and Factors'!O8</f>
        <v>1.8500000000000003E-2</v>
      </c>
      <c r="CD4" s="9">
        <f>'Market and Factors'!Q8</f>
        <v>-7.3899999999999993E-2</v>
      </c>
      <c r="CF4" s="25">
        <v>26.278229</v>
      </c>
      <c r="CG4" s="16">
        <f>(CF4-CF3)/(CF3)</f>
        <v>2.7435631296375298E-2</v>
      </c>
      <c r="CH4" s="16">
        <f>1+CG4</f>
        <v>1.0274356312963753</v>
      </c>
      <c r="CI4" s="16">
        <f>CG4-'Market and Factors'!F8</f>
        <v>2.7435631296375298E-2</v>
      </c>
      <c r="CJ4" s="16">
        <f>'Market and Factors'!C8</f>
        <v>5.8999999999999999E-3</v>
      </c>
      <c r="CK4" s="16">
        <f>'Market and Factors'!M8</f>
        <v>-2.98E-2</v>
      </c>
      <c r="CL4" s="16">
        <f>'Market and Factors'!O8</f>
        <v>1.8500000000000003E-2</v>
      </c>
      <c r="CM4" s="9">
        <f>'Market and Factors'!Q8</f>
        <v>-7.3899999999999993E-2</v>
      </c>
      <c r="CO4" s="6">
        <v>153.544296</v>
      </c>
      <c r="CP4" s="16">
        <f>(CO4-CO3)/(CO3)</f>
        <v>-5.2525716731132771E-3</v>
      </c>
      <c r="CQ4" s="16">
        <f>1+CP4</f>
        <v>0.99474742832688667</v>
      </c>
      <c r="CR4" s="16">
        <f>CP4-'Market and Factors'!F8</f>
        <v>-5.2525716731132771E-3</v>
      </c>
      <c r="CS4" s="16">
        <f>'Market and Factors'!C8</f>
        <v>5.8999999999999999E-3</v>
      </c>
      <c r="CT4" s="16">
        <f>'Market and Factors'!M8</f>
        <v>-2.98E-2</v>
      </c>
      <c r="CU4" s="16">
        <f>'Market and Factors'!O8</f>
        <v>1.8500000000000003E-2</v>
      </c>
      <c r="CV4" s="9">
        <f>'Market and Factors'!Q8</f>
        <v>-7.3899999999999993E-2</v>
      </c>
      <c r="CX4" s="6">
        <v>59.884853</v>
      </c>
      <c r="CY4" s="16">
        <f>(CX4-CX3)/(CX3)</f>
        <v>-5.9263039449799611E-2</v>
      </c>
      <c r="CZ4" s="16">
        <f>1+CY4</f>
        <v>0.9407369605502004</v>
      </c>
      <c r="DA4" s="16">
        <f>CY4-'Market and Factors'!F8</f>
        <v>-5.9263039449799611E-2</v>
      </c>
      <c r="DB4" s="16">
        <f>'Market and Factors'!C8</f>
        <v>5.8999999999999999E-3</v>
      </c>
      <c r="DC4" s="16">
        <f>'Market and Factors'!M8</f>
        <v>-2.98E-2</v>
      </c>
      <c r="DD4" s="16">
        <f>'Market and Factors'!O8</f>
        <v>1.8500000000000003E-2</v>
      </c>
      <c r="DE4" s="9">
        <f>'Market and Factors'!Q8</f>
        <v>-7.3899999999999993E-2</v>
      </c>
    </row>
    <row r="5" spans="1:109">
      <c r="A5" s="22">
        <v>42125</v>
      </c>
      <c r="B5" s="18"/>
      <c r="C5" s="6">
        <v>119.89141100000001</v>
      </c>
      <c r="D5" s="16">
        <f t="shared" ref="D5:D65" si="0">(C5-C4)/(C4)</f>
        <v>4.0990816752615962E-2</v>
      </c>
      <c r="E5" s="16">
        <f>1+D5</f>
        <v>1.0409908167526161</v>
      </c>
      <c r="F5" s="16">
        <f>'Raw Stock Data'!D5-'Market and Factors'!F9</f>
        <v>4.0990816752615962E-2</v>
      </c>
      <c r="G5" s="16">
        <f>'Market and Factors'!C9</f>
        <v>1.3600000000000001E-2</v>
      </c>
      <c r="H5" s="16">
        <f>'Market and Factors'!M9</f>
        <v>8.6999999999999994E-3</v>
      </c>
      <c r="I5" s="16">
        <f>'Market and Factors'!O9</f>
        <v>-1.37E-2</v>
      </c>
      <c r="J5" s="9">
        <f>'Market and Factors'!Q9</f>
        <v>6.0100000000000001E-2</v>
      </c>
      <c r="L5" s="6">
        <v>28.723859999999998</v>
      </c>
      <c r="M5" s="16">
        <f t="shared" ref="M5:M65" si="1">(L5-L4)/(L4)</f>
        <v>2.5955288004847508E-2</v>
      </c>
      <c r="N5" s="16">
        <f t="shared" ref="N5:N65" si="2">1+M5</f>
        <v>1.0259552880048475</v>
      </c>
      <c r="O5" s="16">
        <f>M5-'Market and Factors'!F9</f>
        <v>2.5955288004847508E-2</v>
      </c>
      <c r="P5" s="16">
        <f>'Market and Factors'!C9</f>
        <v>1.3600000000000001E-2</v>
      </c>
      <c r="Q5" s="16">
        <f>'Market and Factors'!M9</f>
        <v>8.6999999999999994E-3</v>
      </c>
      <c r="R5" s="16">
        <f>'Market and Factors'!O9</f>
        <v>-1.37E-2</v>
      </c>
      <c r="S5" s="9">
        <f>'Market and Factors'!Q9</f>
        <v>6.0100000000000001E-2</v>
      </c>
      <c r="U5" s="6">
        <v>65.640891999999994</v>
      </c>
      <c r="V5" s="16">
        <f t="shared" ref="V5:V65" si="3">(U5-U4)/(U4)</f>
        <v>-4.8431041543596835E-2</v>
      </c>
      <c r="W5" s="16">
        <f t="shared" ref="W5:W65" si="4">1+V5</f>
        <v>0.95156895845640321</v>
      </c>
      <c r="X5" s="16">
        <f>V5-'Market and Factors'!F9</f>
        <v>-4.8431041543596835E-2</v>
      </c>
      <c r="Y5" s="16">
        <f>'Market and Factors'!C9</f>
        <v>1.3600000000000001E-2</v>
      </c>
      <c r="Z5" s="16">
        <f>'Market and Factors'!M9</f>
        <v>8.6999999999999994E-3</v>
      </c>
      <c r="AA5" s="16">
        <f>'Market and Factors'!O9</f>
        <v>-1.37E-2</v>
      </c>
      <c r="AB5" s="9">
        <f>'Market and Factors'!Q9</f>
        <v>6.0100000000000001E-2</v>
      </c>
      <c r="AD5" s="6">
        <v>67.241371000000001</v>
      </c>
      <c r="AE5" s="16">
        <f t="shared" ref="AE5:AE65" si="5">(AD5-AD4)/(AD4)</f>
        <v>6.2157696834028086E-3</v>
      </c>
      <c r="AF5" s="16">
        <f t="shared" ref="AF5:AF65" si="6">1+AE5</f>
        <v>1.0062157696834029</v>
      </c>
      <c r="AG5" s="16">
        <f>AE5-'Market and Factors'!F9</f>
        <v>6.2157696834028086E-3</v>
      </c>
      <c r="AH5" s="16">
        <f>'Market and Factors'!C9</f>
        <v>1.3600000000000001E-2</v>
      </c>
      <c r="AI5" s="16">
        <f>'Market and Factors'!M9</f>
        <v>8.6999999999999994E-3</v>
      </c>
      <c r="AJ5" s="16">
        <f>'Market and Factors'!O9</f>
        <v>-1.37E-2</v>
      </c>
      <c r="AK5" s="9">
        <f>'Market and Factors'!Q9</f>
        <v>6.0100000000000001E-2</v>
      </c>
      <c r="AM5" s="6">
        <v>42.252941</v>
      </c>
      <c r="AN5" s="16">
        <f t="shared" ref="AN5:AN65" si="7">(AM5-AM4)/(AM4)</f>
        <v>-3.6595425216154061E-2</v>
      </c>
      <c r="AO5" s="16">
        <f t="shared" ref="AO5:AO65" si="8">1+AN5</f>
        <v>0.96340457478384589</v>
      </c>
      <c r="AP5" s="16">
        <f>AN5-'Market and Factors'!F9</f>
        <v>-3.6595425216154061E-2</v>
      </c>
      <c r="AQ5" s="16">
        <f>'Market and Factors'!C9</f>
        <v>1.3600000000000001E-2</v>
      </c>
      <c r="AR5" s="16">
        <f>'Market and Factors'!M9</f>
        <v>8.6999999999999994E-3</v>
      </c>
      <c r="AS5" s="16">
        <f>'Market and Factors'!O9</f>
        <v>-1.37E-2</v>
      </c>
      <c r="AT5" s="9">
        <f>'Market and Factors'!Q9</f>
        <v>6.0100000000000001E-2</v>
      </c>
      <c r="AV5" s="6">
        <v>38.712859999999999</v>
      </c>
      <c r="AW5" s="16">
        <f t="shared" ref="AW5:AW65" si="9">(AV5-AV4)/(AV4)</f>
        <v>-3.8530424712398245E-2</v>
      </c>
      <c r="AX5" s="16">
        <f t="shared" ref="AX5:AX65" si="10">1+AW5</f>
        <v>0.9614695752876018</v>
      </c>
      <c r="AY5" s="16">
        <f>AW5-'Market and Factors'!F9</f>
        <v>-3.8530424712398245E-2</v>
      </c>
      <c r="AZ5" s="16">
        <f>'Market and Factors'!C9</f>
        <v>1.3600000000000001E-2</v>
      </c>
      <c r="BA5" s="16">
        <f>'Market and Factors'!M9</f>
        <v>8.6999999999999994E-3</v>
      </c>
      <c r="BB5" s="16">
        <f>'Market and Factors'!O9</f>
        <v>-1.37E-2</v>
      </c>
      <c r="BC5" s="9">
        <f>'Market and Factors'!Q9</f>
        <v>6.0100000000000001E-2</v>
      </c>
      <c r="BE5" s="6">
        <v>42.245624999999997</v>
      </c>
      <c r="BF5" s="16">
        <f t="shared" ref="BF5:BF65" si="11">(BE5-BE4)/(BE4)</f>
        <v>3.4611016380996645E-2</v>
      </c>
      <c r="BG5" s="16">
        <f t="shared" ref="BG5:BG65" si="12">1+BF5</f>
        <v>1.0346110163809967</v>
      </c>
      <c r="BH5" s="16">
        <f>BF5-'Market and Factors'!F9</f>
        <v>3.4611016380996645E-2</v>
      </c>
      <c r="BI5" s="16">
        <f>'Market and Factors'!C9</f>
        <v>1.3600000000000001E-2</v>
      </c>
      <c r="BJ5" s="16">
        <f>'Market and Factors'!M9</f>
        <v>8.6999999999999994E-3</v>
      </c>
      <c r="BK5" s="16">
        <f>'Market and Factors'!O9</f>
        <v>-1.37E-2</v>
      </c>
      <c r="BL5" s="9">
        <f>'Market and Factors'!Q9</f>
        <v>6.0100000000000001E-2</v>
      </c>
      <c r="BN5" s="25">
        <v>57.570621000000003</v>
      </c>
      <c r="BO5" s="16">
        <f t="shared" ref="BO5:BO65" si="13">(BN5-BN4)/(BN4)</f>
        <v>-3.8644697015453922E-2</v>
      </c>
      <c r="BP5" s="16">
        <f t="shared" ref="BP5:BP65" si="14">1+BO5</f>
        <v>0.96135530298454608</v>
      </c>
      <c r="BQ5" s="16">
        <f>BO5-'Market and Factors'!F9</f>
        <v>-3.8644697015453922E-2</v>
      </c>
      <c r="BR5" s="16">
        <f>'Market and Factors'!C9</f>
        <v>1.3600000000000001E-2</v>
      </c>
      <c r="BS5" s="16">
        <f>'Market and Factors'!M9</f>
        <v>8.6999999999999994E-3</v>
      </c>
      <c r="BT5" s="16">
        <f>'Market and Factors'!O9</f>
        <v>-1.37E-2</v>
      </c>
      <c r="BU5" s="9">
        <f>'Market and Factors'!Q9</f>
        <v>6.0100000000000001E-2</v>
      </c>
      <c r="BW5" s="6">
        <v>47.503158999999997</v>
      </c>
      <c r="BX5" s="16">
        <f t="shared" ref="BX5:BX65" si="15">(BW5-BW4)/(BW4)</f>
        <v>2.8632072685281312E-2</v>
      </c>
      <c r="BY5" s="16">
        <f t="shared" ref="BY5:BY65" si="16">1+BX5</f>
        <v>1.0286320726852813</v>
      </c>
      <c r="BZ5" s="16">
        <f>BX5-'Market and Factors'!F9</f>
        <v>2.8632072685281312E-2</v>
      </c>
      <c r="CA5" s="16">
        <f>'Market and Factors'!C9</f>
        <v>1.3600000000000001E-2</v>
      </c>
      <c r="CB5" s="16">
        <f>'Market and Factors'!M9</f>
        <v>8.6999999999999994E-3</v>
      </c>
      <c r="CC5" s="16">
        <f>'Market and Factors'!O9</f>
        <v>-1.37E-2</v>
      </c>
      <c r="CD5" s="9">
        <f>'Market and Factors'!Q9</f>
        <v>6.0100000000000001E-2</v>
      </c>
      <c r="CF5" s="25">
        <v>26.596700999999999</v>
      </c>
      <c r="CG5" s="16">
        <f t="shared" ref="CG5:CG65" si="17">(CF5-CF4)/(CF4)</f>
        <v>1.211923375810447E-2</v>
      </c>
      <c r="CH5" s="16">
        <f t="shared" ref="CH5:CH65" si="18">1+CG5</f>
        <v>1.0121192337581044</v>
      </c>
      <c r="CI5" s="16">
        <f>CG5-'Market and Factors'!F9</f>
        <v>1.211923375810447E-2</v>
      </c>
      <c r="CJ5" s="16">
        <f>'Market and Factors'!C9</f>
        <v>1.3600000000000001E-2</v>
      </c>
      <c r="CK5" s="16">
        <f>'Market and Factors'!M9</f>
        <v>8.6999999999999994E-3</v>
      </c>
      <c r="CL5" s="16">
        <f>'Market and Factors'!O9</f>
        <v>-1.37E-2</v>
      </c>
      <c r="CM5" s="9">
        <f>'Market and Factors'!Q9</f>
        <v>6.0100000000000001E-2</v>
      </c>
      <c r="CO5" s="6">
        <v>154.89553799999999</v>
      </c>
      <c r="CP5" s="16">
        <f t="shared" ref="CP5:CP65" si="19">(CO5-CO4)/(CO4)</f>
        <v>8.8003399357797375E-3</v>
      </c>
      <c r="CQ5" s="16">
        <f t="shared" ref="CQ5:CQ65" si="20">1+CP5</f>
        <v>1.0088003399357797</v>
      </c>
      <c r="CR5" s="16">
        <f>CP5-'Market and Factors'!F9</f>
        <v>8.8003399357797375E-3</v>
      </c>
      <c r="CS5" s="16">
        <f>'Market and Factors'!C9</f>
        <v>1.3600000000000001E-2</v>
      </c>
      <c r="CT5" s="16">
        <f>'Market and Factors'!M9</f>
        <v>8.6999999999999994E-3</v>
      </c>
      <c r="CU5" s="16">
        <f>'Market and Factors'!O9</f>
        <v>-1.37E-2</v>
      </c>
      <c r="CV5" s="9">
        <f>'Market and Factors'!Q9</f>
        <v>6.0100000000000001E-2</v>
      </c>
      <c r="CX5" s="6">
        <v>57.570621000000003</v>
      </c>
      <c r="CY5" s="16">
        <f t="shared" ref="CY5:CY65" si="21">(CX5-CX4)/(CX4)</f>
        <v>-3.8644697015453922E-2</v>
      </c>
      <c r="CZ5" s="16">
        <f t="shared" ref="CZ5:CZ65" si="22">1+CY5</f>
        <v>0.96135530298454608</v>
      </c>
      <c r="DA5" s="16">
        <f>CY5-'Market and Factors'!F9</f>
        <v>-3.8644697015453922E-2</v>
      </c>
      <c r="DB5" s="16">
        <f>'Market and Factors'!C9</f>
        <v>1.3600000000000001E-2</v>
      </c>
      <c r="DC5" s="16">
        <f>'Market and Factors'!M9</f>
        <v>8.6999999999999994E-3</v>
      </c>
      <c r="DD5" s="16">
        <f>'Market and Factors'!O9</f>
        <v>-1.37E-2</v>
      </c>
      <c r="DE5" s="9">
        <f>'Market and Factors'!Q9</f>
        <v>6.0100000000000001E-2</v>
      </c>
    </row>
    <row r="6" spans="1:109">
      <c r="A6" s="22">
        <v>42156</v>
      </c>
      <c r="B6" s="18"/>
      <c r="C6" s="6">
        <v>115.910301</v>
      </c>
      <c r="D6" s="16">
        <f t="shared" si="0"/>
        <v>-3.3205965021130671E-2</v>
      </c>
      <c r="E6" s="16">
        <f t="shared" ref="E6:E65" si="23">1+D6</f>
        <v>0.96679403497886929</v>
      </c>
      <c r="F6" s="16">
        <f>'Raw Stock Data'!D6-'Market and Factors'!F10</f>
        <v>-3.3205965021130671E-2</v>
      </c>
      <c r="G6" s="16">
        <f>'Market and Factors'!C10</f>
        <v>-1.5300000000000001E-2</v>
      </c>
      <c r="H6" s="16">
        <f>'Market and Factors'!M10</f>
        <v>2.8300000000000002E-2</v>
      </c>
      <c r="I6" s="16">
        <f>'Market and Factors'!O10</f>
        <v>-7.9000000000000008E-3</v>
      </c>
      <c r="J6" s="9">
        <f>'Market and Factors'!Q10</f>
        <v>3.0299999999999997E-2</v>
      </c>
      <c r="L6" s="6">
        <v>26.615690000000001</v>
      </c>
      <c r="M6" s="16">
        <f t="shared" si="1"/>
        <v>-7.3394383623927903E-2</v>
      </c>
      <c r="N6" s="16">
        <f t="shared" si="2"/>
        <v>0.92660561637607208</v>
      </c>
      <c r="O6" s="16">
        <f>M6-'Market and Factors'!F10</f>
        <v>-7.3394383623927903E-2</v>
      </c>
      <c r="P6" s="16">
        <f>'Market and Factors'!C10</f>
        <v>-1.5300000000000001E-2</v>
      </c>
      <c r="Q6" s="16">
        <f>'Market and Factors'!M10</f>
        <v>2.8300000000000002E-2</v>
      </c>
      <c r="R6" s="16">
        <f>'Market and Factors'!O10</f>
        <v>-7.9000000000000008E-3</v>
      </c>
      <c r="S6" s="9">
        <f>'Market and Factors'!Q10</f>
        <v>3.0299999999999997E-2</v>
      </c>
      <c r="U6" s="6">
        <v>63.084606000000001</v>
      </c>
      <c r="V6" s="16">
        <f t="shared" si="3"/>
        <v>-3.8943498817779518E-2</v>
      </c>
      <c r="W6" s="16">
        <f t="shared" si="4"/>
        <v>0.96105650118222052</v>
      </c>
      <c r="X6" s="16">
        <f>V6-'Market and Factors'!F10</f>
        <v>-3.8943498817779518E-2</v>
      </c>
      <c r="Y6" s="16">
        <f>'Market and Factors'!C10</f>
        <v>-1.5300000000000001E-2</v>
      </c>
      <c r="Z6" s="16">
        <f>'Market and Factors'!M10</f>
        <v>2.8300000000000002E-2</v>
      </c>
      <c r="AA6" s="16">
        <f>'Market and Factors'!O10</f>
        <v>-7.9000000000000008E-3</v>
      </c>
      <c r="AB6" s="9">
        <f>'Market and Factors'!Q10</f>
        <v>3.0299999999999997E-2</v>
      </c>
      <c r="AD6" s="6">
        <v>69.660888999999997</v>
      </c>
      <c r="AE6" s="16">
        <f t="shared" si="5"/>
        <v>3.5982579831693146E-2</v>
      </c>
      <c r="AF6" s="16">
        <f t="shared" si="6"/>
        <v>1.0359825798316931</v>
      </c>
      <c r="AG6" s="16">
        <f>AE6-'Market and Factors'!F10</f>
        <v>3.5982579831693146E-2</v>
      </c>
      <c r="AH6" s="16">
        <f>'Market and Factors'!C10</f>
        <v>-1.5300000000000001E-2</v>
      </c>
      <c r="AI6" s="16">
        <f>'Market and Factors'!M10</f>
        <v>2.8300000000000002E-2</v>
      </c>
      <c r="AJ6" s="16">
        <f>'Market and Factors'!O10</f>
        <v>-7.9000000000000008E-3</v>
      </c>
      <c r="AK6" s="9">
        <f>'Market and Factors'!Q10</f>
        <v>3.0299999999999997E-2</v>
      </c>
      <c r="AM6" s="6">
        <v>40.068100000000001</v>
      </c>
      <c r="AN6" s="16">
        <f t="shared" si="7"/>
        <v>-5.1708613608695282E-2</v>
      </c>
      <c r="AO6" s="16">
        <f t="shared" si="8"/>
        <v>0.94829138639130472</v>
      </c>
      <c r="AP6" s="16">
        <f>AN6-'Market and Factors'!F10</f>
        <v>-5.1708613608695282E-2</v>
      </c>
      <c r="AQ6" s="16">
        <f>'Market and Factors'!C10</f>
        <v>-1.5300000000000001E-2</v>
      </c>
      <c r="AR6" s="16">
        <f>'Market and Factors'!M10</f>
        <v>2.8300000000000002E-2</v>
      </c>
      <c r="AS6" s="16">
        <f>'Market and Factors'!O10</f>
        <v>-7.9000000000000008E-3</v>
      </c>
      <c r="AT6" s="9">
        <f>'Market and Factors'!Q10</f>
        <v>3.0299999999999997E-2</v>
      </c>
      <c r="AV6" s="6">
        <v>37.129337</v>
      </c>
      <c r="AW6" s="16">
        <f t="shared" si="9"/>
        <v>-4.0904314483610864E-2</v>
      </c>
      <c r="AX6" s="16">
        <f t="shared" si="10"/>
        <v>0.95909568551638913</v>
      </c>
      <c r="AY6" s="16">
        <f>AW6-'Market and Factors'!F10</f>
        <v>-4.0904314483610864E-2</v>
      </c>
      <c r="AZ6" s="16">
        <f>'Market and Factors'!C10</f>
        <v>-1.5300000000000001E-2</v>
      </c>
      <c r="BA6" s="16">
        <f>'Market and Factors'!M10</f>
        <v>2.8300000000000002E-2</v>
      </c>
      <c r="BB6" s="16">
        <f>'Market and Factors'!O10</f>
        <v>-7.9000000000000008E-3</v>
      </c>
      <c r="BC6" s="9">
        <f>'Market and Factors'!Q10</f>
        <v>3.0299999999999997E-2</v>
      </c>
      <c r="BE6" s="6">
        <v>42.188709000000003</v>
      </c>
      <c r="BF6" s="16">
        <f t="shared" si="11"/>
        <v>-1.3472637699168605E-3</v>
      </c>
      <c r="BG6" s="16">
        <f t="shared" si="12"/>
        <v>0.9986527362300831</v>
      </c>
      <c r="BH6" s="16">
        <f>BF6-'Market and Factors'!F10</f>
        <v>-1.3472637699168605E-3</v>
      </c>
      <c r="BI6" s="16">
        <f>'Market and Factors'!C10</f>
        <v>-1.5300000000000001E-2</v>
      </c>
      <c r="BJ6" s="16">
        <f>'Market and Factors'!M10</f>
        <v>2.8300000000000002E-2</v>
      </c>
      <c r="BK6" s="16">
        <f>'Market and Factors'!O10</f>
        <v>-7.9000000000000008E-3</v>
      </c>
      <c r="BL6" s="9">
        <f>'Market and Factors'!Q10</f>
        <v>3.0299999999999997E-2</v>
      </c>
      <c r="BN6" s="25">
        <v>59.339897000000001</v>
      </c>
      <c r="BO6" s="16">
        <f t="shared" si="13"/>
        <v>3.0732272281725044E-2</v>
      </c>
      <c r="BP6" s="16">
        <f t="shared" si="14"/>
        <v>1.0307322722817251</v>
      </c>
      <c r="BQ6" s="16">
        <f>BO6-'Market and Factors'!F10</f>
        <v>3.0732272281725044E-2</v>
      </c>
      <c r="BR6" s="16">
        <f>'Market and Factors'!C10</f>
        <v>-1.5300000000000001E-2</v>
      </c>
      <c r="BS6" s="16">
        <f>'Market and Factors'!M10</f>
        <v>2.8300000000000002E-2</v>
      </c>
      <c r="BT6" s="16">
        <f>'Market and Factors'!O10</f>
        <v>-7.9000000000000008E-3</v>
      </c>
      <c r="BU6" s="9">
        <f>'Market and Factors'!Q10</f>
        <v>3.0299999999999997E-2</v>
      </c>
      <c r="BW6" s="6">
        <v>50.746398999999997</v>
      </c>
      <c r="BX6" s="16">
        <f t="shared" si="15"/>
        <v>6.8274196248716862E-2</v>
      </c>
      <c r="BY6" s="16">
        <f t="shared" si="16"/>
        <v>1.0682741962487168</v>
      </c>
      <c r="BZ6" s="16">
        <f>BX6-'Market and Factors'!F10</f>
        <v>6.8274196248716862E-2</v>
      </c>
      <c r="CA6" s="16">
        <f>'Market and Factors'!C10</f>
        <v>-1.5300000000000001E-2</v>
      </c>
      <c r="CB6" s="16">
        <f>'Market and Factors'!M10</f>
        <v>2.8300000000000002E-2</v>
      </c>
      <c r="CC6" s="16">
        <f>'Market and Factors'!O10</f>
        <v>-7.9000000000000008E-3</v>
      </c>
      <c r="CD6" s="9">
        <f>'Market and Factors'!Q10</f>
        <v>3.0299999999999997E-2</v>
      </c>
      <c r="CF6" s="25">
        <v>27.361031000000001</v>
      </c>
      <c r="CG6" s="16">
        <f t="shared" si="17"/>
        <v>2.8737774658593975E-2</v>
      </c>
      <c r="CH6" s="16">
        <f t="shared" si="18"/>
        <v>1.028737774658594</v>
      </c>
      <c r="CI6" s="16">
        <f>CG6-'Market and Factors'!F10</f>
        <v>2.8737774658593975E-2</v>
      </c>
      <c r="CJ6" s="16">
        <f>'Market and Factors'!C10</f>
        <v>-1.5300000000000001E-2</v>
      </c>
      <c r="CK6" s="16">
        <f>'Market and Factors'!M10</f>
        <v>2.8300000000000002E-2</v>
      </c>
      <c r="CL6" s="16">
        <f>'Market and Factors'!O10</f>
        <v>-7.9000000000000008E-3</v>
      </c>
      <c r="CM6" s="9">
        <f>'Market and Factors'!Q10</f>
        <v>3.0299999999999997E-2</v>
      </c>
      <c r="CO6" s="6">
        <v>146.411179</v>
      </c>
      <c r="CP6" s="16">
        <f t="shared" si="19"/>
        <v>-5.4774715331050945E-2</v>
      </c>
      <c r="CQ6" s="16">
        <f t="shared" si="20"/>
        <v>0.94522528466894906</v>
      </c>
      <c r="CR6" s="16">
        <f>CP6-'Market and Factors'!F10</f>
        <v>-5.4774715331050945E-2</v>
      </c>
      <c r="CS6" s="16">
        <f>'Market and Factors'!C10</f>
        <v>-1.5300000000000001E-2</v>
      </c>
      <c r="CT6" s="16">
        <f>'Market and Factors'!M10</f>
        <v>2.8300000000000002E-2</v>
      </c>
      <c r="CU6" s="16">
        <f>'Market and Factors'!O10</f>
        <v>-7.9000000000000008E-3</v>
      </c>
      <c r="CV6" s="9">
        <f>'Market and Factors'!Q10</f>
        <v>3.0299999999999997E-2</v>
      </c>
      <c r="CX6" s="6">
        <v>59.339897000000001</v>
      </c>
      <c r="CY6" s="16">
        <f t="shared" si="21"/>
        <v>3.0732272281725044E-2</v>
      </c>
      <c r="CZ6" s="16">
        <f t="shared" si="22"/>
        <v>1.0307322722817251</v>
      </c>
      <c r="DA6" s="16">
        <f>CY6-'Market and Factors'!F10</f>
        <v>3.0732272281725044E-2</v>
      </c>
      <c r="DB6" s="16">
        <f>'Market and Factors'!C10</f>
        <v>-1.5300000000000001E-2</v>
      </c>
      <c r="DC6" s="16">
        <f>'Market and Factors'!M10</f>
        <v>2.8300000000000002E-2</v>
      </c>
      <c r="DD6" s="16">
        <f>'Market and Factors'!O10</f>
        <v>-7.9000000000000008E-3</v>
      </c>
      <c r="DE6" s="9">
        <f>'Market and Factors'!Q10</f>
        <v>3.0299999999999997E-2</v>
      </c>
    </row>
    <row r="7" spans="1:109">
      <c r="A7" s="22">
        <v>42186</v>
      </c>
      <c r="B7" s="18"/>
      <c r="C7" s="6">
        <v>112.09375</v>
      </c>
      <c r="D7" s="16">
        <f t="shared" si="0"/>
        <v>-3.2926762911261905E-2</v>
      </c>
      <c r="E7" s="16">
        <f t="shared" si="23"/>
        <v>0.96707323708873805</v>
      </c>
      <c r="F7" s="16">
        <f>'Raw Stock Data'!D7-'Market and Factors'!F11</f>
        <v>-3.2926762911261905E-2</v>
      </c>
      <c r="G7" s="16">
        <f>'Market and Factors'!C11</f>
        <v>1.54E-2</v>
      </c>
      <c r="H7" s="16">
        <f>'Market and Factors'!M11</f>
        <v>-4.1500000000000002E-2</v>
      </c>
      <c r="I7" s="16">
        <f>'Market and Factors'!O11</f>
        <v>-4.1200000000000001E-2</v>
      </c>
      <c r="J7" s="9">
        <f>'Market and Factors'!Q11</f>
        <v>0.1033</v>
      </c>
      <c r="L7" s="6">
        <v>25.422927999999999</v>
      </c>
      <c r="M7" s="16">
        <f t="shared" si="1"/>
        <v>-4.4814243027327186E-2</v>
      </c>
      <c r="N7" s="16">
        <f t="shared" si="2"/>
        <v>0.95518575697267283</v>
      </c>
      <c r="O7" s="16">
        <f>M7-'Market and Factors'!F11</f>
        <v>-4.4814243027327186E-2</v>
      </c>
      <c r="P7" s="16">
        <f>'Market and Factors'!C11</f>
        <v>1.54E-2</v>
      </c>
      <c r="Q7" s="16">
        <f>'Market and Factors'!M11</f>
        <v>-4.1500000000000002E-2</v>
      </c>
      <c r="R7" s="16">
        <f>'Market and Factors'!O11</f>
        <v>-4.1200000000000001E-2</v>
      </c>
      <c r="S7" s="9">
        <f>'Market and Factors'!Q11</f>
        <v>0.1033</v>
      </c>
      <c r="U7" s="6">
        <v>64.018485999999996</v>
      </c>
      <c r="V7" s="16">
        <f t="shared" si="3"/>
        <v>1.480361151815698E-2</v>
      </c>
      <c r="W7" s="16">
        <f t="shared" si="4"/>
        <v>1.0148036115181569</v>
      </c>
      <c r="X7" s="16">
        <f>V7-'Market and Factors'!F11</f>
        <v>1.480361151815698E-2</v>
      </c>
      <c r="Y7" s="16">
        <f>'Market and Factors'!C11</f>
        <v>1.54E-2</v>
      </c>
      <c r="Z7" s="16">
        <f>'Market and Factors'!M11</f>
        <v>-4.1500000000000002E-2</v>
      </c>
      <c r="AA7" s="16">
        <f>'Market and Factors'!O11</f>
        <v>-4.1200000000000001E-2</v>
      </c>
      <c r="AB7" s="9">
        <f>'Market and Factors'!Q11</f>
        <v>0.1033</v>
      </c>
      <c r="AD7" s="6">
        <v>69.848647999999997</v>
      </c>
      <c r="AE7" s="16">
        <f t="shared" si="5"/>
        <v>2.695328794899528E-3</v>
      </c>
      <c r="AF7" s="16">
        <f t="shared" si="6"/>
        <v>1.0026953287948994</v>
      </c>
      <c r="AG7" s="16">
        <f>AE7-'Market and Factors'!F11</f>
        <v>2.695328794899528E-3</v>
      </c>
      <c r="AH7" s="16">
        <f>'Market and Factors'!C11</f>
        <v>1.54E-2</v>
      </c>
      <c r="AI7" s="16">
        <f>'Market and Factors'!M11</f>
        <v>-4.1500000000000002E-2</v>
      </c>
      <c r="AJ7" s="16">
        <f>'Market and Factors'!O11</f>
        <v>-4.1200000000000001E-2</v>
      </c>
      <c r="AK7" s="9">
        <f>'Market and Factors'!Q11</f>
        <v>0.1033</v>
      </c>
      <c r="AM7" s="6">
        <v>42.382339000000002</v>
      </c>
      <c r="AN7" s="16">
        <f t="shared" si="7"/>
        <v>5.7757642613450615E-2</v>
      </c>
      <c r="AO7" s="16">
        <f t="shared" si="8"/>
        <v>1.0577576426134505</v>
      </c>
      <c r="AP7" s="16">
        <f>AN7-'Market and Factors'!F11</f>
        <v>5.7757642613450615E-2</v>
      </c>
      <c r="AQ7" s="16">
        <f>'Market and Factors'!C11</f>
        <v>1.54E-2</v>
      </c>
      <c r="AR7" s="16">
        <f>'Market and Factors'!M11</f>
        <v>-4.1500000000000002E-2</v>
      </c>
      <c r="AS7" s="16">
        <f>'Market and Factors'!O11</f>
        <v>-4.1200000000000001E-2</v>
      </c>
      <c r="AT7" s="9">
        <f>'Market and Factors'!Q11</f>
        <v>0.1033</v>
      </c>
      <c r="AV7" s="6">
        <v>40.075825000000002</v>
      </c>
      <c r="AW7" s="16">
        <f t="shared" si="9"/>
        <v>7.9357409479194368E-2</v>
      </c>
      <c r="AX7" s="16">
        <f t="shared" si="10"/>
        <v>1.0793574094791945</v>
      </c>
      <c r="AY7" s="16">
        <f>AW7-'Market and Factors'!F11</f>
        <v>7.9357409479194368E-2</v>
      </c>
      <c r="AZ7" s="16">
        <f>'Market and Factors'!C11</f>
        <v>1.54E-2</v>
      </c>
      <c r="BA7" s="16">
        <f>'Market and Factors'!M11</f>
        <v>-4.1500000000000002E-2</v>
      </c>
      <c r="BB7" s="16">
        <f>'Market and Factors'!O11</f>
        <v>-4.1200000000000001E-2</v>
      </c>
      <c r="BC7" s="9">
        <f>'Market and Factors'!Q11</f>
        <v>0.1033</v>
      </c>
      <c r="BE7" s="6">
        <v>46.866306000000002</v>
      </c>
      <c r="BF7" s="16">
        <f t="shared" si="11"/>
        <v>0.11087319595392213</v>
      </c>
      <c r="BG7" s="16">
        <f t="shared" si="12"/>
        <v>1.1108731959539222</v>
      </c>
      <c r="BH7" s="16">
        <f>BF7-'Market and Factors'!F11</f>
        <v>0.11087319595392213</v>
      </c>
      <c r="BI7" s="16">
        <f>'Market and Factors'!C11</f>
        <v>1.54E-2</v>
      </c>
      <c r="BJ7" s="16">
        <f>'Market and Factors'!M11</f>
        <v>-4.1500000000000002E-2</v>
      </c>
      <c r="BK7" s="16">
        <f>'Market and Factors'!O11</f>
        <v>-4.1200000000000001E-2</v>
      </c>
      <c r="BL7" s="9">
        <f>'Market and Factors'!Q11</f>
        <v>0.1033</v>
      </c>
      <c r="BN7" s="25">
        <v>60.781582</v>
      </c>
      <c r="BO7" s="16">
        <f t="shared" si="13"/>
        <v>2.4295374156109498E-2</v>
      </c>
      <c r="BP7" s="16">
        <f t="shared" si="14"/>
        <v>1.0242953741561096</v>
      </c>
      <c r="BQ7" s="16">
        <f>BO7-'Market and Factors'!F11</f>
        <v>2.4295374156109498E-2</v>
      </c>
      <c r="BR7" s="16">
        <f>'Market and Factors'!C11</f>
        <v>1.54E-2</v>
      </c>
      <c r="BS7" s="16">
        <f>'Market and Factors'!M11</f>
        <v>-4.1500000000000002E-2</v>
      </c>
      <c r="BT7" s="16">
        <f>'Market and Factors'!O11</f>
        <v>-4.1200000000000001E-2</v>
      </c>
      <c r="BU7" s="9">
        <f>'Market and Factors'!Q11</f>
        <v>0.1033</v>
      </c>
      <c r="BW7" s="6">
        <v>54.128875999999998</v>
      </c>
      <c r="BX7" s="16">
        <f t="shared" si="15"/>
        <v>6.665452261942767E-2</v>
      </c>
      <c r="BY7" s="16">
        <f t="shared" si="16"/>
        <v>1.0666545226194277</v>
      </c>
      <c r="BZ7" s="16">
        <f>BX7-'Market and Factors'!F11</f>
        <v>6.665452261942767E-2</v>
      </c>
      <c r="CA7" s="16">
        <f>'Market and Factors'!C11</f>
        <v>1.54E-2</v>
      </c>
      <c r="CB7" s="16">
        <f>'Market and Factors'!M11</f>
        <v>-4.1500000000000002E-2</v>
      </c>
      <c r="CC7" s="16">
        <f>'Market and Factors'!O11</f>
        <v>-4.1200000000000001E-2</v>
      </c>
      <c r="CD7" s="9">
        <f>'Market and Factors'!Q11</f>
        <v>0.1033</v>
      </c>
      <c r="CF7" s="25">
        <v>28.510103000000001</v>
      </c>
      <c r="CG7" s="16">
        <f t="shared" si="17"/>
        <v>4.1996663064341411E-2</v>
      </c>
      <c r="CH7" s="16">
        <f t="shared" si="18"/>
        <v>1.0419966630643414</v>
      </c>
      <c r="CI7" s="16">
        <f>CG7-'Market and Factors'!F11</f>
        <v>4.1996663064341411E-2</v>
      </c>
      <c r="CJ7" s="16">
        <f>'Market and Factors'!C11</f>
        <v>1.54E-2</v>
      </c>
      <c r="CK7" s="16">
        <f>'Market and Factors'!M11</f>
        <v>-4.1500000000000002E-2</v>
      </c>
      <c r="CL7" s="16">
        <f>'Market and Factors'!O11</f>
        <v>-4.1200000000000001E-2</v>
      </c>
      <c r="CM7" s="9">
        <f>'Market and Factors'!Q11</f>
        <v>0.1033</v>
      </c>
      <c r="CO7" s="6">
        <v>155.88215600000001</v>
      </c>
      <c r="CP7" s="16">
        <f t="shared" si="19"/>
        <v>6.468752635343511E-2</v>
      </c>
      <c r="CQ7" s="16">
        <f t="shared" si="20"/>
        <v>1.0646875263534352</v>
      </c>
      <c r="CR7" s="16">
        <f>CP7-'Market and Factors'!F11</f>
        <v>6.468752635343511E-2</v>
      </c>
      <c r="CS7" s="16">
        <f>'Market and Factors'!C11</f>
        <v>1.54E-2</v>
      </c>
      <c r="CT7" s="16">
        <f>'Market and Factors'!M11</f>
        <v>-4.1500000000000002E-2</v>
      </c>
      <c r="CU7" s="16">
        <f>'Market and Factors'!O11</f>
        <v>-4.1200000000000001E-2</v>
      </c>
      <c r="CV7" s="9">
        <f>'Market and Factors'!Q11</f>
        <v>0.1033</v>
      </c>
      <c r="CX7" s="6">
        <v>60.781582</v>
      </c>
      <c r="CY7" s="16">
        <f t="shared" si="21"/>
        <v>2.4295374156109498E-2</v>
      </c>
      <c r="CZ7" s="16">
        <f t="shared" si="22"/>
        <v>1.0242953741561096</v>
      </c>
      <c r="DA7" s="16">
        <f>CY7-'Market and Factors'!F11</f>
        <v>2.4295374156109498E-2</v>
      </c>
      <c r="DB7" s="16">
        <f>'Market and Factors'!C11</f>
        <v>1.54E-2</v>
      </c>
      <c r="DC7" s="16">
        <f>'Market and Factors'!M11</f>
        <v>-4.1500000000000002E-2</v>
      </c>
      <c r="DD7" s="16">
        <f>'Market and Factors'!O11</f>
        <v>-4.1200000000000001E-2</v>
      </c>
      <c r="DE7" s="9">
        <f>'Market and Factors'!Q11</f>
        <v>0.1033</v>
      </c>
    </row>
    <row r="8" spans="1:109">
      <c r="A8" s="22">
        <v>42217</v>
      </c>
      <c r="B8" s="18"/>
      <c r="C8" s="6">
        <v>104.349785</v>
      </c>
      <c r="D8" s="16">
        <f t="shared" si="0"/>
        <v>-6.9084717033732951E-2</v>
      </c>
      <c r="E8" s="16">
        <f t="shared" si="23"/>
        <v>0.93091528296626702</v>
      </c>
      <c r="F8" s="16">
        <f>'Raw Stock Data'!D8-'Market and Factors'!F12</f>
        <v>-6.9084717033732951E-2</v>
      </c>
      <c r="G8" s="16">
        <f>'Market and Factors'!C12</f>
        <v>-6.0400000000000002E-2</v>
      </c>
      <c r="H8" s="16">
        <f>'Market and Factors'!M12</f>
        <v>4.8999999999999998E-3</v>
      </c>
      <c r="I8" s="16">
        <f>'Market and Factors'!O12</f>
        <v>2.6600000000000002E-2</v>
      </c>
      <c r="J8" s="9">
        <f>'Market and Factors'!Q12</f>
        <v>-2.12E-2</v>
      </c>
      <c r="L8" s="6">
        <v>23.752806</v>
      </c>
      <c r="M8" s="16">
        <f t="shared" si="1"/>
        <v>-6.5693534592081576E-2</v>
      </c>
      <c r="N8" s="16">
        <f t="shared" si="2"/>
        <v>0.9343064654079184</v>
      </c>
      <c r="O8" s="16">
        <f>M8-'Market and Factors'!F12</f>
        <v>-6.5693534592081576E-2</v>
      </c>
      <c r="P8" s="16">
        <f>'Market and Factors'!C12</f>
        <v>-6.0400000000000002E-2</v>
      </c>
      <c r="Q8" s="16">
        <f>'Market and Factors'!M12</f>
        <v>4.8999999999999998E-3</v>
      </c>
      <c r="R8" s="16">
        <f>'Market and Factors'!O12</f>
        <v>2.6600000000000002E-2</v>
      </c>
      <c r="S8" s="9">
        <f>'Market and Factors'!Q12</f>
        <v>-2.12E-2</v>
      </c>
      <c r="U8" s="6">
        <v>57.570385000000002</v>
      </c>
      <c r="V8" s="16">
        <f t="shared" si="3"/>
        <v>-0.10072248506470451</v>
      </c>
      <c r="W8" s="16">
        <f t="shared" si="4"/>
        <v>0.89927751493529551</v>
      </c>
      <c r="X8" s="16">
        <f>V8-'Market and Factors'!F12</f>
        <v>-0.10072248506470451</v>
      </c>
      <c r="Y8" s="16">
        <f>'Market and Factors'!C12</f>
        <v>-6.0400000000000002E-2</v>
      </c>
      <c r="Z8" s="16">
        <f>'Market and Factors'!M12</f>
        <v>4.8999999999999998E-3</v>
      </c>
      <c r="AA8" s="16">
        <f>'Market and Factors'!O12</f>
        <v>2.6600000000000002E-2</v>
      </c>
      <c r="AB8" s="9">
        <f>'Market and Factors'!Q12</f>
        <v>-2.12E-2</v>
      </c>
      <c r="AD8" s="6">
        <v>66.435135000000002</v>
      </c>
      <c r="AE8" s="16">
        <f t="shared" si="5"/>
        <v>-4.8870137042595227E-2</v>
      </c>
      <c r="AF8" s="16">
        <f t="shared" si="6"/>
        <v>0.95112986295740476</v>
      </c>
      <c r="AG8" s="16">
        <f>AE8-'Market and Factors'!F12</f>
        <v>-4.8870137042595227E-2</v>
      </c>
      <c r="AH8" s="16">
        <f>'Market and Factors'!C12</f>
        <v>-6.0400000000000002E-2</v>
      </c>
      <c r="AI8" s="16">
        <f>'Market and Factors'!M12</f>
        <v>4.8999999999999998E-3</v>
      </c>
      <c r="AJ8" s="16">
        <f>'Market and Factors'!O12</f>
        <v>2.6600000000000002E-2</v>
      </c>
      <c r="AK8" s="9">
        <f>'Market and Factors'!Q12</f>
        <v>-2.12E-2</v>
      </c>
      <c r="AM8" s="6">
        <v>39.496338000000002</v>
      </c>
      <c r="AN8" s="16">
        <f t="shared" si="7"/>
        <v>-6.8094424897125194E-2</v>
      </c>
      <c r="AO8" s="16">
        <f t="shared" si="8"/>
        <v>0.93190557510287486</v>
      </c>
      <c r="AP8" s="16">
        <f>AN8-'Market and Factors'!F12</f>
        <v>-6.8094424897125194E-2</v>
      </c>
      <c r="AQ8" s="16">
        <f>'Market and Factors'!C12</f>
        <v>-6.0400000000000002E-2</v>
      </c>
      <c r="AR8" s="16">
        <f>'Market and Factors'!M12</f>
        <v>4.8999999999999998E-3</v>
      </c>
      <c r="AS8" s="16">
        <f>'Market and Factors'!O12</f>
        <v>2.6600000000000002E-2</v>
      </c>
      <c r="AT8" s="9">
        <f>'Market and Factors'!Q12</f>
        <v>-2.12E-2</v>
      </c>
      <c r="AV8" s="6">
        <v>39.569679000000001</v>
      </c>
      <c r="AW8" s="16">
        <f t="shared" si="9"/>
        <v>-1.2629708808240407E-2</v>
      </c>
      <c r="AX8" s="16">
        <f t="shared" si="10"/>
        <v>0.98737029119175956</v>
      </c>
      <c r="AY8" s="16">
        <f>AW8-'Market and Factors'!F12</f>
        <v>-1.2629708808240407E-2</v>
      </c>
      <c r="AZ8" s="16">
        <f>'Market and Factors'!C12</f>
        <v>-6.0400000000000002E-2</v>
      </c>
      <c r="BA8" s="16">
        <f>'Market and Factors'!M12</f>
        <v>4.8999999999999998E-3</v>
      </c>
      <c r="BB8" s="16">
        <f>'Market and Factors'!O12</f>
        <v>2.6600000000000002E-2</v>
      </c>
      <c r="BC8" s="9">
        <f>'Market and Factors'!Q12</f>
        <v>-2.12E-2</v>
      </c>
      <c r="BE8" s="6">
        <v>44.571083000000002</v>
      </c>
      <c r="BF8" s="16">
        <f t="shared" si="11"/>
        <v>-4.8973840609498859E-2</v>
      </c>
      <c r="BG8" s="16">
        <f t="shared" si="12"/>
        <v>0.95102615939050117</v>
      </c>
      <c r="BH8" s="16">
        <f>BF8-'Market and Factors'!F12</f>
        <v>-4.8973840609498859E-2</v>
      </c>
      <c r="BI8" s="16">
        <f>'Market and Factors'!C12</f>
        <v>-6.0400000000000002E-2</v>
      </c>
      <c r="BJ8" s="16">
        <f>'Market and Factors'!M12</f>
        <v>4.8999999999999998E-3</v>
      </c>
      <c r="BK8" s="16">
        <f>'Market and Factors'!O12</f>
        <v>2.6600000000000002E-2</v>
      </c>
      <c r="BL8" s="9">
        <f>'Market and Factors'!Q12</f>
        <v>-2.12E-2</v>
      </c>
      <c r="BN8" s="25">
        <v>58.049557</v>
      </c>
      <c r="BO8" s="16">
        <f t="shared" si="13"/>
        <v>-4.4948237773738763E-2</v>
      </c>
      <c r="BP8" s="16">
        <f t="shared" si="14"/>
        <v>0.9550517622262612</v>
      </c>
      <c r="BQ8" s="16">
        <f>BO8-'Market and Factors'!F12</f>
        <v>-4.4948237773738763E-2</v>
      </c>
      <c r="BR8" s="16">
        <f>'Market and Factors'!C12</f>
        <v>-6.0400000000000002E-2</v>
      </c>
      <c r="BS8" s="16">
        <f>'Market and Factors'!M12</f>
        <v>4.8999999999999998E-3</v>
      </c>
      <c r="BT8" s="16">
        <f>'Market and Factors'!O12</f>
        <v>2.6600000000000002E-2</v>
      </c>
      <c r="BU8" s="9">
        <f>'Market and Factors'!Q12</f>
        <v>-2.12E-2</v>
      </c>
      <c r="BW8" s="6">
        <v>52.498714</v>
      </c>
      <c r="BX8" s="16">
        <f t="shared" si="15"/>
        <v>-3.0116309823244779E-2</v>
      </c>
      <c r="BY8" s="16">
        <f t="shared" si="16"/>
        <v>0.96988369017675524</v>
      </c>
      <c r="BZ8" s="16">
        <f>BX8-'Market and Factors'!F12</f>
        <v>-3.0116309823244779E-2</v>
      </c>
      <c r="CA8" s="16">
        <f>'Market and Factors'!C12</f>
        <v>-6.0400000000000002E-2</v>
      </c>
      <c r="CB8" s="16">
        <f>'Market and Factors'!M12</f>
        <v>4.8999999999999998E-3</v>
      </c>
      <c r="CC8" s="16">
        <f>'Market and Factors'!O12</f>
        <v>2.6600000000000002E-2</v>
      </c>
      <c r="CD8" s="9">
        <f>'Market and Factors'!Q12</f>
        <v>-2.12E-2</v>
      </c>
      <c r="CF8" s="25">
        <v>25.732641000000001</v>
      </c>
      <c r="CG8" s="16">
        <f t="shared" si="17"/>
        <v>-9.7420272385546972E-2</v>
      </c>
      <c r="CH8" s="16">
        <f t="shared" si="18"/>
        <v>0.90257972761445304</v>
      </c>
      <c r="CI8" s="16">
        <f>CG8-'Market and Factors'!F12</f>
        <v>-9.7420272385546972E-2</v>
      </c>
      <c r="CJ8" s="16">
        <f>'Market and Factors'!C12</f>
        <v>-6.0400000000000002E-2</v>
      </c>
      <c r="CK8" s="16">
        <f>'Market and Factors'!M12</f>
        <v>4.8999999999999998E-3</v>
      </c>
      <c r="CL8" s="16">
        <f>'Market and Factors'!O12</f>
        <v>2.6600000000000002E-2</v>
      </c>
      <c r="CM8" s="9">
        <f>'Market and Factors'!Q12</f>
        <v>-2.12E-2</v>
      </c>
      <c r="CO8" s="6">
        <v>139.73117099999999</v>
      </c>
      <c r="CP8" s="16">
        <f t="shared" si="19"/>
        <v>-0.10361022335359552</v>
      </c>
      <c r="CQ8" s="16">
        <f t="shared" si="20"/>
        <v>0.89638977664640451</v>
      </c>
      <c r="CR8" s="16">
        <f>CP8-'Market and Factors'!F12</f>
        <v>-0.10361022335359552</v>
      </c>
      <c r="CS8" s="16">
        <f>'Market and Factors'!C12</f>
        <v>-6.0400000000000002E-2</v>
      </c>
      <c r="CT8" s="16">
        <f>'Market and Factors'!M12</f>
        <v>4.8999999999999998E-3</v>
      </c>
      <c r="CU8" s="16">
        <f>'Market and Factors'!O12</f>
        <v>2.6600000000000002E-2</v>
      </c>
      <c r="CV8" s="9">
        <f>'Market and Factors'!Q12</f>
        <v>-2.12E-2</v>
      </c>
      <c r="CX8" s="6">
        <v>58.049557</v>
      </c>
      <c r="CY8" s="16">
        <f t="shared" si="21"/>
        <v>-4.4948237773738763E-2</v>
      </c>
      <c r="CZ8" s="16">
        <f t="shared" si="22"/>
        <v>0.9550517622262612</v>
      </c>
      <c r="DA8" s="16">
        <f>CY8-'Market and Factors'!F12</f>
        <v>-4.4948237773738763E-2</v>
      </c>
      <c r="DB8" s="16">
        <f>'Market and Factors'!C12</f>
        <v>-6.0400000000000002E-2</v>
      </c>
      <c r="DC8" s="16">
        <f>'Market and Factors'!M12</f>
        <v>4.8999999999999998E-3</v>
      </c>
      <c r="DD8" s="16">
        <f>'Market and Factors'!O12</f>
        <v>2.6600000000000002E-2</v>
      </c>
      <c r="DE8" s="9">
        <f>'Market and Factors'!Q12</f>
        <v>-2.12E-2</v>
      </c>
    </row>
    <row r="9" spans="1:109">
      <c r="A9" s="22">
        <v>42248</v>
      </c>
      <c r="B9" s="18"/>
      <c r="C9" s="6">
        <v>102.38999200000001</v>
      </c>
      <c r="D9" s="16">
        <f t="shared" si="0"/>
        <v>-1.8780997009241473E-2</v>
      </c>
      <c r="E9" s="16">
        <f t="shared" si="23"/>
        <v>0.98121900299075848</v>
      </c>
      <c r="F9" s="16">
        <f>'Raw Stock Data'!D9-'Market and Factors'!F13</f>
        <v>-1.8780997009241473E-2</v>
      </c>
      <c r="G9" s="16">
        <f>'Market and Factors'!C13</f>
        <v>-3.0800000000000001E-2</v>
      </c>
      <c r="H9" s="16">
        <f>'Market and Factors'!M13</f>
        <v>-2.64E-2</v>
      </c>
      <c r="I9" s="16">
        <f>'Market and Factors'!O13</f>
        <v>5.3E-3</v>
      </c>
      <c r="J9" s="9">
        <f>'Market and Factors'!Q13</f>
        <v>5.33E-2</v>
      </c>
      <c r="L9" s="6">
        <v>24.220763999999999</v>
      </c>
      <c r="M9" s="16">
        <f t="shared" si="1"/>
        <v>1.9701167095794891E-2</v>
      </c>
      <c r="N9" s="16">
        <f t="shared" si="2"/>
        <v>1.0197011670957949</v>
      </c>
      <c r="O9" s="16">
        <f>M9-'Market and Factors'!F13</f>
        <v>1.9701167095794891E-2</v>
      </c>
      <c r="P9" s="16">
        <f>'Market and Factors'!C13</f>
        <v>-3.0800000000000001E-2</v>
      </c>
      <c r="Q9" s="16">
        <f>'Market and Factors'!M13</f>
        <v>-2.64E-2</v>
      </c>
      <c r="R9" s="16">
        <f>'Market and Factors'!O13</f>
        <v>5.3E-3</v>
      </c>
      <c r="S9" s="9">
        <f>'Market and Factors'!Q13</f>
        <v>5.33E-2</v>
      </c>
      <c r="U9" s="6">
        <v>58.061988999999997</v>
      </c>
      <c r="V9" s="16">
        <f t="shared" si="3"/>
        <v>8.5391820812036473E-3</v>
      </c>
      <c r="W9" s="16">
        <f t="shared" si="4"/>
        <v>1.0085391820812037</v>
      </c>
      <c r="X9" s="16">
        <f>V9-'Market and Factors'!F13</f>
        <v>8.5391820812036473E-3</v>
      </c>
      <c r="Y9" s="16">
        <f>'Market and Factors'!C13</f>
        <v>-3.0800000000000001E-2</v>
      </c>
      <c r="Z9" s="16">
        <f>'Market and Factors'!M13</f>
        <v>-2.64E-2</v>
      </c>
      <c r="AA9" s="16">
        <f>'Market and Factors'!O13</f>
        <v>5.3E-3</v>
      </c>
      <c r="AB9" s="9">
        <f>'Market and Factors'!Q13</f>
        <v>5.33E-2</v>
      </c>
      <c r="AD9" s="6">
        <v>67.603476999999998</v>
      </c>
      <c r="AE9" s="16">
        <f t="shared" si="5"/>
        <v>1.758620645536425E-2</v>
      </c>
      <c r="AF9" s="16">
        <f t="shared" si="6"/>
        <v>1.0175862064553642</v>
      </c>
      <c r="AG9" s="16">
        <f>AE9-'Market and Factors'!F13</f>
        <v>1.758620645536425E-2</v>
      </c>
      <c r="AH9" s="16">
        <f>'Market and Factors'!C13</f>
        <v>-3.0800000000000001E-2</v>
      </c>
      <c r="AI9" s="16">
        <f>'Market and Factors'!M13</f>
        <v>-2.64E-2</v>
      </c>
      <c r="AJ9" s="16">
        <f>'Market and Factors'!O13</f>
        <v>5.3E-3</v>
      </c>
      <c r="AK9" s="9">
        <f>'Market and Factors'!Q13</f>
        <v>5.33E-2</v>
      </c>
      <c r="AM9" s="6">
        <v>40.432808000000001</v>
      </c>
      <c r="AN9" s="16">
        <f t="shared" si="7"/>
        <v>2.3710299420670339E-2</v>
      </c>
      <c r="AO9" s="16">
        <f t="shared" si="8"/>
        <v>1.0237102994206704</v>
      </c>
      <c r="AP9" s="16">
        <f>AN9-'Market and Factors'!F13</f>
        <v>2.3710299420670339E-2</v>
      </c>
      <c r="AQ9" s="16">
        <f>'Market and Factors'!C13</f>
        <v>-3.0800000000000001E-2</v>
      </c>
      <c r="AR9" s="16">
        <f>'Market and Factors'!M13</f>
        <v>-2.64E-2</v>
      </c>
      <c r="AS9" s="16">
        <f>'Market and Factors'!O13</f>
        <v>5.3E-3</v>
      </c>
      <c r="AT9" s="9">
        <f>'Market and Factors'!Q13</f>
        <v>5.33E-2</v>
      </c>
      <c r="AV9" s="6">
        <v>40.673327999999998</v>
      </c>
      <c r="AW9" s="16">
        <f t="shared" si="9"/>
        <v>2.7891280088473733E-2</v>
      </c>
      <c r="AX9" s="16">
        <f t="shared" si="10"/>
        <v>1.0278912800884736</v>
      </c>
      <c r="AY9" s="16">
        <f>AW9-'Market and Factors'!F13</f>
        <v>2.7891280088473733E-2</v>
      </c>
      <c r="AZ9" s="16">
        <f>'Market and Factors'!C13</f>
        <v>-3.0800000000000001E-2</v>
      </c>
      <c r="BA9" s="16">
        <f>'Market and Factors'!M13</f>
        <v>-2.64E-2</v>
      </c>
      <c r="BB9" s="16">
        <f>'Market and Factors'!O13</f>
        <v>5.3E-3</v>
      </c>
      <c r="BC9" s="9">
        <f>'Market and Factors'!Q13</f>
        <v>5.33E-2</v>
      </c>
      <c r="BE9" s="6">
        <v>38.494937999999998</v>
      </c>
      <c r="BF9" s="16">
        <f t="shared" si="11"/>
        <v>-0.13632482297995774</v>
      </c>
      <c r="BG9" s="16">
        <f t="shared" si="12"/>
        <v>0.86367517702004226</v>
      </c>
      <c r="BH9" s="16">
        <f>BF9-'Market and Factors'!F13</f>
        <v>-0.13632482297995774</v>
      </c>
      <c r="BI9" s="16">
        <f>'Market and Factors'!C13</f>
        <v>-3.0800000000000001E-2</v>
      </c>
      <c r="BJ9" s="16">
        <f>'Market and Factors'!M13</f>
        <v>-2.64E-2</v>
      </c>
      <c r="BK9" s="16">
        <f>'Market and Factors'!O13</f>
        <v>5.3E-3</v>
      </c>
      <c r="BL9" s="9">
        <f>'Market and Factors'!Q13</f>
        <v>5.33E-2</v>
      </c>
      <c r="BN9" s="25">
        <v>57.405445</v>
      </c>
      <c r="BO9" s="16">
        <f t="shared" si="13"/>
        <v>-1.1095898630199707E-2</v>
      </c>
      <c r="BP9" s="16">
        <f t="shared" si="14"/>
        <v>0.98890410136980034</v>
      </c>
      <c r="BQ9" s="16">
        <f>BO9-'Market and Factors'!F13</f>
        <v>-1.1095898630199707E-2</v>
      </c>
      <c r="BR9" s="16">
        <f>'Market and Factors'!C13</f>
        <v>-3.0800000000000001E-2</v>
      </c>
      <c r="BS9" s="16">
        <f>'Market and Factors'!M13</f>
        <v>-2.64E-2</v>
      </c>
      <c r="BT9" s="16">
        <f>'Market and Factors'!O13</f>
        <v>5.3E-3</v>
      </c>
      <c r="BU9" s="9">
        <f>'Market and Factors'!Q13</f>
        <v>5.33E-2</v>
      </c>
      <c r="BW9" s="6">
        <v>57.769717999999997</v>
      </c>
      <c r="BX9" s="16">
        <f t="shared" si="15"/>
        <v>0.10040253557449041</v>
      </c>
      <c r="BY9" s="16">
        <f t="shared" si="16"/>
        <v>1.1004025355744904</v>
      </c>
      <c r="BZ9" s="16">
        <f>BX9-'Market and Factors'!F13</f>
        <v>0.10040253557449041</v>
      </c>
      <c r="CA9" s="16">
        <f>'Market and Factors'!C13</f>
        <v>-3.0800000000000001E-2</v>
      </c>
      <c r="CB9" s="16">
        <f>'Market and Factors'!M13</f>
        <v>-2.64E-2</v>
      </c>
      <c r="CC9" s="16">
        <f>'Market and Factors'!O13</f>
        <v>5.3E-3</v>
      </c>
      <c r="CD9" s="9">
        <f>'Market and Factors'!Q13</f>
        <v>5.33E-2</v>
      </c>
      <c r="CF9" s="25">
        <v>25.983892000000001</v>
      </c>
      <c r="CG9" s="16">
        <f t="shared" si="17"/>
        <v>9.763902585824746E-3</v>
      </c>
      <c r="CH9" s="16">
        <f t="shared" si="18"/>
        <v>1.0097639025858247</v>
      </c>
      <c r="CI9" s="16">
        <f>CG9-'Market and Factors'!F13</f>
        <v>9.763902585824746E-3</v>
      </c>
      <c r="CJ9" s="16">
        <f>'Market and Factors'!C13</f>
        <v>-3.0800000000000001E-2</v>
      </c>
      <c r="CK9" s="16">
        <f>'Market and Factors'!M13</f>
        <v>-2.64E-2</v>
      </c>
      <c r="CL9" s="16">
        <f>'Market and Factors'!O13</f>
        <v>5.3E-3</v>
      </c>
      <c r="CM9" s="9">
        <f>'Market and Factors'!Q13</f>
        <v>5.33E-2</v>
      </c>
      <c r="CO9" s="6">
        <v>141.881607</v>
      </c>
      <c r="CP9" s="16">
        <f t="shared" si="19"/>
        <v>1.5389808763572255E-2</v>
      </c>
      <c r="CQ9" s="16">
        <f t="shared" si="20"/>
        <v>1.0153898087635722</v>
      </c>
      <c r="CR9" s="16">
        <f>CP9-'Market and Factors'!F13</f>
        <v>1.5389808763572255E-2</v>
      </c>
      <c r="CS9" s="16">
        <f>'Market and Factors'!C13</f>
        <v>-3.0800000000000001E-2</v>
      </c>
      <c r="CT9" s="16">
        <f>'Market and Factors'!M13</f>
        <v>-2.64E-2</v>
      </c>
      <c r="CU9" s="16">
        <f>'Market and Factors'!O13</f>
        <v>5.3E-3</v>
      </c>
      <c r="CV9" s="9">
        <f>'Market and Factors'!Q13</f>
        <v>5.33E-2</v>
      </c>
      <c r="CX9" s="6">
        <v>57.405445</v>
      </c>
      <c r="CY9" s="16">
        <f t="shared" si="21"/>
        <v>-1.1095898630199707E-2</v>
      </c>
      <c r="CZ9" s="16">
        <f t="shared" si="22"/>
        <v>0.98890410136980034</v>
      </c>
      <c r="DA9" s="16">
        <f>CY9-'Market and Factors'!F13</f>
        <v>-1.1095898630199707E-2</v>
      </c>
      <c r="DB9" s="16">
        <f>'Market and Factors'!C13</f>
        <v>-3.0800000000000001E-2</v>
      </c>
      <c r="DC9" s="16">
        <f>'Market and Factors'!M13</f>
        <v>-2.64E-2</v>
      </c>
      <c r="DD9" s="16">
        <f>'Market and Factors'!O13</f>
        <v>5.3E-3</v>
      </c>
      <c r="DE9" s="9">
        <f>'Market and Factors'!Q13</f>
        <v>5.33E-2</v>
      </c>
    </row>
    <row r="10" spans="1:109">
      <c r="A10" s="22">
        <v>42278</v>
      </c>
      <c r="B10" s="18"/>
      <c r="C10" s="6">
        <v>110.93023700000001</v>
      </c>
      <c r="D10" s="16">
        <f t="shared" si="0"/>
        <v>8.3408982002850421E-2</v>
      </c>
      <c r="E10" s="16">
        <f t="shared" si="23"/>
        <v>1.0834089820028505</v>
      </c>
      <c r="F10" s="16">
        <f>'Raw Stock Data'!D10-'Market and Factors'!F14</f>
        <v>8.3408982002850421E-2</v>
      </c>
      <c r="G10" s="16">
        <f>'Market and Factors'!C14</f>
        <v>7.7499999999999999E-2</v>
      </c>
      <c r="H10" s="16">
        <f>'Market and Factors'!M14</f>
        <v>-1.9699999999999999E-2</v>
      </c>
      <c r="I10" s="16">
        <f>'Market and Factors'!O14</f>
        <v>-7.000000000000001E-4</v>
      </c>
      <c r="J10" s="9">
        <f>'Market and Factors'!Q14</f>
        <v>-4.0399999999999998E-2</v>
      </c>
      <c r="L10" s="6">
        <v>28.512651000000002</v>
      </c>
      <c r="M10" s="16">
        <f t="shared" si="1"/>
        <v>0.17719866309749779</v>
      </c>
      <c r="N10" s="16">
        <f t="shared" si="2"/>
        <v>1.1771986630974978</v>
      </c>
      <c r="O10" s="16">
        <f>M10-'Market and Factors'!F14</f>
        <v>0.17719866309749779</v>
      </c>
      <c r="P10" s="16">
        <f>'Market and Factors'!C14</f>
        <v>7.7499999999999999E-2</v>
      </c>
      <c r="Q10" s="16">
        <f>'Market and Factors'!M14</f>
        <v>-1.9699999999999999E-2</v>
      </c>
      <c r="R10" s="16">
        <f>'Market and Factors'!O14</f>
        <v>-7.000000000000001E-4</v>
      </c>
      <c r="S10" s="9">
        <f>'Market and Factors'!Q14</f>
        <v>-4.0399999999999998E-2</v>
      </c>
      <c r="U10" s="6">
        <v>51.256453999999998</v>
      </c>
      <c r="V10" s="16">
        <f t="shared" si="3"/>
        <v>-0.11721153748280995</v>
      </c>
      <c r="W10" s="16">
        <f t="shared" si="4"/>
        <v>0.88278846251719001</v>
      </c>
      <c r="X10" s="16">
        <f>V10-'Market and Factors'!F14</f>
        <v>-0.11721153748280995</v>
      </c>
      <c r="Y10" s="16">
        <f>'Market and Factors'!C14</f>
        <v>7.7499999999999999E-2</v>
      </c>
      <c r="Z10" s="16">
        <f>'Market and Factors'!M14</f>
        <v>-1.9699999999999999E-2</v>
      </c>
      <c r="AA10" s="16">
        <f>'Market and Factors'!O14</f>
        <v>-7.000000000000001E-4</v>
      </c>
      <c r="AB10" s="9">
        <f>'Market and Factors'!Q14</f>
        <v>-4.0399999999999998E-2</v>
      </c>
      <c r="AD10" s="6">
        <v>66.331519999999998</v>
      </c>
      <c r="AE10" s="16">
        <f t="shared" si="5"/>
        <v>-1.8814964206648726E-2</v>
      </c>
      <c r="AF10" s="16">
        <f t="shared" si="6"/>
        <v>0.98118503579335126</v>
      </c>
      <c r="AG10" s="16">
        <f>AE10-'Market and Factors'!F14</f>
        <v>-1.8814964206648726E-2</v>
      </c>
      <c r="AH10" s="16">
        <f>'Market and Factors'!C14</f>
        <v>7.7499999999999999E-2</v>
      </c>
      <c r="AI10" s="16">
        <f>'Market and Factors'!M14</f>
        <v>-1.9699999999999999E-2</v>
      </c>
      <c r="AJ10" s="16">
        <f>'Market and Factors'!O14</f>
        <v>-7.000000000000001E-4</v>
      </c>
      <c r="AK10" s="9">
        <f>'Market and Factors'!Q14</f>
        <v>-4.0399999999999998E-2</v>
      </c>
      <c r="AM10" s="6">
        <v>48.088177000000002</v>
      </c>
      <c r="AN10" s="16">
        <f t="shared" si="7"/>
        <v>0.18933557619841787</v>
      </c>
      <c r="AO10" s="16">
        <f t="shared" si="8"/>
        <v>1.1893355761984179</v>
      </c>
      <c r="AP10" s="16">
        <f>AN10-'Market and Factors'!F14</f>
        <v>0.18933557619841787</v>
      </c>
      <c r="AQ10" s="16">
        <f>'Market and Factors'!C14</f>
        <v>7.7499999999999999E-2</v>
      </c>
      <c r="AR10" s="16">
        <f>'Market and Factors'!M14</f>
        <v>-1.9699999999999999E-2</v>
      </c>
      <c r="AS10" s="16">
        <f>'Market and Factors'!O14</f>
        <v>-7.000000000000001E-4</v>
      </c>
      <c r="AT10" s="9">
        <f>'Market and Factors'!Q14</f>
        <v>-4.0399999999999998E-2</v>
      </c>
      <c r="AV10" s="6">
        <v>46.084946000000002</v>
      </c>
      <c r="AW10" s="16">
        <f t="shared" si="9"/>
        <v>0.13305077961655865</v>
      </c>
      <c r="AX10" s="16">
        <f t="shared" si="10"/>
        <v>1.1330507796165588</v>
      </c>
      <c r="AY10" s="16">
        <f>AW10-'Market and Factors'!F14</f>
        <v>0.13305077961655865</v>
      </c>
      <c r="AZ10" s="16">
        <f>'Market and Factors'!C14</f>
        <v>7.7499999999999999E-2</v>
      </c>
      <c r="BA10" s="16">
        <f>'Market and Factors'!M14</f>
        <v>-1.9699999999999999E-2</v>
      </c>
      <c r="BB10" s="16">
        <f>'Market and Factors'!O14</f>
        <v>-7.000000000000001E-4</v>
      </c>
      <c r="BC10" s="9">
        <f>'Market and Factors'!Q14</f>
        <v>-4.0399999999999998E-2</v>
      </c>
      <c r="BE10" s="6">
        <v>28.441164000000001</v>
      </c>
      <c r="BF10" s="16">
        <f t="shared" si="11"/>
        <v>-0.26117132595459686</v>
      </c>
      <c r="BG10" s="16">
        <f t="shared" si="12"/>
        <v>0.73882867404540309</v>
      </c>
      <c r="BH10" s="16">
        <f>BF10-'Market and Factors'!F14</f>
        <v>-0.26117132595459686</v>
      </c>
      <c r="BI10" s="16">
        <f>'Market and Factors'!C14</f>
        <v>7.7499999999999999E-2</v>
      </c>
      <c r="BJ10" s="16">
        <f>'Market and Factors'!M14</f>
        <v>-1.9699999999999999E-2</v>
      </c>
      <c r="BK10" s="16">
        <f>'Market and Factors'!O14</f>
        <v>-7.000000000000001E-4</v>
      </c>
      <c r="BL10" s="9">
        <f>'Market and Factors'!Q14</f>
        <v>-4.0399999999999998E-2</v>
      </c>
      <c r="BN10" s="25">
        <v>52.202057000000003</v>
      </c>
      <c r="BO10" s="16">
        <f t="shared" si="13"/>
        <v>-9.0642760455911395E-2</v>
      </c>
      <c r="BP10" s="16">
        <f t="shared" si="14"/>
        <v>0.90935723954408865</v>
      </c>
      <c r="BQ10" s="16">
        <f>BO10-'Market and Factors'!F14</f>
        <v>-9.0642760455911395E-2</v>
      </c>
      <c r="BR10" s="16">
        <f>'Market and Factors'!C14</f>
        <v>7.7499999999999999E-2</v>
      </c>
      <c r="BS10" s="16">
        <f>'Market and Factors'!M14</f>
        <v>-1.9699999999999999E-2</v>
      </c>
      <c r="BT10" s="16">
        <f>'Market and Factors'!O14</f>
        <v>-7.000000000000001E-4</v>
      </c>
      <c r="BU10" s="9">
        <f>'Market and Factors'!Q14</f>
        <v>-4.0399999999999998E-2</v>
      </c>
      <c r="BW10" s="6">
        <v>61.869174999999998</v>
      </c>
      <c r="BX10" s="16">
        <f t="shared" si="15"/>
        <v>7.0962039316169095E-2</v>
      </c>
      <c r="BY10" s="16">
        <f t="shared" si="16"/>
        <v>1.0709620393161692</v>
      </c>
      <c r="BZ10" s="16">
        <f>BX10-'Market and Factors'!F14</f>
        <v>7.0962039316169095E-2</v>
      </c>
      <c r="CA10" s="16">
        <f>'Market and Factors'!C14</f>
        <v>7.7499999999999999E-2</v>
      </c>
      <c r="CB10" s="16">
        <f>'Market and Factors'!M14</f>
        <v>-1.9699999999999999E-2</v>
      </c>
      <c r="CC10" s="16">
        <f>'Market and Factors'!O14</f>
        <v>-7.000000000000001E-4</v>
      </c>
      <c r="CD10" s="9">
        <f>'Market and Factors'!Q14</f>
        <v>-4.0399999999999998E-2</v>
      </c>
      <c r="CF10" s="25">
        <v>28.606033</v>
      </c>
      <c r="CG10" s="16">
        <f t="shared" si="17"/>
        <v>0.10091409708753404</v>
      </c>
      <c r="CH10" s="16">
        <f t="shared" si="18"/>
        <v>1.100914097087534</v>
      </c>
      <c r="CI10" s="16">
        <f>CG10-'Market and Factors'!F14</f>
        <v>0.10091409708753404</v>
      </c>
      <c r="CJ10" s="16">
        <f>'Market and Factors'!C14</f>
        <v>7.7499999999999999E-2</v>
      </c>
      <c r="CK10" s="16">
        <f>'Market and Factors'!M14</f>
        <v>-1.9699999999999999E-2</v>
      </c>
      <c r="CL10" s="16">
        <f>'Market and Factors'!O14</f>
        <v>-7.000000000000001E-4</v>
      </c>
      <c r="CM10" s="9">
        <f>'Market and Factors'!Q14</f>
        <v>-4.0399999999999998E-2</v>
      </c>
      <c r="CO10" s="6">
        <v>151.94735700000001</v>
      </c>
      <c r="CP10" s="16">
        <f t="shared" si="19"/>
        <v>7.094471378520549E-2</v>
      </c>
      <c r="CQ10" s="16">
        <f t="shared" si="20"/>
        <v>1.0709447137852055</v>
      </c>
      <c r="CR10" s="16">
        <f>CP10-'Market and Factors'!F14</f>
        <v>7.094471378520549E-2</v>
      </c>
      <c r="CS10" s="16">
        <f>'Market and Factors'!C14</f>
        <v>7.7499999999999999E-2</v>
      </c>
      <c r="CT10" s="16">
        <f>'Market and Factors'!M14</f>
        <v>-1.9699999999999999E-2</v>
      </c>
      <c r="CU10" s="16">
        <f>'Market and Factors'!O14</f>
        <v>-7.000000000000001E-4</v>
      </c>
      <c r="CV10" s="9">
        <f>'Market and Factors'!Q14</f>
        <v>-4.0399999999999998E-2</v>
      </c>
      <c r="CX10" s="6">
        <v>52.202057000000003</v>
      </c>
      <c r="CY10" s="16">
        <f t="shared" si="21"/>
        <v>-9.0642760455911395E-2</v>
      </c>
      <c r="CZ10" s="16">
        <f t="shared" si="22"/>
        <v>0.90935723954408865</v>
      </c>
      <c r="DA10" s="16">
        <f>CY10-'Market and Factors'!F14</f>
        <v>-9.0642760455911395E-2</v>
      </c>
      <c r="DB10" s="16">
        <f>'Market and Factors'!C14</f>
        <v>7.7499999999999999E-2</v>
      </c>
      <c r="DC10" s="16">
        <f>'Market and Factors'!M14</f>
        <v>-1.9699999999999999E-2</v>
      </c>
      <c r="DD10" s="16">
        <f>'Market and Factors'!O14</f>
        <v>-7.000000000000001E-4</v>
      </c>
      <c r="DE10" s="9">
        <f>'Market and Factors'!Q14</f>
        <v>-4.0399999999999998E-2</v>
      </c>
    </row>
    <row r="11" spans="1:109">
      <c r="A11" s="22">
        <v>42309</v>
      </c>
      <c r="B11" s="18"/>
      <c r="C11" s="6">
        <v>109.816284</v>
      </c>
      <c r="D11" s="16">
        <f t="shared" si="0"/>
        <v>-1.0041923916560362E-2</v>
      </c>
      <c r="E11" s="16">
        <f t="shared" si="23"/>
        <v>0.98995807608343966</v>
      </c>
      <c r="F11" s="16">
        <f>'Raw Stock Data'!D11-'Market and Factors'!F15</f>
        <v>-1.0041923916560362E-2</v>
      </c>
      <c r="G11" s="16">
        <f>'Market and Factors'!C15</f>
        <v>5.6000000000000008E-3</v>
      </c>
      <c r="H11" s="16">
        <f>'Market and Factors'!M15</f>
        <v>3.6400000000000002E-2</v>
      </c>
      <c r="I11" s="16">
        <f>'Market and Factors'!O15</f>
        <v>-5.1000000000000004E-3</v>
      </c>
      <c r="J11" s="9">
        <f>'Market and Factors'!Q15</f>
        <v>2.3199999999999998E-2</v>
      </c>
      <c r="L11" s="6">
        <v>29.566258999999999</v>
      </c>
      <c r="M11" s="16">
        <f t="shared" si="1"/>
        <v>3.6952298823423921E-2</v>
      </c>
      <c r="N11" s="16">
        <f t="shared" si="2"/>
        <v>1.0369522988234239</v>
      </c>
      <c r="O11" s="16">
        <f>M11-'Market and Factors'!F15</f>
        <v>3.6952298823423921E-2</v>
      </c>
      <c r="P11" s="16">
        <f>'Market and Factors'!C15</f>
        <v>5.6000000000000008E-3</v>
      </c>
      <c r="Q11" s="16">
        <f>'Market and Factors'!M15</f>
        <v>3.6400000000000002E-2</v>
      </c>
      <c r="R11" s="16">
        <f>'Market and Factors'!O15</f>
        <v>-5.1000000000000004E-3</v>
      </c>
      <c r="S11" s="9">
        <f>'Market and Factors'!Q15</f>
        <v>2.3199999999999998E-2</v>
      </c>
      <c r="U11" s="6">
        <v>52.689197999999998</v>
      </c>
      <c r="V11" s="16">
        <f t="shared" si="3"/>
        <v>2.7952460386744656E-2</v>
      </c>
      <c r="W11" s="16">
        <f t="shared" si="4"/>
        <v>1.0279524603867447</v>
      </c>
      <c r="X11" s="16">
        <f>V11-'Market and Factors'!F15</f>
        <v>2.7952460386744656E-2</v>
      </c>
      <c r="Y11" s="16">
        <f>'Market and Factors'!C15</f>
        <v>5.6000000000000008E-3</v>
      </c>
      <c r="Z11" s="16">
        <f>'Market and Factors'!M15</f>
        <v>3.6400000000000002E-2</v>
      </c>
      <c r="AA11" s="16">
        <f>'Market and Factors'!O15</f>
        <v>-5.1000000000000004E-3</v>
      </c>
      <c r="AB11" s="9">
        <f>'Market and Factors'!Q15</f>
        <v>2.3199999999999998E-2</v>
      </c>
      <c r="AD11" s="6">
        <v>62.309322000000002</v>
      </c>
      <c r="AE11" s="16">
        <f t="shared" si="5"/>
        <v>-6.0637808390339859E-2</v>
      </c>
      <c r="AF11" s="16">
        <f t="shared" si="6"/>
        <v>0.93936219160966017</v>
      </c>
      <c r="AG11" s="16">
        <f>AE11-'Market and Factors'!F15</f>
        <v>-6.0637808390339859E-2</v>
      </c>
      <c r="AH11" s="16">
        <f>'Market and Factors'!C15</f>
        <v>5.6000000000000008E-3</v>
      </c>
      <c r="AI11" s="16">
        <f>'Market and Factors'!M15</f>
        <v>3.6400000000000002E-2</v>
      </c>
      <c r="AJ11" s="16">
        <f>'Market and Factors'!O15</f>
        <v>-5.1000000000000004E-3</v>
      </c>
      <c r="AK11" s="9">
        <f>'Market and Factors'!Q15</f>
        <v>2.3199999999999998E-2</v>
      </c>
      <c r="AM11" s="6">
        <v>49.650314000000002</v>
      </c>
      <c r="AN11" s="16">
        <f t="shared" si="7"/>
        <v>3.2484845495390685E-2</v>
      </c>
      <c r="AO11" s="16">
        <f t="shared" si="8"/>
        <v>1.0324848454953908</v>
      </c>
      <c r="AP11" s="16">
        <f>AN11-'Market and Factors'!F15</f>
        <v>3.2484845495390685E-2</v>
      </c>
      <c r="AQ11" s="16">
        <f>'Market and Factors'!C15</f>
        <v>5.6000000000000008E-3</v>
      </c>
      <c r="AR11" s="16">
        <f>'Market and Factors'!M15</f>
        <v>3.6400000000000002E-2</v>
      </c>
      <c r="AS11" s="16">
        <f>'Market and Factors'!O15</f>
        <v>-5.1000000000000004E-3</v>
      </c>
      <c r="AT11" s="9">
        <f>'Market and Factors'!Q15</f>
        <v>2.3199999999999998E-2</v>
      </c>
      <c r="AV11" s="6">
        <v>42.114609000000002</v>
      </c>
      <c r="AW11" s="16">
        <f t="shared" si="9"/>
        <v>-8.6152580063780487E-2</v>
      </c>
      <c r="AX11" s="16">
        <f t="shared" si="10"/>
        <v>0.91384741993621954</v>
      </c>
      <c r="AY11" s="16">
        <f>AW11-'Market and Factors'!F15</f>
        <v>-8.6152580063780487E-2</v>
      </c>
      <c r="AZ11" s="16">
        <f>'Market and Factors'!C15</f>
        <v>5.6000000000000008E-3</v>
      </c>
      <c r="BA11" s="16">
        <f>'Market and Factors'!M15</f>
        <v>3.6400000000000002E-2</v>
      </c>
      <c r="BB11" s="16">
        <f>'Market and Factors'!O15</f>
        <v>-5.1000000000000004E-3</v>
      </c>
      <c r="BC11" s="9">
        <f>'Market and Factors'!Q15</f>
        <v>2.3199999999999998E-2</v>
      </c>
      <c r="BE11" s="6">
        <v>28.498525999999998</v>
      </c>
      <c r="BF11" s="16">
        <f t="shared" si="11"/>
        <v>2.0168654138064705E-3</v>
      </c>
      <c r="BG11" s="16">
        <f t="shared" si="12"/>
        <v>1.0020168654138064</v>
      </c>
      <c r="BH11" s="16">
        <f>BF11-'Market and Factors'!F15</f>
        <v>2.0168654138064705E-3</v>
      </c>
      <c r="BI11" s="16">
        <f>'Market and Factors'!C15</f>
        <v>5.6000000000000008E-3</v>
      </c>
      <c r="BJ11" s="16">
        <f>'Market and Factors'!M15</f>
        <v>3.6400000000000002E-2</v>
      </c>
      <c r="BK11" s="16">
        <f>'Market and Factors'!O15</f>
        <v>-5.1000000000000004E-3</v>
      </c>
      <c r="BL11" s="9">
        <f>'Market and Factors'!Q15</f>
        <v>2.3199999999999998E-2</v>
      </c>
      <c r="BN11" s="25">
        <v>48.272754999999997</v>
      </c>
      <c r="BO11" s="16">
        <f t="shared" si="13"/>
        <v>-7.5271018534767822E-2</v>
      </c>
      <c r="BP11" s="16">
        <f t="shared" si="14"/>
        <v>0.92472898146523219</v>
      </c>
      <c r="BQ11" s="16">
        <f>BO11-'Market and Factors'!F15</f>
        <v>-7.5271018534767822E-2</v>
      </c>
      <c r="BR11" s="16">
        <f>'Market and Factors'!C15</f>
        <v>5.6000000000000008E-3</v>
      </c>
      <c r="BS11" s="16">
        <f>'Market and Factors'!M15</f>
        <v>3.6400000000000002E-2</v>
      </c>
      <c r="BT11" s="16">
        <f>'Market and Factors'!O15</f>
        <v>-5.1000000000000004E-3</v>
      </c>
      <c r="BU11" s="9">
        <f>'Market and Factors'!Q15</f>
        <v>2.3199999999999998E-2</v>
      </c>
      <c r="BW11" s="6">
        <v>62.459400000000002</v>
      </c>
      <c r="BX11" s="16">
        <f t="shared" si="15"/>
        <v>9.5398879975367983E-3</v>
      </c>
      <c r="BY11" s="16">
        <f t="shared" si="16"/>
        <v>1.0095398879975368</v>
      </c>
      <c r="BZ11" s="16">
        <f>BX11-'Market and Factors'!F15</f>
        <v>9.5398879975367983E-3</v>
      </c>
      <c r="CA11" s="16">
        <f>'Market and Factors'!C15</f>
        <v>5.6000000000000008E-3</v>
      </c>
      <c r="CB11" s="16">
        <f>'Market and Factors'!M15</f>
        <v>3.6400000000000002E-2</v>
      </c>
      <c r="CC11" s="16">
        <f>'Market and Factors'!O15</f>
        <v>-5.1000000000000004E-3</v>
      </c>
      <c r="CD11" s="9">
        <f>'Market and Factors'!Q15</f>
        <v>2.3199999999999998E-2</v>
      </c>
      <c r="CF11" s="25">
        <v>27.920908000000001</v>
      </c>
      <c r="CG11" s="16">
        <f t="shared" si="17"/>
        <v>-2.3950367392780374E-2</v>
      </c>
      <c r="CH11" s="16">
        <f t="shared" si="18"/>
        <v>0.97604963260721966</v>
      </c>
      <c r="CI11" s="16">
        <f>CG11-'Market and Factors'!F15</f>
        <v>-2.3950367392780374E-2</v>
      </c>
      <c r="CJ11" s="16">
        <f>'Market and Factors'!C15</f>
        <v>5.6000000000000008E-3</v>
      </c>
      <c r="CK11" s="16">
        <f>'Market and Factors'!M15</f>
        <v>3.6400000000000002E-2</v>
      </c>
      <c r="CL11" s="16">
        <f>'Market and Factors'!O15</f>
        <v>-5.1000000000000004E-3</v>
      </c>
      <c r="CM11" s="9">
        <f>'Market and Factors'!Q15</f>
        <v>2.3199999999999998E-2</v>
      </c>
      <c r="CO11" s="6">
        <v>153.365723</v>
      </c>
      <c r="CP11" s="16">
        <f t="shared" si="19"/>
        <v>9.3345881626620969E-3</v>
      </c>
      <c r="CQ11" s="16">
        <f t="shared" si="20"/>
        <v>1.0093345881626621</v>
      </c>
      <c r="CR11" s="16">
        <f>CP11-'Market and Factors'!F15</f>
        <v>9.3345881626620969E-3</v>
      </c>
      <c r="CS11" s="16">
        <f>'Market and Factors'!C15</f>
        <v>5.6000000000000008E-3</v>
      </c>
      <c r="CT11" s="16">
        <f>'Market and Factors'!M15</f>
        <v>3.6400000000000002E-2</v>
      </c>
      <c r="CU11" s="16">
        <f>'Market and Factors'!O15</f>
        <v>-5.1000000000000004E-3</v>
      </c>
      <c r="CV11" s="9">
        <f>'Market and Factors'!Q15</f>
        <v>2.3199999999999998E-2</v>
      </c>
      <c r="CX11" s="6">
        <v>48.272754999999997</v>
      </c>
      <c r="CY11" s="16">
        <f t="shared" si="21"/>
        <v>-7.5271018534767822E-2</v>
      </c>
      <c r="CZ11" s="16">
        <f t="shared" si="22"/>
        <v>0.92472898146523219</v>
      </c>
      <c r="DA11" s="16">
        <f>CY11-'Market and Factors'!F15</f>
        <v>-7.5271018534767822E-2</v>
      </c>
      <c r="DB11" s="16">
        <f>'Market and Factors'!C15</f>
        <v>5.6000000000000008E-3</v>
      </c>
      <c r="DC11" s="16">
        <f>'Market and Factors'!M15</f>
        <v>3.6400000000000002E-2</v>
      </c>
      <c r="DD11" s="16">
        <f>'Market and Factors'!O15</f>
        <v>-5.1000000000000004E-3</v>
      </c>
      <c r="DE11" s="9">
        <f>'Market and Factors'!Q15</f>
        <v>2.3199999999999998E-2</v>
      </c>
    </row>
    <row r="12" spans="1:109">
      <c r="A12" s="22">
        <v>42339</v>
      </c>
      <c r="B12" s="18"/>
      <c r="C12" s="6">
        <v>98.129669000000007</v>
      </c>
      <c r="D12" s="16">
        <f t="shared" si="0"/>
        <v>-0.10641969090849941</v>
      </c>
      <c r="E12" s="16">
        <f t="shared" si="23"/>
        <v>0.89358030909150055</v>
      </c>
      <c r="F12" s="16">
        <f>'Raw Stock Data'!D12-'Market and Factors'!F16</f>
        <v>-0.10651969090849941</v>
      </c>
      <c r="G12" s="16">
        <f>'Market and Factors'!C16</f>
        <v>-2.1700000000000001E-2</v>
      </c>
      <c r="H12" s="16">
        <f>'Market and Factors'!M16</f>
        <v>-2.8300000000000002E-2</v>
      </c>
      <c r="I12" s="16">
        <f>'Market and Factors'!O16</f>
        <v>-2.5899999999999999E-2</v>
      </c>
      <c r="J12" s="9">
        <f>'Market and Factors'!Q16</f>
        <v>3.4500000000000003E-2</v>
      </c>
      <c r="L12" s="6">
        <v>27.77759</v>
      </c>
      <c r="M12" s="16">
        <f t="shared" si="1"/>
        <v>-6.0496967167878724E-2</v>
      </c>
      <c r="N12" s="16">
        <f t="shared" si="2"/>
        <v>0.93950303283212122</v>
      </c>
      <c r="O12" s="16">
        <f>M12-'Market and Factors'!F16</f>
        <v>-6.0596967167878726E-2</v>
      </c>
      <c r="P12" s="16">
        <f>'Market and Factors'!C16</f>
        <v>-2.1700000000000001E-2</v>
      </c>
      <c r="Q12" s="16">
        <f>'Market and Factors'!M16</f>
        <v>-2.8300000000000002E-2</v>
      </c>
      <c r="R12" s="16">
        <f>'Market and Factors'!O16</f>
        <v>-2.5899999999999999E-2</v>
      </c>
      <c r="S12" s="9">
        <f>'Market and Factors'!Q16</f>
        <v>3.4500000000000003E-2</v>
      </c>
      <c r="U12" s="6">
        <v>54.892043999999999</v>
      </c>
      <c r="V12" s="16">
        <f t="shared" si="3"/>
        <v>4.1808303857652211E-2</v>
      </c>
      <c r="W12" s="16">
        <f t="shared" si="4"/>
        <v>1.0418083038576522</v>
      </c>
      <c r="X12" s="16">
        <f>V12-'Market and Factors'!F16</f>
        <v>4.1708303857652208E-2</v>
      </c>
      <c r="Y12" s="16">
        <f>'Market and Factors'!C16</f>
        <v>-2.1700000000000001E-2</v>
      </c>
      <c r="Z12" s="16">
        <f>'Market and Factors'!M16</f>
        <v>-2.8300000000000002E-2</v>
      </c>
      <c r="AA12" s="16">
        <f>'Market and Factors'!O16</f>
        <v>-2.5899999999999999E-2</v>
      </c>
      <c r="AB12" s="9">
        <f>'Market and Factors'!Q16</f>
        <v>3.4500000000000003E-2</v>
      </c>
      <c r="AD12" s="6">
        <v>62.893802999999998</v>
      </c>
      <c r="AE12" s="16">
        <f t="shared" si="5"/>
        <v>9.3803139119375545E-3</v>
      </c>
      <c r="AF12" s="16">
        <f t="shared" si="6"/>
        <v>1.0093803139119375</v>
      </c>
      <c r="AG12" s="16">
        <f>AE12-'Market and Factors'!F16</f>
        <v>9.2803139119375551E-3</v>
      </c>
      <c r="AH12" s="16">
        <f>'Market and Factors'!C16</f>
        <v>-2.1700000000000001E-2</v>
      </c>
      <c r="AI12" s="16">
        <f>'Market and Factors'!M16</f>
        <v>-2.8300000000000002E-2</v>
      </c>
      <c r="AJ12" s="16">
        <f>'Market and Factors'!O16</f>
        <v>-2.5899999999999999E-2</v>
      </c>
      <c r="AK12" s="9">
        <f>'Market and Factors'!Q16</f>
        <v>3.4500000000000003E-2</v>
      </c>
      <c r="AM12" s="6">
        <v>51.024227000000003</v>
      </c>
      <c r="AN12" s="16">
        <f t="shared" si="7"/>
        <v>2.7671788742363274E-2</v>
      </c>
      <c r="AO12" s="16">
        <f t="shared" si="8"/>
        <v>1.0276717887423632</v>
      </c>
      <c r="AP12" s="16">
        <f>AN12-'Market and Factors'!F16</f>
        <v>2.7571788742363275E-2</v>
      </c>
      <c r="AQ12" s="16">
        <f>'Market and Factors'!C16</f>
        <v>-2.1700000000000001E-2</v>
      </c>
      <c r="AR12" s="16">
        <f>'Market and Factors'!M16</f>
        <v>-2.8300000000000002E-2</v>
      </c>
      <c r="AS12" s="16">
        <f>'Market and Factors'!O16</f>
        <v>-2.5899999999999999E-2</v>
      </c>
      <c r="AT12" s="9">
        <f>'Market and Factors'!Q16</f>
        <v>3.4500000000000003E-2</v>
      </c>
      <c r="AV12" s="6">
        <v>46.070929999999997</v>
      </c>
      <c r="AW12" s="16">
        <f t="shared" si="9"/>
        <v>9.3941772081986924E-2</v>
      </c>
      <c r="AX12" s="16">
        <f t="shared" si="10"/>
        <v>1.0939417720819868</v>
      </c>
      <c r="AY12" s="16">
        <f>AW12-'Market and Factors'!F16</f>
        <v>9.3841772081986921E-2</v>
      </c>
      <c r="AZ12" s="16">
        <f>'Market and Factors'!C16</f>
        <v>-2.1700000000000001E-2</v>
      </c>
      <c r="BA12" s="16">
        <f>'Market and Factors'!M16</f>
        <v>-2.8300000000000002E-2</v>
      </c>
      <c r="BB12" s="16">
        <f>'Market and Factors'!O16</f>
        <v>-2.5899999999999999E-2</v>
      </c>
      <c r="BC12" s="9">
        <f>'Market and Factors'!Q16</f>
        <v>3.4500000000000003E-2</v>
      </c>
      <c r="BE12" s="6">
        <v>29.655293</v>
      </c>
      <c r="BF12" s="16">
        <f t="shared" si="11"/>
        <v>4.0590415097258088E-2</v>
      </c>
      <c r="BG12" s="16">
        <f t="shared" si="12"/>
        <v>1.040590415097258</v>
      </c>
      <c r="BH12" s="16">
        <f>BF12-'Market and Factors'!F16</f>
        <v>4.0490415097258085E-2</v>
      </c>
      <c r="BI12" s="16">
        <f>'Market and Factors'!C16</f>
        <v>-2.1700000000000001E-2</v>
      </c>
      <c r="BJ12" s="16">
        <f>'Market and Factors'!M16</f>
        <v>-2.8300000000000002E-2</v>
      </c>
      <c r="BK12" s="16">
        <f>'Market and Factors'!O16</f>
        <v>-2.5899999999999999E-2</v>
      </c>
      <c r="BL12" s="9">
        <f>'Market and Factors'!Q16</f>
        <v>3.4500000000000003E-2</v>
      </c>
      <c r="BN12" s="25">
        <v>42.976044000000002</v>
      </c>
      <c r="BO12" s="16">
        <f t="shared" si="13"/>
        <v>-0.10972464695665278</v>
      </c>
      <c r="BP12" s="16">
        <f t="shared" si="14"/>
        <v>0.89027535304334726</v>
      </c>
      <c r="BQ12" s="16">
        <f>BO12-'Market and Factors'!F16</f>
        <v>-0.10982464695665278</v>
      </c>
      <c r="BR12" s="16">
        <f>'Market and Factors'!C16</f>
        <v>-2.1700000000000001E-2</v>
      </c>
      <c r="BS12" s="16">
        <f>'Market and Factors'!M16</f>
        <v>-2.8300000000000002E-2</v>
      </c>
      <c r="BT12" s="16">
        <f>'Market and Factors'!O16</f>
        <v>-2.5899999999999999E-2</v>
      </c>
      <c r="BU12" s="9">
        <f>'Market and Factors'!Q16</f>
        <v>3.4500000000000003E-2</v>
      </c>
      <c r="BW12" s="6">
        <v>59.021957</v>
      </c>
      <c r="BX12" s="16">
        <f t="shared" si="15"/>
        <v>-5.5034838631174837E-2</v>
      </c>
      <c r="BY12" s="16">
        <f t="shared" si="16"/>
        <v>0.94496516136882514</v>
      </c>
      <c r="BZ12" s="16">
        <f>BX12-'Market and Factors'!F16</f>
        <v>-5.513483863117484E-2</v>
      </c>
      <c r="CA12" s="16">
        <f>'Market and Factors'!C16</f>
        <v>-2.1700000000000001E-2</v>
      </c>
      <c r="CB12" s="16">
        <f>'Market and Factors'!M16</f>
        <v>-2.8300000000000002E-2</v>
      </c>
      <c r="CC12" s="16">
        <f>'Market and Factors'!O16</f>
        <v>-2.5899999999999999E-2</v>
      </c>
      <c r="CD12" s="9">
        <f>'Market and Factors'!Q16</f>
        <v>3.4500000000000003E-2</v>
      </c>
      <c r="CF12" s="25">
        <v>25.888548</v>
      </c>
      <c r="CG12" s="16">
        <f t="shared" si="17"/>
        <v>-7.2789896374430244E-2</v>
      </c>
      <c r="CH12" s="16">
        <f t="shared" si="18"/>
        <v>0.92721010362556977</v>
      </c>
      <c r="CI12" s="16">
        <f>CG12-'Market and Factors'!F16</f>
        <v>-7.2889896374430246E-2</v>
      </c>
      <c r="CJ12" s="16">
        <f>'Market and Factors'!C16</f>
        <v>-2.1700000000000001E-2</v>
      </c>
      <c r="CK12" s="16">
        <f>'Market and Factors'!M16</f>
        <v>-2.8300000000000002E-2</v>
      </c>
      <c r="CL12" s="16">
        <f>'Market and Factors'!O16</f>
        <v>-2.5899999999999999E-2</v>
      </c>
      <c r="CM12" s="9">
        <f>'Market and Factors'!Q16</f>
        <v>3.4500000000000003E-2</v>
      </c>
      <c r="CO12" s="6">
        <v>142.110367</v>
      </c>
      <c r="CP12" s="16">
        <f t="shared" si="19"/>
        <v>-7.3388993184611437E-2</v>
      </c>
      <c r="CQ12" s="16">
        <f t="shared" si="20"/>
        <v>0.92661100681538855</v>
      </c>
      <c r="CR12" s="16">
        <f>CP12-'Market and Factors'!F16</f>
        <v>-7.348899318461144E-2</v>
      </c>
      <c r="CS12" s="16">
        <f>'Market and Factors'!C16</f>
        <v>-2.1700000000000001E-2</v>
      </c>
      <c r="CT12" s="16">
        <f>'Market and Factors'!M16</f>
        <v>-2.8300000000000002E-2</v>
      </c>
      <c r="CU12" s="16">
        <f>'Market and Factors'!O16</f>
        <v>-2.5899999999999999E-2</v>
      </c>
      <c r="CV12" s="9">
        <f>'Market and Factors'!Q16</f>
        <v>3.4500000000000003E-2</v>
      </c>
      <c r="CX12" s="6">
        <v>42.976044000000002</v>
      </c>
      <c r="CY12" s="16">
        <f t="shared" si="21"/>
        <v>-0.10972464695665278</v>
      </c>
      <c r="CZ12" s="16">
        <f t="shared" si="22"/>
        <v>0.89027535304334726</v>
      </c>
      <c r="DA12" s="16">
        <f>CY12-'Market and Factors'!F16</f>
        <v>-0.10982464695665278</v>
      </c>
      <c r="DB12" s="16">
        <f>'Market and Factors'!C16</f>
        <v>-2.1700000000000001E-2</v>
      </c>
      <c r="DC12" s="16">
        <f>'Market and Factors'!M16</f>
        <v>-2.8300000000000002E-2</v>
      </c>
      <c r="DD12" s="16">
        <f>'Market and Factors'!O16</f>
        <v>-2.5899999999999999E-2</v>
      </c>
      <c r="DE12" s="9">
        <f>'Market and Factors'!Q16</f>
        <v>3.4500000000000003E-2</v>
      </c>
    </row>
    <row r="13" spans="1:109">
      <c r="A13" s="22">
        <v>42370</v>
      </c>
      <c r="B13" s="18"/>
      <c r="C13" s="6">
        <v>90.746178</v>
      </c>
      <c r="D13" s="16">
        <f t="shared" si="0"/>
        <v>-7.5242187966617982E-2</v>
      </c>
      <c r="E13" s="16">
        <f t="shared" si="23"/>
        <v>0.92475781203338203</v>
      </c>
      <c r="F13" s="16">
        <f>'Raw Stock Data'!D13-'Market and Factors'!F17</f>
        <v>-7.5342187966617985E-2</v>
      </c>
      <c r="G13" s="16">
        <f>'Market and Factors'!C17</f>
        <v>-5.7699999999999994E-2</v>
      </c>
      <c r="H13" s="16">
        <f>'Market and Factors'!M17</f>
        <v>-3.3500000000000002E-2</v>
      </c>
      <c r="I13" s="16">
        <f>'Market and Factors'!O17</f>
        <v>2.0799999999999999E-2</v>
      </c>
      <c r="J13" s="9">
        <f>'Market and Factors'!Q17</f>
        <v>1.3300000000000001E-2</v>
      </c>
      <c r="L13" s="6">
        <v>24.463374999999999</v>
      </c>
      <c r="M13" s="16">
        <f t="shared" si="1"/>
        <v>-0.11931254655281473</v>
      </c>
      <c r="N13" s="16">
        <f t="shared" si="2"/>
        <v>0.88068745344718524</v>
      </c>
      <c r="O13" s="16">
        <f>M13-'Market and Factors'!F17</f>
        <v>-0.11941254655281473</v>
      </c>
      <c r="P13" s="16">
        <f>'Market and Factors'!C17</f>
        <v>-5.7699999999999994E-2</v>
      </c>
      <c r="Q13" s="16">
        <f>'Market and Factors'!M17</f>
        <v>-3.3500000000000002E-2</v>
      </c>
      <c r="R13" s="16">
        <f>'Market and Factors'!O17</f>
        <v>2.0799999999999999E-2</v>
      </c>
      <c r="S13" s="9">
        <f>'Market and Factors'!Q17</f>
        <v>1.3300000000000001E-2</v>
      </c>
      <c r="U13" s="6">
        <v>59.920836999999999</v>
      </c>
      <c r="V13" s="16">
        <f t="shared" si="3"/>
        <v>9.1612420189709109E-2</v>
      </c>
      <c r="W13" s="16">
        <f t="shared" si="4"/>
        <v>1.0916124201897091</v>
      </c>
      <c r="X13" s="16">
        <f>V13-'Market and Factors'!F17</f>
        <v>9.1512420189709107E-2</v>
      </c>
      <c r="Y13" s="16">
        <f>'Market and Factors'!C17</f>
        <v>-5.7699999999999994E-2</v>
      </c>
      <c r="Z13" s="16">
        <f>'Market and Factors'!M17</f>
        <v>-3.3500000000000002E-2</v>
      </c>
      <c r="AA13" s="16">
        <f>'Market and Factors'!O17</f>
        <v>2.0799999999999999E-2</v>
      </c>
      <c r="AB13" s="9">
        <f>'Market and Factors'!Q17</f>
        <v>1.3300000000000001E-2</v>
      </c>
      <c r="AD13" s="6">
        <v>62.729205999999998</v>
      </c>
      <c r="AE13" s="16">
        <f t="shared" si="5"/>
        <v>-2.6170622883148051E-3</v>
      </c>
      <c r="AF13" s="16">
        <f t="shared" si="6"/>
        <v>0.99738293771168518</v>
      </c>
      <c r="AG13" s="16">
        <f>AE13-'Market and Factors'!F17</f>
        <v>-2.7170622883148049E-3</v>
      </c>
      <c r="AH13" s="16">
        <f>'Market and Factors'!C17</f>
        <v>-5.7699999999999994E-2</v>
      </c>
      <c r="AI13" s="16">
        <f>'Market and Factors'!M17</f>
        <v>-3.3500000000000002E-2</v>
      </c>
      <c r="AJ13" s="16">
        <f>'Market and Factors'!O17</f>
        <v>2.0799999999999999E-2</v>
      </c>
      <c r="AK13" s="9">
        <f>'Market and Factors'!Q17</f>
        <v>1.3300000000000001E-2</v>
      </c>
      <c r="AM13" s="6">
        <v>50.665543</v>
      </c>
      <c r="AN13" s="16">
        <f t="shared" si="7"/>
        <v>-7.0296802340582987E-3</v>
      </c>
      <c r="AO13" s="16">
        <f t="shared" si="8"/>
        <v>0.99297031976594174</v>
      </c>
      <c r="AP13" s="16">
        <f>AN13-'Market and Factors'!F17</f>
        <v>-7.129680234058299E-3</v>
      </c>
      <c r="AQ13" s="16">
        <f>'Market and Factors'!C17</f>
        <v>-5.7699999999999994E-2</v>
      </c>
      <c r="AR13" s="16">
        <f>'Market and Factors'!M17</f>
        <v>-3.3500000000000002E-2</v>
      </c>
      <c r="AS13" s="16">
        <f>'Market and Factors'!O17</f>
        <v>2.0799999999999999E-2</v>
      </c>
      <c r="AT13" s="9">
        <f>'Market and Factors'!Q17</f>
        <v>1.3300000000000001E-2</v>
      </c>
      <c r="AV13" s="6">
        <v>40.254123999999997</v>
      </c>
      <c r="AW13" s="16">
        <f t="shared" si="9"/>
        <v>-0.12625762058634371</v>
      </c>
      <c r="AX13" s="16">
        <f t="shared" si="10"/>
        <v>0.87374237941365629</v>
      </c>
      <c r="AY13" s="16">
        <f>AW13-'Market and Factors'!F17</f>
        <v>-0.1263576205863437</v>
      </c>
      <c r="AZ13" s="16">
        <f>'Market and Factors'!C17</f>
        <v>-5.7699999999999994E-2</v>
      </c>
      <c r="BA13" s="16">
        <f>'Market and Factors'!M17</f>
        <v>-3.3500000000000002E-2</v>
      </c>
      <c r="BB13" s="16">
        <f>'Market and Factors'!O17</f>
        <v>2.0799999999999999E-2</v>
      </c>
      <c r="BC13" s="9">
        <f>'Market and Factors'!Q17</f>
        <v>1.3300000000000001E-2</v>
      </c>
      <c r="BE13" s="6">
        <v>26.934259000000001</v>
      </c>
      <c r="BF13" s="16">
        <f t="shared" si="11"/>
        <v>-9.1755424571256114E-2</v>
      </c>
      <c r="BG13" s="16">
        <f t="shared" si="12"/>
        <v>0.90824457542874393</v>
      </c>
      <c r="BH13" s="16">
        <f>BF13-'Market and Factors'!F17</f>
        <v>-9.1855424571256117E-2</v>
      </c>
      <c r="BI13" s="16">
        <f>'Market and Factors'!C17</f>
        <v>-5.7699999999999994E-2</v>
      </c>
      <c r="BJ13" s="16">
        <f>'Market and Factors'!M17</f>
        <v>-3.3500000000000002E-2</v>
      </c>
      <c r="BK13" s="16">
        <f>'Market and Factors'!O17</f>
        <v>2.0799999999999999E-2</v>
      </c>
      <c r="BL13" s="9">
        <f>'Market and Factors'!Q17</f>
        <v>1.3300000000000001E-2</v>
      </c>
      <c r="BN13" s="25">
        <v>42.363449000000003</v>
      </c>
      <c r="BO13" s="16">
        <f t="shared" si="13"/>
        <v>-1.4254336671844409E-2</v>
      </c>
      <c r="BP13" s="16">
        <f t="shared" si="14"/>
        <v>0.98574566332815561</v>
      </c>
      <c r="BQ13" s="16">
        <f>BO13-'Market and Factors'!F17</f>
        <v>-1.4354336671844409E-2</v>
      </c>
      <c r="BR13" s="16">
        <f>'Market and Factors'!C17</f>
        <v>-5.7699999999999994E-2</v>
      </c>
      <c r="BS13" s="16">
        <f>'Market and Factors'!M17</f>
        <v>-3.3500000000000002E-2</v>
      </c>
      <c r="BT13" s="16">
        <f>'Market and Factors'!O17</f>
        <v>2.0799999999999999E-2</v>
      </c>
      <c r="BU13" s="9">
        <f>'Market and Factors'!Q17</f>
        <v>1.3300000000000001E-2</v>
      </c>
      <c r="BW13" s="6">
        <v>58.843814999999999</v>
      </c>
      <c r="BX13" s="16">
        <f t="shared" si="15"/>
        <v>-3.0182326892346373E-3</v>
      </c>
      <c r="BY13" s="16">
        <f t="shared" si="16"/>
        <v>0.99698176731076538</v>
      </c>
      <c r="BZ13" s="16">
        <f>BX13-'Market and Factors'!F17</f>
        <v>-3.1182326892346371E-3</v>
      </c>
      <c r="CA13" s="16">
        <f>'Market and Factors'!C17</f>
        <v>-5.7699999999999994E-2</v>
      </c>
      <c r="CB13" s="16">
        <f>'Market and Factors'!M17</f>
        <v>-3.3500000000000002E-2</v>
      </c>
      <c r="CC13" s="16">
        <f>'Market and Factors'!O17</f>
        <v>2.0799999999999999E-2</v>
      </c>
      <c r="CD13" s="9">
        <f>'Market and Factors'!Q17</f>
        <v>1.3300000000000001E-2</v>
      </c>
      <c r="CF13" s="25">
        <v>25.558229000000001</v>
      </c>
      <c r="CG13" s="16">
        <f t="shared" si="17"/>
        <v>-1.2759271010486928E-2</v>
      </c>
      <c r="CH13" s="16">
        <f t="shared" si="18"/>
        <v>0.98724072898951309</v>
      </c>
      <c r="CI13" s="16">
        <f>CG13-'Market and Factors'!F17</f>
        <v>-1.2859271010486928E-2</v>
      </c>
      <c r="CJ13" s="16">
        <f>'Market and Factors'!C17</f>
        <v>-5.7699999999999994E-2</v>
      </c>
      <c r="CK13" s="16">
        <f>'Market and Factors'!M17</f>
        <v>-3.3500000000000002E-2</v>
      </c>
      <c r="CL13" s="16">
        <f>'Market and Factors'!O17</f>
        <v>2.0799999999999999E-2</v>
      </c>
      <c r="CM13" s="9">
        <f>'Market and Factors'!Q17</f>
        <v>1.3300000000000001E-2</v>
      </c>
      <c r="CO13" s="6">
        <v>144.16926599999999</v>
      </c>
      <c r="CP13" s="16">
        <f t="shared" si="19"/>
        <v>1.4488028167572017E-2</v>
      </c>
      <c r="CQ13" s="16">
        <f t="shared" si="20"/>
        <v>1.0144880281675721</v>
      </c>
      <c r="CR13" s="16">
        <f>CP13-'Market and Factors'!F17</f>
        <v>1.4388028167572018E-2</v>
      </c>
      <c r="CS13" s="16">
        <f>'Market and Factors'!C17</f>
        <v>-5.7699999999999994E-2</v>
      </c>
      <c r="CT13" s="16">
        <f>'Market and Factors'!M17</f>
        <v>-3.3500000000000002E-2</v>
      </c>
      <c r="CU13" s="16">
        <f>'Market and Factors'!O17</f>
        <v>2.0799999999999999E-2</v>
      </c>
      <c r="CV13" s="9">
        <f>'Market and Factors'!Q17</f>
        <v>1.3300000000000001E-2</v>
      </c>
      <c r="CX13" s="6">
        <v>42.363449000000003</v>
      </c>
      <c r="CY13" s="16">
        <f t="shared" si="21"/>
        <v>-1.4254336671844409E-2</v>
      </c>
      <c r="CZ13" s="16">
        <f t="shared" si="22"/>
        <v>0.98574566332815561</v>
      </c>
      <c r="DA13" s="16">
        <f>CY13-'Market and Factors'!F17</f>
        <v>-1.4354336671844409E-2</v>
      </c>
      <c r="DB13" s="16">
        <f>'Market and Factors'!C17</f>
        <v>-5.7699999999999994E-2</v>
      </c>
      <c r="DC13" s="16">
        <f>'Market and Factors'!M17</f>
        <v>-3.3500000000000002E-2</v>
      </c>
      <c r="DD13" s="16">
        <f>'Market and Factors'!O17</f>
        <v>2.0799999999999999E-2</v>
      </c>
      <c r="DE13" s="9">
        <f>'Market and Factors'!Q17</f>
        <v>1.3300000000000001E-2</v>
      </c>
    </row>
    <row r="14" spans="1:109">
      <c r="A14" s="22">
        <v>42401</v>
      </c>
      <c r="B14" s="18"/>
      <c r="C14" s="6">
        <v>90.140213000000003</v>
      </c>
      <c r="D14" s="16">
        <f t="shared" si="0"/>
        <v>-6.6775815065180776E-3</v>
      </c>
      <c r="E14" s="16">
        <f t="shared" si="23"/>
        <v>0.99332241849348191</v>
      </c>
      <c r="F14" s="16">
        <f>'Raw Stock Data'!D14-'Market and Factors'!F18</f>
        <v>-6.8775815065180773E-3</v>
      </c>
      <c r="G14" s="16">
        <f>'Market and Factors'!C18</f>
        <v>-7.000000000000001E-4</v>
      </c>
      <c r="H14" s="16">
        <f>'Market and Factors'!M18</f>
        <v>7.9000000000000008E-3</v>
      </c>
      <c r="I14" s="16">
        <f>'Market and Factors'!O18</f>
        <v>-5.0000000000000001E-3</v>
      </c>
      <c r="J14" s="9">
        <f>'Market and Factors'!Q18</f>
        <v>-4.1100000000000005E-2</v>
      </c>
      <c r="L14" s="6">
        <v>24.298300000000001</v>
      </c>
      <c r="M14" s="16">
        <f t="shared" si="1"/>
        <v>-6.7478424379300928E-3</v>
      </c>
      <c r="N14" s="16">
        <f t="shared" si="2"/>
        <v>0.99325215756206986</v>
      </c>
      <c r="O14" s="16">
        <f>M14-'Market and Factors'!F18</f>
        <v>-6.9478424379300924E-3</v>
      </c>
      <c r="P14" s="16">
        <f>'Market and Factors'!C18</f>
        <v>-7.000000000000001E-4</v>
      </c>
      <c r="Q14" s="16">
        <f>'Market and Factors'!M18</f>
        <v>7.9000000000000008E-3</v>
      </c>
      <c r="R14" s="16">
        <f>'Market and Factors'!O18</f>
        <v>-5.0000000000000001E-3</v>
      </c>
      <c r="S14" s="9">
        <f>'Market and Factors'!Q18</f>
        <v>-4.1100000000000005E-2</v>
      </c>
      <c r="U14" s="6">
        <v>59.902771000000001</v>
      </c>
      <c r="V14" s="16">
        <f t="shared" si="3"/>
        <v>-3.0149779116065209E-4</v>
      </c>
      <c r="W14" s="16">
        <f t="shared" si="4"/>
        <v>0.99969850220883938</v>
      </c>
      <c r="X14" s="16">
        <f>V14-'Market and Factors'!F18</f>
        <v>-5.0149779116065213E-4</v>
      </c>
      <c r="Y14" s="16">
        <f>'Market and Factors'!C18</f>
        <v>-7.000000000000001E-4</v>
      </c>
      <c r="Z14" s="16">
        <f>'Market and Factors'!M18</f>
        <v>7.9000000000000008E-3</v>
      </c>
      <c r="AA14" s="16">
        <f>'Market and Factors'!O18</f>
        <v>-5.0000000000000001E-3</v>
      </c>
      <c r="AB14" s="9">
        <f>'Market and Factors'!Q18</f>
        <v>-4.1100000000000005E-2</v>
      </c>
      <c r="AD14" s="6">
        <v>67.952315999999996</v>
      </c>
      <c r="AE14" s="16">
        <f t="shared" si="5"/>
        <v>8.3264404781402762E-2</v>
      </c>
      <c r="AF14" s="16">
        <f t="shared" si="6"/>
        <v>1.0832644047814028</v>
      </c>
      <c r="AG14" s="16">
        <f>AE14-'Market and Factors'!F18</f>
        <v>8.3064404781402756E-2</v>
      </c>
      <c r="AH14" s="16">
        <f>'Market and Factors'!C18</f>
        <v>-7.000000000000001E-4</v>
      </c>
      <c r="AI14" s="16">
        <f>'Market and Factors'!M18</f>
        <v>7.9000000000000008E-3</v>
      </c>
      <c r="AJ14" s="16">
        <f>'Market and Factors'!O18</f>
        <v>-5.0000000000000001E-3</v>
      </c>
      <c r="AK14" s="9">
        <f>'Market and Factors'!Q18</f>
        <v>-4.1100000000000005E-2</v>
      </c>
      <c r="AM14" s="6">
        <v>46.793666999999999</v>
      </c>
      <c r="AN14" s="16">
        <f t="shared" si="7"/>
        <v>-7.642030008441833E-2</v>
      </c>
      <c r="AO14" s="16">
        <f t="shared" si="8"/>
        <v>0.92357969991558164</v>
      </c>
      <c r="AP14" s="16">
        <f>AN14-'Market and Factors'!F18</f>
        <v>-7.6620300084418336E-2</v>
      </c>
      <c r="AQ14" s="16">
        <f>'Market and Factors'!C18</f>
        <v>-7.000000000000001E-4</v>
      </c>
      <c r="AR14" s="16">
        <f>'Market and Factors'!M18</f>
        <v>7.9000000000000008E-3</v>
      </c>
      <c r="AS14" s="16">
        <f>'Market and Factors'!O18</f>
        <v>-5.0000000000000001E-3</v>
      </c>
      <c r="AT14" s="9">
        <f>'Market and Factors'!Q18</f>
        <v>-4.1100000000000005E-2</v>
      </c>
      <c r="AV14" s="6">
        <v>43.844189</v>
      </c>
      <c r="AW14" s="16">
        <f t="shared" si="9"/>
        <v>8.9185023626399199E-2</v>
      </c>
      <c r="AX14" s="16">
        <f t="shared" si="10"/>
        <v>1.0891850236263991</v>
      </c>
      <c r="AY14" s="16">
        <f>AW14-'Market and Factors'!F18</f>
        <v>8.8985023626399193E-2</v>
      </c>
      <c r="AZ14" s="16">
        <f>'Market and Factors'!C18</f>
        <v>-7.000000000000001E-4</v>
      </c>
      <c r="BA14" s="16">
        <f>'Market and Factors'!M18</f>
        <v>7.9000000000000008E-3</v>
      </c>
      <c r="BB14" s="16">
        <f>'Market and Factors'!O18</f>
        <v>-5.0000000000000001E-3</v>
      </c>
      <c r="BC14" s="9">
        <f>'Market and Factors'!Q18</f>
        <v>-4.1100000000000005E-2</v>
      </c>
      <c r="BE14" s="6">
        <v>27.386208</v>
      </c>
      <c r="BF14" s="16">
        <f t="shared" si="11"/>
        <v>1.6779707954839188E-2</v>
      </c>
      <c r="BG14" s="16">
        <f t="shared" si="12"/>
        <v>1.0167797079548393</v>
      </c>
      <c r="BH14" s="16">
        <f>BF14-'Market and Factors'!F18</f>
        <v>1.6579707954839189E-2</v>
      </c>
      <c r="BI14" s="16">
        <f>'Market and Factors'!C18</f>
        <v>-7.000000000000001E-4</v>
      </c>
      <c r="BJ14" s="16">
        <f>'Market and Factors'!M18</f>
        <v>7.9000000000000008E-3</v>
      </c>
      <c r="BK14" s="16">
        <f>'Market and Factors'!O18</f>
        <v>-5.0000000000000001E-3</v>
      </c>
      <c r="BL14" s="9">
        <f>'Market and Factors'!Q18</f>
        <v>-4.1100000000000005E-2</v>
      </c>
      <c r="BN14" s="25">
        <v>44.278869999999998</v>
      </c>
      <c r="BO14" s="16">
        <f t="shared" si="13"/>
        <v>4.5214000399259151E-2</v>
      </c>
      <c r="BP14" s="16">
        <f t="shared" si="14"/>
        <v>1.0452140003992592</v>
      </c>
      <c r="BQ14" s="16">
        <f>BO14-'Market and Factors'!F18</f>
        <v>4.5014000399259152E-2</v>
      </c>
      <c r="BR14" s="16">
        <f>'Market and Factors'!C18</f>
        <v>-7.000000000000001E-4</v>
      </c>
      <c r="BS14" s="16">
        <f>'Market and Factors'!M18</f>
        <v>7.9000000000000008E-3</v>
      </c>
      <c r="BT14" s="16">
        <f>'Market and Factors'!O18</f>
        <v>-5.0000000000000001E-3</v>
      </c>
      <c r="BU14" s="9">
        <f>'Market and Factors'!Q18</f>
        <v>-4.1100000000000005E-2</v>
      </c>
      <c r="BW14" s="6">
        <v>58.445270999999998</v>
      </c>
      <c r="BX14" s="16">
        <f t="shared" si="15"/>
        <v>-6.7729123273193815E-3</v>
      </c>
      <c r="BY14" s="16">
        <f t="shared" si="16"/>
        <v>0.99322708767268064</v>
      </c>
      <c r="BZ14" s="16">
        <f>BX14-'Market and Factors'!F18</f>
        <v>-6.9729123273193812E-3</v>
      </c>
      <c r="CA14" s="16">
        <f>'Market and Factors'!C18</f>
        <v>-7.000000000000001E-4</v>
      </c>
      <c r="CB14" s="16">
        <f>'Market and Factors'!M18</f>
        <v>7.9000000000000008E-3</v>
      </c>
      <c r="CC14" s="16">
        <f>'Market and Factors'!O18</f>
        <v>-5.0000000000000001E-3</v>
      </c>
      <c r="CD14" s="9">
        <f>'Market and Factors'!Q18</f>
        <v>-4.1100000000000005E-2</v>
      </c>
      <c r="CF14" s="25">
        <v>26.602806000000001</v>
      </c>
      <c r="CG14" s="16">
        <f t="shared" si="17"/>
        <v>4.0870476588968675E-2</v>
      </c>
      <c r="CH14" s="16">
        <f t="shared" si="18"/>
        <v>1.0408704765889687</v>
      </c>
      <c r="CI14" s="16">
        <f>CG14-'Market and Factors'!F18</f>
        <v>4.0670476588968676E-2</v>
      </c>
      <c r="CJ14" s="16">
        <f>'Market and Factors'!C18</f>
        <v>-7.000000000000001E-4</v>
      </c>
      <c r="CK14" s="16">
        <f>'Market and Factors'!M18</f>
        <v>7.9000000000000008E-3</v>
      </c>
      <c r="CL14" s="16">
        <f>'Market and Factors'!O18</f>
        <v>-5.0000000000000001E-3</v>
      </c>
      <c r="CM14" s="9">
        <f>'Market and Factors'!Q18</f>
        <v>-4.1100000000000005E-2</v>
      </c>
      <c r="CO14" s="6">
        <v>142.7509</v>
      </c>
      <c r="CP14" s="16">
        <f t="shared" si="19"/>
        <v>-9.8381994953070772E-3</v>
      </c>
      <c r="CQ14" s="16">
        <f t="shared" si="20"/>
        <v>0.99016180050469293</v>
      </c>
      <c r="CR14" s="16">
        <f>CP14-'Market and Factors'!F18</f>
        <v>-1.0038199495307078E-2</v>
      </c>
      <c r="CS14" s="16">
        <f>'Market and Factors'!C18</f>
        <v>-7.000000000000001E-4</v>
      </c>
      <c r="CT14" s="16">
        <f>'Market and Factors'!M18</f>
        <v>7.9000000000000008E-3</v>
      </c>
      <c r="CU14" s="16">
        <f>'Market and Factors'!O18</f>
        <v>-5.0000000000000001E-3</v>
      </c>
      <c r="CV14" s="9">
        <f>'Market and Factors'!Q18</f>
        <v>-4.1100000000000005E-2</v>
      </c>
      <c r="CX14" s="6">
        <v>44.278869999999998</v>
      </c>
      <c r="CY14" s="16">
        <f t="shared" si="21"/>
        <v>4.5214000399259151E-2</v>
      </c>
      <c r="CZ14" s="16">
        <f t="shared" si="22"/>
        <v>1.0452140003992592</v>
      </c>
      <c r="DA14" s="16">
        <f>CY14-'Market and Factors'!F18</f>
        <v>4.5014000399259152E-2</v>
      </c>
      <c r="DB14" s="16">
        <f>'Market and Factors'!C18</f>
        <v>-7.000000000000001E-4</v>
      </c>
      <c r="DC14" s="16">
        <f>'Market and Factors'!M18</f>
        <v>7.9000000000000008E-3</v>
      </c>
      <c r="DD14" s="16">
        <f>'Market and Factors'!O18</f>
        <v>-5.0000000000000001E-3</v>
      </c>
      <c r="DE14" s="9">
        <f>'Market and Factors'!Q18</f>
        <v>-4.1100000000000005E-2</v>
      </c>
    </row>
    <row r="15" spans="1:109">
      <c r="A15" s="22">
        <v>42430</v>
      </c>
      <c r="B15" s="18"/>
      <c r="C15" s="6">
        <v>102.158356</v>
      </c>
      <c r="D15" s="16">
        <f t="shared" si="0"/>
        <v>0.13332720880080454</v>
      </c>
      <c r="E15" s="16">
        <f t="shared" si="23"/>
        <v>1.1333272088008046</v>
      </c>
      <c r="F15" s="16">
        <f>'Raw Stock Data'!D15-'Market and Factors'!F19</f>
        <v>0.13312720880080453</v>
      </c>
      <c r="G15" s="16">
        <f>'Market and Factors'!C19</f>
        <v>6.9599999999999995E-2</v>
      </c>
      <c r="H15" s="16">
        <f>'Market and Factors'!M19</f>
        <v>8.6999999999999994E-3</v>
      </c>
      <c r="I15" s="16">
        <f>'Market and Factors'!O19</f>
        <v>1.1599999999999999E-2</v>
      </c>
      <c r="J15" s="9">
        <f>'Market and Factors'!Q19</f>
        <v>-5.1299999999999998E-2</v>
      </c>
      <c r="L15" s="6">
        <v>25.940750000000001</v>
      </c>
      <c r="M15" s="16">
        <f t="shared" si="1"/>
        <v>6.7595263866196409E-2</v>
      </c>
      <c r="N15" s="16">
        <f t="shared" si="2"/>
        <v>1.0675952638661963</v>
      </c>
      <c r="O15" s="16">
        <f>M15-'Market and Factors'!F19</f>
        <v>6.7395263866196403E-2</v>
      </c>
      <c r="P15" s="16">
        <f>'Market and Factors'!C19</f>
        <v>6.9599999999999995E-2</v>
      </c>
      <c r="Q15" s="16">
        <f>'Market and Factors'!M19</f>
        <v>8.6999999999999994E-3</v>
      </c>
      <c r="R15" s="16">
        <f>'Market and Factors'!O19</f>
        <v>1.1599999999999999E-2</v>
      </c>
      <c r="S15" s="9">
        <f>'Market and Factors'!Q19</f>
        <v>-5.1299999999999998E-2</v>
      </c>
      <c r="U15" s="6">
        <v>61.844154000000003</v>
      </c>
      <c r="V15" s="16">
        <f t="shared" si="3"/>
        <v>3.2408901417932769E-2</v>
      </c>
      <c r="W15" s="16">
        <f t="shared" si="4"/>
        <v>1.0324089014179327</v>
      </c>
      <c r="X15" s="16">
        <f>V15-'Market and Factors'!F19</f>
        <v>3.220890141793277E-2</v>
      </c>
      <c r="Y15" s="16">
        <f>'Market and Factors'!C19</f>
        <v>6.9599999999999995E-2</v>
      </c>
      <c r="Z15" s="16">
        <f>'Market and Factors'!M19</f>
        <v>8.6999999999999994E-3</v>
      </c>
      <c r="AA15" s="16">
        <f>'Market and Factors'!O19</f>
        <v>1.1599999999999999E-2</v>
      </c>
      <c r="AB15" s="9">
        <f>'Market and Factors'!Q19</f>
        <v>-5.1299999999999998E-2</v>
      </c>
      <c r="AD15" s="6">
        <v>71.861176</v>
      </c>
      <c r="AE15" s="16">
        <f t="shared" si="5"/>
        <v>5.752357285364644E-2</v>
      </c>
      <c r="AF15" s="16">
        <f t="shared" si="6"/>
        <v>1.0575235728536465</v>
      </c>
      <c r="AG15" s="16">
        <f>AE15-'Market and Factors'!F19</f>
        <v>5.7323572853646441E-2</v>
      </c>
      <c r="AH15" s="16">
        <f>'Market and Factors'!C19</f>
        <v>6.9599999999999995E-2</v>
      </c>
      <c r="AI15" s="16">
        <f>'Market and Factors'!M19</f>
        <v>8.6999999999999994E-3</v>
      </c>
      <c r="AJ15" s="16">
        <f>'Market and Factors'!O19</f>
        <v>1.1599999999999999E-2</v>
      </c>
      <c r="AK15" s="9">
        <f>'Market and Factors'!Q19</f>
        <v>-5.1299999999999998E-2</v>
      </c>
      <c r="AM15" s="6">
        <v>51.158993000000002</v>
      </c>
      <c r="AN15" s="16">
        <f t="shared" si="7"/>
        <v>9.3288820472223366E-2</v>
      </c>
      <c r="AO15" s="16">
        <f t="shared" si="8"/>
        <v>1.0932888204722233</v>
      </c>
      <c r="AP15" s="16">
        <f>AN15-'Market and Factors'!F19</f>
        <v>9.308882047222336E-2</v>
      </c>
      <c r="AQ15" s="16">
        <f>'Market and Factors'!C19</f>
        <v>6.9599999999999995E-2</v>
      </c>
      <c r="AR15" s="16">
        <f>'Market and Factors'!M19</f>
        <v>8.6999999999999994E-3</v>
      </c>
      <c r="AS15" s="16">
        <f>'Market and Factors'!O19</f>
        <v>1.1599999999999999E-2</v>
      </c>
      <c r="AT15" s="9">
        <f>'Market and Factors'!Q19</f>
        <v>-5.1299999999999998E-2</v>
      </c>
      <c r="AV15" s="6">
        <v>44.384417999999997</v>
      </c>
      <c r="AW15" s="16">
        <f t="shared" si="9"/>
        <v>1.232156443810596E-2</v>
      </c>
      <c r="AX15" s="16">
        <f t="shared" si="10"/>
        <v>1.0123215644381061</v>
      </c>
      <c r="AY15" s="16">
        <f>AW15-'Market and Factors'!F19</f>
        <v>1.2121564438105959E-2</v>
      </c>
      <c r="AZ15" s="16">
        <f>'Market and Factors'!C19</f>
        <v>6.9599999999999995E-2</v>
      </c>
      <c r="BA15" s="16">
        <f>'Market and Factors'!M19</f>
        <v>8.6999999999999994E-3</v>
      </c>
      <c r="BB15" s="16">
        <f>'Market and Factors'!O19</f>
        <v>1.1599999999999999E-2</v>
      </c>
      <c r="BC15" s="9">
        <f>'Market and Factors'!Q19</f>
        <v>-5.1299999999999998E-2</v>
      </c>
      <c r="BE15" s="6">
        <v>30.530622000000001</v>
      </c>
      <c r="BF15" s="16">
        <f t="shared" si="11"/>
        <v>0.11481742926950679</v>
      </c>
      <c r="BG15" s="16">
        <f t="shared" si="12"/>
        <v>1.1148174292695068</v>
      </c>
      <c r="BH15" s="16">
        <f>BF15-'Market and Factors'!F19</f>
        <v>0.11461742926950678</v>
      </c>
      <c r="BI15" s="16">
        <f>'Market and Factors'!C19</f>
        <v>6.9599999999999995E-2</v>
      </c>
      <c r="BJ15" s="16">
        <f>'Market and Factors'!M19</f>
        <v>8.6999999999999994E-3</v>
      </c>
      <c r="BK15" s="16">
        <f>'Market and Factors'!O19</f>
        <v>1.1599999999999999E-2</v>
      </c>
      <c r="BL15" s="9">
        <f>'Market and Factors'!Q19</f>
        <v>-5.1299999999999998E-2</v>
      </c>
      <c r="BN15" s="25">
        <v>49.360751999999998</v>
      </c>
      <c r="BO15" s="16">
        <f t="shared" si="13"/>
        <v>0.11476991169828861</v>
      </c>
      <c r="BP15" s="16">
        <f t="shared" si="14"/>
        <v>1.1147699116982885</v>
      </c>
      <c r="BQ15" s="16">
        <f>BO15-'Market and Factors'!F19</f>
        <v>0.1145699116982886</v>
      </c>
      <c r="BR15" s="16">
        <f>'Market and Factors'!C19</f>
        <v>6.9599999999999995E-2</v>
      </c>
      <c r="BS15" s="16">
        <f>'Market and Factors'!M19</f>
        <v>8.6999999999999994E-3</v>
      </c>
      <c r="BT15" s="16">
        <f>'Market and Factors'!O19</f>
        <v>1.1599999999999999E-2</v>
      </c>
      <c r="BU15" s="9">
        <f>'Market and Factors'!Q19</f>
        <v>-5.1299999999999998E-2</v>
      </c>
      <c r="BW15" s="6">
        <v>58.331386999999999</v>
      </c>
      <c r="BX15" s="16">
        <f t="shared" si="15"/>
        <v>-1.9485579936826499E-3</v>
      </c>
      <c r="BY15" s="16">
        <f t="shared" si="16"/>
        <v>0.99805144200631735</v>
      </c>
      <c r="BZ15" s="16">
        <f>BX15-'Market and Factors'!F19</f>
        <v>-2.1485579936826498E-3</v>
      </c>
      <c r="CA15" s="16">
        <f>'Market and Factors'!C19</f>
        <v>6.9599999999999995E-2</v>
      </c>
      <c r="CB15" s="16">
        <f>'Market and Factors'!M19</f>
        <v>8.6999999999999994E-3</v>
      </c>
      <c r="CC15" s="16">
        <f>'Market and Factors'!O19</f>
        <v>1.1599999999999999E-2</v>
      </c>
      <c r="CD15" s="9">
        <f>'Market and Factors'!Q19</f>
        <v>-5.1299999999999998E-2</v>
      </c>
      <c r="CF15" s="25">
        <v>28.146536000000001</v>
      </c>
      <c r="CG15" s="16">
        <f t="shared" si="17"/>
        <v>5.802884101774828E-2</v>
      </c>
      <c r="CH15" s="16">
        <f t="shared" si="18"/>
        <v>1.0580288410177483</v>
      </c>
      <c r="CI15" s="16">
        <f>CG15-'Market and Factors'!F19</f>
        <v>5.7828841017748281E-2</v>
      </c>
      <c r="CJ15" s="16">
        <f>'Market and Factors'!C19</f>
        <v>6.9599999999999995E-2</v>
      </c>
      <c r="CK15" s="16">
        <f>'Market and Factors'!M19</f>
        <v>8.6999999999999994E-3</v>
      </c>
      <c r="CL15" s="16">
        <f>'Market and Factors'!O19</f>
        <v>1.1599999999999999E-2</v>
      </c>
      <c r="CM15" s="9">
        <f>'Market and Factors'!Q19</f>
        <v>-5.1299999999999998E-2</v>
      </c>
      <c r="CO15" s="6">
        <v>144.077744</v>
      </c>
      <c r="CP15" s="16">
        <f t="shared" si="19"/>
        <v>9.2948205580489791E-3</v>
      </c>
      <c r="CQ15" s="16">
        <f t="shared" si="20"/>
        <v>1.009294820558049</v>
      </c>
      <c r="CR15" s="16">
        <f>CP15-'Market and Factors'!F19</f>
        <v>9.0948205580489785E-3</v>
      </c>
      <c r="CS15" s="16">
        <f>'Market and Factors'!C19</f>
        <v>6.9599999999999995E-2</v>
      </c>
      <c r="CT15" s="16">
        <f>'Market and Factors'!M19</f>
        <v>8.6999999999999994E-3</v>
      </c>
      <c r="CU15" s="16">
        <f>'Market and Factors'!O19</f>
        <v>1.1599999999999999E-2</v>
      </c>
      <c r="CV15" s="9">
        <f>'Market and Factors'!Q19</f>
        <v>-5.1299999999999998E-2</v>
      </c>
      <c r="CX15" s="6">
        <v>49.360751999999998</v>
      </c>
      <c r="CY15" s="16">
        <f t="shared" si="21"/>
        <v>0.11476991169828861</v>
      </c>
      <c r="CZ15" s="16">
        <f t="shared" si="22"/>
        <v>1.1147699116982885</v>
      </c>
      <c r="DA15" s="16">
        <f>CY15-'Market and Factors'!F19</f>
        <v>0.1145699116982886</v>
      </c>
      <c r="DB15" s="16">
        <f>'Market and Factors'!C19</f>
        <v>6.9599999999999995E-2</v>
      </c>
      <c r="DC15" s="16">
        <f>'Market and Factors'!M19</f>
        <v>8.6999999999999994E-3</v>
      </c>
      <c r="DD15" s="16">
        <f>'Market and Factors'!O19</f>
        <v>1.1599999999999999E-2</v>
      </c>
      <c r="DE15" s="9">
        <f>'Market and Factors'!Q19</f>
        <v>-5.1299999999999998E-2</v>
      </c>
    </row>
    <row r="16" spans="1:109">
      <c r="A16" s="22">
        <v>42461</v>
      </c>
      <c r="B16" s="18"/>
      <c r="C16" s="6">
        <v>87.864234999999994</v>
      </c>
      <c r="D16" s="16">
        <f t="shared" si="0"/>
        <v>-0.13992121212287328</v>
      </c>
      <c r="E16" s="16">
        <f t="shared" si="23"/>
        <v>0.86007878787712677</v>
      </c>
      <c r="F16" s="16">
        <f>'Raw Stock Data'!D16-'Market and Factors'!F20</f>
        <v>-0.14002121212287327</v>
      </c>
      <c r="G16" s="16">
        <f>'Market and Factors'!C20</f>
        <v>9.1999999999999998E-3</v>
      </c>
      <c r="H16" s="16">
        <f>'Market and Factors'!M20</f>
        <v>6.8999999999999999E-3</v>
      </c>
      <c r="I16" s="16">
        <f>'Market and Factors'!O20</f>
        <v>3.2599999999999997E-2</v>
      </c>
      <c r="J16" s="9">
        <f>'Market and Factors'!Q20</f>
        <v>-6.2699999999999992E-2</v>
      </c>
      <c r="L16" s="6">
        <v>26.575289000000001</v>
      </c>
      <c r="M16" s="16">
        <f t="shared" si="1"/>
        <v>2.4461089212917904E-2</v>
      </c>
      <c r="N16" s="16">
        <f t="shared" si="2"/>
        <v>1.024461089212918</v>
      </c>
      <c r="O16" s="16">
        <f>M16-'Market and Factors'!F20</f>
        <v>2.4361089212917904E-2</v>
      </c>
      <c r="P16" s="16">
        <f>'Market and Factors'!C20</f>
        <v>9.1999999999999998E-3</v>
      </c>
      <c r="Q16" s="16">
        <f>'Market and Factors'!M20</f>
        <v>6.8999999999999999E-3</v>
      </c>
      <c r="R16" s="16">
        <f>'Market and Factors'!O20</f>
        <v>3.2599999999999997E-2</v>
      </c>
      <c r="S16" s="9">
        <f>'Market and Factors'!Q20</f>
        <v>-6.2699999999999992E-2</v>
      </c>
      <c r="U16" s="6">
        <v>60.828353999999997</v>
      </c>
      <c r="V16" s="16">
        <f t="shared" si="3"/>
        <v>-1.6425157986638572E-2</v>
      </c>
      <c r="W16" s="16">
        <f t="shared" si="4"/>
        <v>0.98357484201336143</v>
      </c>
      <c r="X16" s="16">
        <f>V16-'Market and Factors'!F20</f>
        <v>-1.6525157986638572E-2</v>
      </c>
      <c r="Y16" s="16">
        <f>'Market and Factors'!C20</f>
        <v>9.1999999999999998E-3</v>
      </c>
      <c r="Z16" s="16">
        <f>'Market and Factors'!M20</f>
        <v>6.8999999999999999E-3</v>
      </c>
      <c r="AA16" s="16">
        <f>'Market and Factors'!O20</f>
        <v>3.2599999999999997E-2</v>
      </c>
      <c r="AB16" s="9">
        <f>'Market and Factors'!Q20</f>
        <v>-6.2699999999999992E-2</v>
      </c>
      <c r="AD16" s="6">
        <v>69.433188999999999</v>
      </c>
      <c r="AE16" s="16">
        <f t="shared" si="5"/>
        <v>-3.3787187117561249E-2</v>
      </c>
      <c r="AF16" s="16">
        <f t="shared" si="6"/>
        <v>0.96621281288243877</v>
      </c>
      <c r="AG16" s="16">
        <f>AE16-'Market and Factors'!F20</f>
        <v>-3.3887187117561252E-2</v>
      </c>
      <c r="AH16" s="16">
        <f>'Market and Factors'!C20</f>
        <v>9.1999999999999998E-3</v>
      </c>
      <c r="AI16" s="16">
        <f>'Market and Factors'!M20</f>
        <v>6.8999999999999999E-3</v>
      </c>
      <c r="AJ16" s="16">
        <f>'Market and Factors'!O20</f>
        <v>3.2599999999999997E-2</v>
      </c>
      <c r="AK16" s="9">
        <f>'Market and Factors'!Q20</f>
        <v>-6.2699999999999992E-2</v>
      </c>
      <c r="AM16" s="6">
        <v>46.19408</v>
      </c>
      <c r="AN16" s="16">
        <f t="shared" si="7"/>
        <v>-9.7048685066963736E-2</v>
      </c>
      <c r="AO16" s="16">
        <f t="shared" si="8"/>
        <v>0.90295131493303626</v>
      </c>
      <c r="AP16" s="16">
        <f>AN16-'Market and Factors'!F20</f>
        <v>-9.7148685066963739E-2</v>
      </c>
      <c r="AQ16" s="16">
        <f>'Market and Factors'!C20</f>
        <v>9.1999999999999998E-3</v>
      </c>
      <c r="AR16" s="16">
        <f>'Market and Factors'!M20</f>
        <v>6.8999999999999999E-3</v>
      </c>
      <c r="AS16" s="16">
        <f>'Market and Factors'!O20</f>
        <v>3.2599999999999997E-2</v>
      </c>
      <c r="AT16" s="9">
        <f>'Market and Factors'!Q20</f>
        <v>-6.2699999999999992E-2</v>
      </c>
      <c r="AV16" s="6">
        <v>37.992989000000001</v>
      </c>
      <c r="AW16" s="16">
        <f t="shared" si="9"/>
        <v>-0.14400164039550989</v>
      </c>
      <c r="AX16" s="16">
        <f t="shared" si="10"/>
        <v>0.85599835960449011</v>
      </c>
      <c r="AY16" s="16">
        <f>AW16-'Market and Factors'!F20</f>
        <v>-0.14410164039550988</v>
      </c>
      <c r="AZ16" s="16">
        <f>'Market and Factors'!C20</f>
        <v>9.1999999999999998E-3</v>
      </c>
      <c r="BA16" s="16">
        <f>'Market and Factors'!M20</f>
        <v>6.8999999999999999E-3</v>
      </c>
      <c r="BB16" s="16">
        <f>'Market and Factors'!O20</f>
        <v>3.2599999999999997E-2</v>
      </c>
      <c r="BC16" s="9">
        <f>'Market and Factors'!Q20</f>
        <v>-6.2699999999999992E-2</v>
      </c>
      <c r="BE16" s="6">
        <v>23.588709000000001</v>
      </c>
      <c r="BF16" s="16">
        <f t="shared" si="11"/>
        <v>-0.22737541999635641</v>
      </c>
      <c r="BG16" s="16">
        <f t="shared" si="12"/>
        <v>0.77262458000364354</v>
      </c>
      <c r="BH16" s="16">
        <f>BF16-'Market and Factors'!F20</f>
        <v>-0.2274754199963564</v>
      </c>
      <c r="BI16" s="16">
        <f>'Market and Factors'!C20</f>
        <v>9.1999999999999998E-3</v>
      </c>
      <c r="BJ16" s="16">
        <f>'Market and Factors'!M20</f>
        <v>6.8999999999999999E-3</v>
      </c>
      <c r="BK16" s="16">
        <f>'Market and Factors'!O20</f>
        <v>3.2599999999999997E-2</v>
      </c>
      <c r="BL16" s="9">
        <f>'Market and Factors'!Q20</f>
        <v>-6.2699999999999992E-2</v>
      </c>
      <c r="BN16" s="25">
        <v>44.426555999999998</v>
      </c>
      <c r="BO16" s="16">
        <f t="shared" si="13"/>
        <v>-9.9961929267204042E-2</v>
      </c>
      <c r="BP16" s="16">
        <f t="shared" si="14"/>
        <v>0.90003807073279596</v>
      </c>
      <c r="BQ16" s="16">
        <f>BO16-'Market and Factors'!F20</f>
        <v>-0.10006192926720404</v>
      </c>
      <c r="BR16" s="16">
        <f>'Market and Factors'!C20</f>
        <v>9.1999999999999998E-3</v>
      </c>
      <c r="BS16" s="16">
        <f>'Market and Factors'!M20</f>
        <v>6.8999999999999999E-3</v>
      </c>
      <c r="BT16" s="16">
        <f>'Market and Factors'!O20</f>
        <v>3.2599999999999997E-2</v>
      </c>
      <c r="BU16" s="9">
        <f>'Market and Factors'!Q20</f>
        <v>-6.2699999999999992E-2</v>
      </c>
      <c r="BW16" s="6">
        <v>56.074759999999998</v>
      </c>
      <c r="BX16" s="16">
        <f t="shared" si="15"/>
        <v>-3.8686325082583788E-2</v>
      </c>
      <c r="BY16" s="16">
        <f t="shared" si="16"/>
        <v>0.96131367491741626</v>
      </c>
      <c r="BZ16" s="16">
        <f>BX16-'Market and Factors'!F20</f>
        <v>-3.878632508258379E-2</v>
      </c>
      <c r="CA16" s="16">
        <f>'Market and Factors'!C20</f>
        <v>9.1999999999999998E-3</v>
      </c>
      <c r="CB16" s="16">
        <f>'Market and Factors'!M20</f>
        <v>6.8999999999999999E-3</v>
      </c>
      <c r="CC16" s="16">
        <f>'Market and Factors'!O20</f>
        <v>3.2599999999999997E-2</v>
      </c>
      <c r="CD16" s="9">
        <f>'Market and Factors'!Q20</f>
        <v>-6.2699999999999992E-2</v>
      </c>
      <c r="CF16" s="25">
        <v>27.999071000000001</v>
      </c>
      <c r="CG16" s="16">
        <f t="shared" si="17"/>
        <v>-5.239188225506698E-3</v>
      </c>
      <c r="CH16" s="16">
        <f t="shared" si="18"/>
        <v>0.99476081177449327</v>
      </c>
      <c r="CI16" s="16">
        <f>CG16-'Market and Factors'!F20</f>
        <v>-5.3391882255066983E-3</v>
      </c>
      <c r="CJ16" s="16">
        <f>'Market and Factors'!C20</f>
        <v>9.1999999999999998E-3</v>
      </c>
      <c r="CK16" s="16">
        <f>'Market and Factors'!M20</f>
        <v>6.8999999999999999E-3</v>
      </c>
      <c r="CL16" s="16">
        <f>'Market and Factors'!O20</f>
        <v>3.2599999999999997E-2</v>
      </c>
      <c r="CM16" s="9">
        <f>'Market and Factors'!Q20</f>
        <v>-6.2699999999999992E-2</v>
      </c>
      <c r="CO16" s="6">
        <v>144.99281300000001</v>
      </c>
      <c r="CP16" s="16">
        <f t="shared" si="19"/>
        <v>6.3512168819079848E-3</v>
      </c>
      <c r="CQ16" s="16">
        <f t="shared" si="20"/>
        <v>1.006351216881908</v>
      </c>
      <c r="CR16" s="16">
        <f>CP16-'Market and Factors'!F20</f>
        <v>6.2512168819079846E-3</v>
      </c>
      <c r="CS16" s="16">
        <f>'Market and Factors'!C20</f>
        <v>9.1999999999999998E-3</v>
      </c>
      <c r="CT16" s="16">
        <f>'Market and Factors'!M20</f>
        <v>6.8999999999999999E-3</v>
      </c>
      <c r="CU16" s="16">
        <f>'Market and Factors'!O20</f>
        <v>3.2599999999999997E-2</v>
      </c>
      <c r="CV16" s="9">
        <f>'Market and Factors'!Q20</f>
        <v>-6.2699999999999992E-2</v>
      </c>
      <c r="CX16" s="6">
        <v>44.426555999999998</v>
      </c>
      <c r="CY16" s="16">
        <f t="shared" si="21"/>
        <v>-9.9961929267204042E-2</v>
      </c>
      <c r="CZ16" s="16">
        <f t="shared" si="22"/>
        <v>0.90003807073279596</v>
      </c>
      <c r="DA16" s="16">
        <f>CY16-'Market and Factors'!F20</f>
        <v>-0.10006192926720404</v>
      </c>
      <c r="DB16" s="16">
        <f>'Market and Factors'!C20</f>
        <v>9.1999999999999998E-3</v>
      </c>
      <c r="DC16" s="16">
        <f>'Market and Factors'!M20</f>
        <v>6.8999999999999999E-3</v>
      </c>
      <c r="DD16" s="16">
        <f>'Market and Factors'!O20</f>
        <v>3.2599999999999997E-2</v>
      </c>
      <c r="DE16" s="9">
        <f>'Market and Factors'!Q20</f>
        <v>-6.2699999999999992E-2</v>
      </c>
    </row>
    <row r="17" spans="1:109">
      <c r="A17" s="22">
        <v>42491</v>
      </c>
      <c r="B17" s="18"/>
      <c r="C17" s="6">
        <v>93.600646999999995</v>
      </c>
      <c r="D17" s="16">
        <f t="shared" si="0"/>
        <v>6.5287224090666715E-2</v>
      </c>
      <c r="E17" s="16">
        <f t="shared" si="23"/>
        <v>1.0652872240906668</v>
      </c>
      <c r="F17" s="16">
        <f>'Raw Stock Data'!D17-'Market and Factors'!F21</f>
        <v>6.5187224090666712E-2</v>
      </c>
      <c r="G17" s="16">
        <f>'Market and Factors'!C21</f>
        <v>1.78E-2</v>
      </c>
      <c r="H17" s="16">
        <f>'Market and Factors'!M21</f>
        <v>-2.7000000000000001E-3</v>
      </c>
      <c r="I17" s="16">
        <f>'Market and Factors'!O21</f>
        <v>-1.8100000000000002E-2</v>
      </c>
      <c r="J17" s="9">
        <f>'Market and Factors'!Q21</f>
        <v>1.9199999999999998E-2</v>
      </c>
      <c r="L17" s="6">
        <v>26.140723999999999</v>
      </c>
      <c r="M17" s="16">
        <f t="shared" si="1"/>
        <v>-1.6352221042638622E-2</v>
      </c>
      <c r="N17" s="16">
        <f t="shared" si="2"/>
        <v>0.98364777895736133</v>
      </c>
      <c r="O17" s="16">
        <f>M17-'Market and Factors'!F21</f>
        <v>-1.6452221042638621E-2</v>
      </c>
      <c r="P17" s="16">
        <f>'Market and Factors'!C21</f>
        <v>1.78E-2</v>
      </c>
      <c r="Q17" s="16">
        <f>'Market and Factors'!M21</f>
        <v>-2.7000000000000001E-3</v>
      </c>
      <c r="R17" s="16">
        <f>'Market and Factors'!O21</f>
        <v>-1.8100000000000002E-2</v>
      </c>
      <c r="S17" s="9">
        <f>'Market and Factors'!Q21</f>
        <v>1.9199999999999998E-2</v>
      </c>
      <c r="U17" s="6">
        <v>64.385086000000001</v>
      </c>
      <c r="V17" s="16">
        <f t="shared" si="3"/>
        <v>5.8471613418965833E-2</v>
      </c>
      <c r="W17" s="16">
        <f t="shared" si="4"/>
        <v>1.0584716134189658</v>
      </c>
      <c r="X17" s="16">
        <f>V17-'Market and Factors'!F21</f>
        <v>5.837161341896583E-2</v>
      </c>
      <c r="Y17" s="16">
        <f>'Market and Factors'!C21</f>
        <v>1.78E-2</v>
      </c>
      <c r="Z17" s="16">
        <f>'Market and Factors'!M21</f>
        <v>-2.7000000000000001E-3</v>
      </c>
      <c r="AA17" s="16">
        <f>'Market and Factors'!O21</f>
        <v>-1.8100000000000002E-2</v>
      </c>
      <c r="AB17" s="9">
        <f>'Market and Factors'!Q21</f>
        <v>1.9199999999999998E-2</v>
      </c>
      <c r="AD17" s="6">
        <v>60.070641000000002</v>
      </c>
      <c r="AE17" s="16">
        <f t="shared" si="5"/>
        <v>-0.13484254626415038</v>
      </c>
      <c r="AF17" s="16">
        <f t="shared" si="6"/>
        <v>0.86515745373584962</v>
      </c>
      <c r="AG17" s="16">
        <f>AE17-'Market and Factors'!F21</f>
        <v>-0.13494254626415036</v>
      </c>
      <c r="AH17" s="16">
        <f>'Market and Factors'!C21</f>
        <v>1.78E-2</v>
      </c>
      <c r="AI17" s="16">
        <f>'Market and Factors'!M21</f>
        <v>-2.7000000000000001E-3</v>
      </c>
      <c r="AJ17" s="16">
        <f>'Market and Factors'!O21</f>
        <v>-1.8100000000000002E-2</v>
      </c>
      <c r="AK17" s="9">
        <f>'Market and Factors'!Q21</f>
        <v>1.9199999999999998E-2</v>
      </c>
      <c r="AM17" s="6">
        <v>49.093380000000003</v>
      </c>
      <c r="AN17" s="16">
        <f t="shared" si="7"/>
        <v>6.2763453671985756E-2</v>
      </c>
      <c r="AO17" s="16">
        <f t="shared" si="8"/>
        <v>1.0627634536719857</v>
      </c>
      <c r="AP17" s="16">
        <f>AN17-'Market and Factors'!F21</f>
        <v>6.2663453671985753E-2</v>
      </c>
      <c r="AQ17" s="16">
        <f>'Market and Factors'!C21</f>
        <v>1.78E-2</v>
      </c>
      <c r="AR17" s="16">
        <f>'Market and Factors'!M21</f>
        <v>-2.7000000000000001E-3</v>
      </c>
      <c r="AS17" s="16">
        <f>'Market and Factors'!O21</f>
        <v>-1.8100000000000002E-2</v>
      </c>
      <c r="AT17" s="9">
        <f>'Market and Factors'!Q21</f>
        <v>1.9199999999999998E-2</v>
      </c>
      <c r="AV17" s="6">
        <v>39.625038000000004</v>
      </c>
      <c r="AW17" s="16">
        <f t="shared" si="9"/>
        <v>4.2956583384371312E-2</v>
      </c>
      <c r="AX17" s="16">
        <f t="shared" si="10"/>
        <v>1.0429565833843712</v>
      </c>
      <c r="AY17" s="16">
        <f>AW17-'Market and Factors'!F21</f>
        <v>4.2856583384371309E-2</v>
      </c>
      <c r="AZ17" s="16">
        <f>'Market and Factors'!C21</f>
        <v>1.78E-2</v>
      </c>
      <c r="BA17" s="16">
        <f>'Market and Factors'!M21</f>
        <v>-2.7000000000000001E-3</v>
      </c>
      <c r="BB17" s="16">
        <f>'Market and Factors'!O21</f>
        <v>-1.8100000000000002E-2</v>
      </c>
      <c r="BC17" s="9">
        <f>'Market and Factors'!Q21</f>
        <v>1.9199999999999998E-2</v>
      </c>
      <c r="BE17" s="6">
        <v>25.225194999999999</v>
      </c>
      <c r="BF17" s="16">
        <f t="shared" si="11"/>
        <v>6.9375818744467868E-2</v>
      </c>
      <c r="BG17" s="16">
        <f t="shared" si="12"/>
        <v>1.069375818744468</v>
      </c>
      <c r="BH17" s="16">
        <f>BF17-'Market and Factors'!F21</f>
        <v>6.9275818744467865E-2</v>
      </c>
      <c r="BI17" s="16">
        <f>'Market and Factors'!C21</f>
        <v>1.78E-2</v>
      </c>
      <c r="BJ17" s="16">
        <f>'Market and Factors'!M21</f>
        <v>-2.7000000000000001E-3</v>
      </c>
      <c r="BK17" s="16">
        <f>'Market and Factors'!O21</f>
        <v>-1.8100000000000002E-2</v>
      </c>
      <c r="BL17" s="9">
        <f>'Market and Factors'!Q21</f>
        <v>1.9199999999999998E-2</v>
      </c>
      <c r="BN17" s="25">
        <v>33.000594999999997</v>
      </c>
      <c r="BO17" s="16">
        <f t="shared" si="13"/>
        <v>-0.25718763795239952</v>
      </c>
      <c r="BP17" s="16">
        <f t="shared" si="14"/>
        <v>0.74281236204760048</v>
      </c>
      <c r="BQ17" s="16">
        <f>BO17-'Market and Factors'!F21</f>
        <v>-0.25728763795239951</v>
      </c>
      <c r="BR17" s="16">
        <f>'Market and Factors'!C21</f>
        <v>1.78E-2</v>
      </c>
      <c r="BS17" s="16">
        <f>'Market and Factors'!M21</f>
        <v>-2.7000000000000001E-3</v>
      </c>
      <c r="BT17" s="16">
        <f>'Market and Factors'!O21</f>
        <v>-1.8100000000000002E-2</v>
      </c>
      <c r="BU17" s="9">
        <f>'Market and Factors'!Q21</f>
        <v>1.9199999999999998E-2</v>
      </c>
      <c r="BW17" s="6">
        <v>52.535606000000001</v>
      </c>
      <c r="BX17" s="16">
        <f t="shared" si="15"/>
        <v>-6.3114920153024223E-2</v>
      </c>
      <c r="BY17" s="16">
        <f t="shared" si="16"/>
        <v>0.93688507984697578</v>
      </c>
      <c r="BZ17" s="16">
        <f>BX17-'Market and Factors'!F21</f>
        <v>-6.3214920153024226E-2</v>
      </c>
      <c r="CA17" s="16">
        <f>'Market and Factors'!C21</f>
        <v>1.78E-2</v>
      </c>
      <c r="CB17" s="16">
        <f>'Market and Factors'!M21</f>
        <v>-2.7000000000000001E-3</v>
      </c>
      <c r="CC17" s="16">
        <f>'Market and Factors'!O21</f>
        <v>-1.8100000000000002E-2</v>
      </c>
      <c r="CD17" s="9">
        <f>'Market and Factors'!Q21</f>
        <v>1.9199999999999998E-2</v>
      </c>
      <c r="CF17" s="25">
        <v>29.299773999999999</v>
      </c>
      <c r="CG17" s="16">
        <f t="shared" si="17"/>
        <v>4.6455219889259845E-2</v>
      </c>
      <c r="CH17" s="16">
        <f t="shared" si="18"/>
        <v>1.0464552198892598</v>
      </c>
      <c r="CI17" s="16">
        <f>CG17-'Market and Factors'!F21</f>
        <v>4.6355219889259842E-2</v>
      </c>
      <c r="CJ17" s="16">
        <f>'Market and Factors'!C21</f>
        <v>1.78E-2</v>
      </c>
      <c r="CK17" s="16">
        <f>'Market and Factors'!M21</f>
        <v>-2.7000000000000001E-3</v>
      </c>
      <c r="CL17" s="16">
        <f>'Market and Factors'!O21</f>
        <v>-1.8100000000000002E-2</v>
      </c>
      <c r="CM17" s="9">
        <f>'Market and Factors'!Q21</f>
        <v>1.9199999999999998E-2</v>
      </c>
      <c r="CO17" s="6">
        <v>157.499191</v>
      </c>
      <c r="CP17" s="16">
        <f t="shared" si="19"/>
        <v>8.6255158040143567E-2</v>
      </c>
      <c r="CQ17" s="16">
        <f t="shared" si="20"/>
        <v>1.0862551580401436</v>
      </c>
      <c r="CR17" s="16">
        <f>CP17-'Market and Factors'!F21</f>
        <v>8.6155158040143565E-2</v>
      </c>
      <c r="CS17" s="16">
        <f>'Market and Factors'!C21</f>
        <v>1.78E-2</v>
      </c>
      <c r="CT17" s="16">
        <f>'Market and Factors'!M21</f>
        <v>-2.7000000000000001E-3</v>
      </c>
      <c r="CU17" s="16">
        <f>'Market and Factors'!O21</f>
        <v>-1.8100000000000002E-2</v>
      </c>
      <c r="CV17" s="9">
        <f>'Market and Factors'!Q21</f>
        <v>1.9199999999999998E-2</v>
      </c>
      <c r="CX17" s="6">
        <v>33.000594999999997</v>
      </c>
      <c r="CY17" s="16">
        <f t="shared" si="21"/>
        <v>-0.25718763795239952</v>
      </c>
      <c r="CZ17" s="16">
        <f t="shared" si="22"/>
        <v>0.74281236204760048</v>
      </c>
      <c r="DA17" s="16">
        <f>CY17-'Market and Factors'!F21</f>
        <v>-0.25728763795239951</v>
      </c>
      <c r="DB17" s="16">
        <f>'Market and Factors'!C21</f>
        <v>1.78E-2</v>
      </c>
      <c r="DC17" s="16">
        <f>'Market and Factors'!M21</f>
        <v>-2.7000000000000001E-3</v>
      </c>
      <c r="DD17" s="16">
        <f>'Market and Factors'!O21</f>
        <v>-1.8100000000000002E-2</v>
      </c>
      <c r="DE17" s="9">
        <f>'Market and Factors'!Q21</f>
        <v>1.9199999999999998E-2</v>
      </c>
    </row>
    <row r="18" spans="1:109">
      <c r="A18" s="22">
        <v>42522</v>
      </c>
      <c r="B18" s="18"/>
      <c r="C18" s="6">
        <v>90.153221000000002</v>
      </c>
      <c r="D18" s="16">
        <f t="shared" si="0"/>
        <v>-3.6831219767102602E-2</v>
      </c>
      <c r="E18" s="16">
        <f t="shared" si="23"/>
        <v>0.96316878023289743</v>
      </c>
      <c r="F18" s="16">
        <f>'Raw Stock Data'!D18-'Market and Factors'!F22</f>
        <v>-3.7031219767102601E-2</v>
      </c>
      <c r="G18" s="16">
        <f>'Market and Factors'!C22</f>
        <v>-5.0000000000000001E-4</v>
      </c>
      <c r="H18" s="16">
        <f>'Market and Factors'!M22</f>
        <v>6.5000000000000006E-3</v>
      </c>
      <c r="I18" s="16">
        <f>'Market and Factors'!O22</f>
        <v>-1.47E-2</v>
      </c>
      <c r="J18" s="9">
        <f>'Market and Factors'!Q22</f>
        <v>4.2199999999999994E-2</v>
      </c>
      <c r="L18" s="6">
        <v>23.650337</v>
      </c>
      <c r="M18" s="16">
        <f t="shared" si="1"/>
        <v>-9.5268478409396715E-2</v>
      </c>
      <c r="N18" s="16">
        <f t="shared" si="2"/>
        <v>0.90473152159060333</v>
      </c>
      <c r="O18" s="16">
        <f>M18-'Market and Factors'!F22</f>
        <v>-9.546847840939672E-2</v>
      </c>
      <c r="P18" s="16">
        <f>'Market and Factors'!C22</f>
        <v>-5.0000000000000001E-4</v>
      </c>
      <c r="Q18" s="16">
        <f>'Market and Factors'!M22</f>
        <v>6.5000000000000006E-3</v>
      </c>
      <c r="R18" s="16">
        <f>'Market and Factors'!O22</f>
        <v>-1.47E-2</v>
      </c>
      <c r="S18" s="9">
        <f>'Market and Factors'!Q22</f>
        <v>4.2199999999999994E-2</v>
      </c>
      <c r="U18" s="6">
        <v>66.909019000000001</v>
      </c>
      <c r="V18" s="16">
        <f t="shared" si="3"/>
        <v>3.9200584433481997E-2</v>
      </c>
      <c r="W18" s="16">
        <f t="shared" si="4"/>
        <v>1.039200584433482</v>
      </c>
      <c r="X18" s="16">
        <f>V18-'Market and Factors'!F22</f>
        <v>3.9000584433481998E-2</v>
      </c>
      <c r="Y18" s="16">
        <f>'Market and Factors'!C22</f>
        <v>-5.0000000000000001E-4</v>
      </c>
      <c r="Z18" s="16">
        <f>'Market and Factors'!M22</f>
        <v>6.5000000000000006E-3</v>
      </c>
      <c r="AA18" s="16">
        <f>'Market and Factors'!O22</f>
        <v>-1.47E-2</v>
      </c>
      <c r="AB18" s="9">
        <f>'Market and Factors'!Q22</f>
        <v>4.2199999999999994E-2</v>
      </c>
      <c r="AD18" s="6">
        <v>61.444687000000002</v>
      </c>
      <c r="AE18" s="16">
        <f t="shared" si="5"/>
        <v>2.2873836155668788E-2</v>
      </c>
      <c r="AF18" s="16">
        <f t="shared" si="6"/>
        <v>1.0228738361556688</v>
      </c>
      <c r="AG18" s="16">
        <f>AE18-'Market and Factors'!F22</f>
        <v>2.267383615566879E-2</v>
      </c>
      <c r="AH18" s="16">
        <f>'Market and Factors'!C22</f>
        <v>-5.0000000000000001E-4</v>
      </c>
      <c r="AI18" s="16">
        <f>'Market and Factors'!M22</f>
        <v>6.5000000000000006E-3</v>
      </c>
      <c r="AJ18" s="16">
        <f>'Market and Factors'!O22</f>
        <v>-1.47E-2</v>
      </c>
      <c r="AK18" s="9">
        <f>'Market and Factors'!Q22</f>
        <v>4.2199999999999994E-2</v>
      </c>
      <c r="AM18" s="6">
        <v>47.729782</v>
      </c>
      <c r="AN18" s="16">
        <f t="shared" si="7"/>
        <v>-2.7775598257850715E-2</v>
      </c>
      <c r="AO18" s="16">
        <f t="shared" si="8"/>
        <v>0.9722244017421493</v>
      </c>
      <c r="AP18" s="16">
        <f>AN18-'Market and Factors'!F22</f>
        <v>-2.7975598257850714E-2</v>
      </c>
      <c r="AQ18" s="16">
        <f>'Market and Factors'!C22</f>
        <v>-5.0000000000000001E-4</v>
      </c>
      <c r="AR18" s="16">
        <f>'Market and Factors'!M22</f>
        <v>6.5000000000000006E-3</v>
      </c>
      <c r="AS18" s="16">
        <f>'Market and Factors'!O22</f>
        <v>-1.47E-2</v>
      </c>
      <c r="AT18" s="9">
        <f>'Market and Factors'!Q22</f>
        <v>4.2199999999999994E-2</v>
      </c>
      <c r="AV18" s="6">
        <v>33.322384</v>
      </c>
      <c r="AW18" s="16">
        <f t="shared" si="9"/>
        <v>-0.15905736166107912</v>
      </c>
      <c r="AX18" s="16">
        <f t="shared" si="10"/>
        <v>0.84094263833892091</v>
      </c>
      <c r="AY18" s="16">
        <f>AW18-'Market and Factors'!F22</f>
        <v>-0.15925736166107912</v>
      </c>
      <c r="AZ18" s="16">
        <f>'Market and Factors'!C22</f>
        <v>-5.0000000000000001E-4</v>
      </c>
      <c r="BA18" s="16">
        <f>'Market and Factors'!M22</f>
        <v>6.5000000000000006E-3</v>
      </c>
      <c r="BB18" s="16">
        <f>'Market and Factors'!O22</f>
        <v>-1.47E-2</v>
      </c>
      <c r="BC18" s="9">
        <f>'Market and Factors'!Q22</f>
        <v>4.2199999999999994E-2</v>
      </c>
      <c r="BE18" s="6">
        <v>23.520924000000001</v>
      </c>
      <c r="BF18" s="16">
        <f t="shared" si="11"/>
        <v>-6.7562252739770637E-2</v>
      </c>
      <c r="BG18" s="16">
        <f t="shared" si="12"/>
        <v>0.93243774726022932</v>
      </c>
      <c r="BH18" s="16">
        <f>BF18-'Market and Factors'!F22</f>
        <v>-6.7762252739770643E-2</v>
      </c>
      <c r="BI18" s="16">
        <f>'Market and Factors'!C22</f>
        <v>-5.0000000000000001E-4</v>
      </c>
      <c r="BJ18" s="16">
        <f>'Market and Factors'!M22</f>
        <v>6.5000000000000006E-3</v>
      </c>
      <c r="BK18" s="16">
        <f>'Market and Factors'!O22</f>
        <v>-1.47E-2</v>
      </c>
      <c r="BL18" s="9">
        <f>'Market and Factors'!Q22</f>
        <v>4.2199999999999994E-2</v>
      </c>
      <c r="BN18" s="25">
        <v>33.384765999999999</v>
      </c>
      <c r="BO18" s="16">
        <f t="shared" si="13"/>
        <v>1.1641335557737734E-2</v>
      </c>
      <c r="BP18" s="16">
        <f t="shared" si="14"/>
        <v>1.0116413355577378</v>
      </c>
      <c r="BQ18" s="16">
        <f>BO18-'Market and Factors'!F22</f>
        <v>1.1441335557737733E-2</v>
      </c>
      <c r="BR18" s="16">
        <f>'Market and Factors'!C22</f>
        <v>-5.0000000000000001E-4</v>
      </c>
      <c r="BS18" s="16">
        <f>'Market and Factors'!M22</f>
        <v>6.5000000000000006E-3</v>
      </c>
      <c r="BT18" s="16">
        <f>'Market and Factors'!O22</f>
        <v>-1.47E-2</v>
      </c>
      <c r="BU18" s="9">
        <f>'Market and Factors'!Q22</f>
        <v>4.2199999999999994E-2</v>
      </c>
      <c r="BW18" s="6">
        <v>52.516582</v>
      </c>
      <c r="BX18" s="16">
        <f t="shared" si="15"/>
        <v>-3.6211631402903596E-4</v>
      </c>
      <c r="BY18" s="16">
        <f t="shared" si="16"/>
        <v>0.99963788368597095</v>
      </c>
      <c r="BZ18" s="16">
        <f>BX18-'Market and Factors'!F22</f>
        <v>-5.6211631402903594E-4</v>
      </c>
      <c r="CA18" s="16">
        <f>'Market and Factors'!C22</f>
        <v>-5.0000000000000001E-4</v>
      </c>
      <c r="CB18" s="16">
        <f>'Market and Factors'!M22</f>
        <v>6.5000000000000006E-3</v>
      </c>
      <c r="CC18" s="16">
        <f>'Market and Factors'!O22</f>
        <v>-1.47E-2</v>
      </c>
      <c r="CD18" s="9">
        <f>'Market and Factors'!Q22</f>
        <v>4.2199999999999994E-2</v>
      </c>
      <c r="CF18" s="25">
        <v>30.174599000000001</v>
      </c>
      <c r="CG18" s="16">
        <f t="shared" si="17"/>
        <v>2.9857738834436105E-2</v>
      </c>
      <c r="CH18" s="16">
        <f t="shared" si="18"/>
        <v>1.0298577388344361</v>
      </c>
      <c r="CI18" s="16">
        <f>CG18-'Market and Factors'!F22</f>
        <v>2.9657738834436106E-2</v>
      </c>
      <c r="CJ18" s="16">
        <f>'Market and Factors'!C22</f>
        <v>-5.0000000000000001E-4</v>
      </c>
      <c r="CK18" s="16">
        <f>'Market and Factors'!M22</f>
        <v>6.5000000000000006E-3</v>
      </c>
      <c r="CL18" s="16">
        <f>'Market and Factors'!O22</f>
        <v>-1.47E-2</v>
      </c>
      <c r="CM18" s="9">
        <f>'Market and Factors'!Q22</f>
        <v>4.2199999999999994E-2</v>
      </c>
      <c r="CO18" s="6">
        <v>160.38995399999999</v>
      </c>
      <c r="CP18" s="16">
        <f t="shared" si="19"/>
        <v>1.8354145069862566E-2</v>
      </c>
      <c r="CQ18" s="16">
        <f t="shared" si="20"/>
        <v>1.0183541450698625</v>
      </c>
      <c r="CR18" s="16">
        <f>CP18-'Market and Factors'!F22</f>
        <v>1.8154145069862567E-2</v>
      </c>
      <c r="CS18" s="16">
        <f>'Market and Factors'!C22</f>
        <v>-5.0000000000000001E-4</v>
      </c>
      <c r="CT18" s="16">
        <f>'Market and Factors'!M22</f>
        <v>6.5000000000000006E-3</v>
      </c>
      <c r="CU18" s="16">
        <f>'Market and Factors'!O22</f>
        <v>-1.47E-2</v>
      </c>
      <c r="CV18" s="9">
        <f>'Market and Factors'!Q22</f>
        <v>4.2199999999999994E-2</v>
      </c>
      <c r="CX18" s="6">
        <v>33.384765999999999</v>
      </c>
      <c r="CY18" s="16">
        <f t="shared" si="21"/>
        <v>1.1641335557737734E-2</v>
      </c>
      <c r="CZ18" s="16">
        <f t="shared" si="22"/>
        <v>1.0116413355577378</v>
      </c>
      <c r="DA18" s="16">
        <f>CY18-'Market and Factors'!F22</f>
        <v>1.1441335557737733E-2</v>
      </c>
      <c r="DB18" s="16">
        <f>'Market and Factors'!C22</f>
        <v>-5.0000000000000001E-4</v>
      </c>
      <c r="DC18" s="16">
        <f>'Market and Factors'!M22</f>
        <v>6.5000000000000006E-3</v>
      </c>
      <c r="DD18" s="16">
        <f>'Market and Factors'!O22</f>
        <v>-1.47E-2</v>
      </c>
      <c r="DE18" s="9">
        <f>'Market and Factors'!Q22</f>
        <v>4.2199999999999994E-2</v>
      </c>
    </row>
    <row r="19" spans="1:109">
      <c r="A19" s="22">
        <v>42552</v>
      </c>
      <c r="B19" s="18"/>
      <c r="C19" s="6">
        <v>98.272682000000003</v>
      </c>
      <c r="D19" s="16">
        <f t="shared" si="0"/>
        <v>9.0062905239958108E-2</v>
      </c>
      <c r="E19" s="16">
        <f t="shared" si="23"/>
        <v>1.0900629052399582</v>
      </c>
      <c r="F19" s="16">
        <f>'Raw Stock Data'!D19-'Market and Factors'!F23</f>
        <v>8.9862905239958102E-2</v>
      </c>
      <c r="G19" s="16">
        <f>'Market and Factors'!C23</f>
        <v>3.95E-2</v>
      </c>
      <c r="H19" s="16">
        <f>'Market and Factors'!M23</f>
        <v>2.64E-2</v>
      </c>
      <c r="I19" s="16">
        <f>'Market and Factors'!O23</f>
        <v>-1.11E-2</v>
      </c>
      <c r="J19" s="9">
        <f>'Market and Factors'!Q23</f>
        <v>-2.9900000000000003E-2</v>
      </c>
      <c r="L19" s="6">
        <v>26.693553999999999</v>
      </c>
      <c r="M19" s="16">
        <f t="shared" si="1"/>
        <v>0.12867541802892696</v>
      </c>
      <c r="N19" s="16">
        <f t="shared" si="2"/>
        <v>1.1286754180289269</v>
      </c>
      <c r="O19" s="16">
        <f>M19-'Market and Factors'!F23</f>
        <v>0.12847541802892695</v>
      </c>
      <c r="P19" s="16">
        <f>'Market and Factors'!C23</f>
        <v>3.95E-2</v>
      </c>
      <c r="Q19" s="16">
        <f>'Market and Factors'!M23</f>
        <v>2.64E-2</v>
      </c>
      <c r="R19" s="16">
        <f>'Market and Factors'!O23</f>
        <v>-1.11E-2</v>
      </c>
      <c r="S19" s="9">
        <f>'Market and Factors'!Q23</f>
        <v>-2.9900000000000003E-2</v>
      </c>
      <c r="U19" s="6">
        <v>66.863213000000002</v>
      </c>
      <c r="V19" s="16">
        <f t="shared" si="3"/>
        <v>-6.8460127923858675E-4</v>
      </c>
      <c r="W19" s="16">
        <f t="shared" si="4"/>
        <v>0.99931539872076136</v>
      </c>
      <c r="X19" s="16">
        <f>V19-'Market and Factors'!F23</f>
        <v>-8.8460127923858673E-4</v>
      </c>
      <c r="Y19" s="16">
        <f>'Market and Factors'!C23</f>
        <v>3.95E-2</v>
      </c>
      <c r="Z19" s="16">
        <f>'Market and Factors'!M23</f>
        <v>2.64E-2</v>
      </c>
      <c r="AA19" s="16">
        <f>'Market and Factors'!O23</f>
        <v>-1.11E-2</v>
      </c>
      <c r="AB19" s="9">
        <f>'Market and Factors'!Q23</f>
        <v>-2.9900000000000003E-2</v>
      </c>
      <c r="AD19" s="6">
        <v>66.293739000000002</v>
      </c>
      <c r="AE19" s="16">
        <f t="shared" si="5"/>
        <v>7.8917352121917389E-2</v>
      </c>
      <c r="AF19" s="16">
        <f t="shared" si="6"/>
        <v>1.0789173521219173</v>
      </c>
      <c r="AG19" s="16">
        <f>AE19-'Market and Factors'!F23</f>
        <v>7.8717352121917383E-2</v>
      </c>
      <c r="AH19" s="16">
        <f>'Market and Factors'!C23</f>
        <v>3.95E-2</v>
      </c>
      <c r="AI19" s="16">
        <f>'Market and Factors'!M23</f>
        <v>2.64E-2</v>
      </c>
      <c r="AJ19" s="16">
        <f>'Market and Factors'!O23</f>
        <v>-1.11E-2</v>
      </c>
      <c r="AK19" s="9">
        <f>'Market and Factors'!Q23</f>
        <v>-2.9900000000000003E-2</v>
      </c>
      <c r="AM19" s="6">
        <v>52.869335</v>
      </c>
      <c r="AN19" s="16">
        <f t="shared" si="7"/>
        <v>0.1076802110682173</v>
      </c>
      <c r="AO19" s="16">
        <f t="shared" si="8"/>
        <v>1.1076802110682173</v>
      </c>
      <c r="AP19" s="16">
        <f>AN19-'Market and Factors'!F23</f>
        <v>0.1074802110682173</v>
      </c>
      <c r="AQ19" s="16">
        <f>'Market and Factors'!C23</f>
        <v>3.95E-2</v>
      </c>
      <c r="AR19" s="16">
        <f>'Market and Factors'!M23</f>
        <v>2.64E-2</v>
      </c>
      <c r="AS19" s="16">
        <f>'Market and Factors'!O23</f>
        <v>-1.11E-2</v>
      </c>
      <c r="AT19" s="9">
        <f>'Market and Factors'!Q23</f>
        <v>-2.9900000000000003E-2</v>
      </c>
      <c r="AV19" s="6">
        <v>35.444473000000002</v>
      </c>
      <c r="AW19" s="16">
        <f t="shared" si="9"/>
        <v>6.3683588785244258E-2</v>
      </c>
      <c r="AX19" s="16">
        <f t="shared" si="10"/>
        <v>1.0636835887852443</v>
      </c>
      <c r="AY19" s="16">
        <f>AW19-'Market and Factors'!F23</f>
        <v>6.3483588785244252E-2</v>
      </c>
      <c r="AZ19" s="16">
        <f>'Market and Factors'!C23</f>
        <v>3.95E-2</v>
      </c>
      <c r="BA19" s="16">
        <f>'Market and Factors'!M23</f>
        <v>2.64E-2</v>
      </c>
      <c r="BB19" s="16">
        <f>'Market and Factors'!O23</f>
        <v>-1.11E-2</v>
      </c>
      <c r="BC19" s="9">
        <f>'Market and Factors'!Q23</f>
        <v>-2.9900000000000003E-2</v>
      </c>
      <c r="BE19" s="6">
        <v>19.912483000000002</v>
      </c>
      <c r="BF19" s="16">
        <f t="shared" si="11"/>
        <v>-0.15341408356236341</v>
      </c>
      <c r="BG19" s="16">
        <f t="shared" si="12"/>
        <v>0.84658591643763659</v>
      </c>
      <c r="BH19" s="16">
        <f>BF19-'Market and Factors'!F23</f>
        <v>-0.15361408356236342</v>
      </c>
      <c r="BI19" s="16">
        <f>'Market and Factors'!C23</f>
        <v>3.95E-2</v>
      </c>
      <c r="BJ19" s="16">
        <f>'Market and Factors'!M23</f>
        <v>2.64E-2</v>
      </c>
      <c r="BK19" s="16">
        <f>'Market and Factors'!O23</f>
        <v>-1.11E-2</v>
      </c>
      <c r="BL19" s="9">
        <f>'Market and Factors'!Q23</f>
        <v>-2.9900000000000003E-2</v>
      </c>
      <c r="BN19" s="25">
        <v>38.80706</v>
      </c>
      <c r="BO19" s="16">
        <f t="shared" si="13"/>
        <v>0.16241821194732953</v>
      </c>
      <c r="BP19" s="16">
        <f t="shared" si="14"/>
        <v>1.1624182119473296</v>
      </c>
      <c r="BQ19" s="16">
        <f>BO19-'Market and Factors'!F23</f>
        <v>0.16221821194732952</v>
      </c>
      <c r="BR19" s="16">
        <f>'Market and Factors'!C23</f>
        <v>3.95E-2</v>
      </c>
      <c r="BS19" s="16">
        <f>'Market and Factors'!M23</f>
        <v>2.64E-2</v>
      </c>
      <c r="BT19" s="16">
        <f>'Market and Factors'!O23</f>
        <v>-1.11E-2</v>
      </c>
      <c r="BU19" s="9">
        <f>'Market and Factors'!Q23</f>
        <v>-2.9900000000000003E-2</v>
      </c>
      <c r="BW19" s="6">
        <v>52.956249</v>
      </c>
      <c r="BX19" s="16">
        <f t="shared" si="15"/>
        <v>8.3719652585158722E-3</v>
      </c>
      <c r="BY19" s="16">
        <f t="shared" si="16"/>
        <v>1.0083719652585159</v>
      </c>
      <c r="BZ19" s="16">
        <f>BX19-'Market and Factors'!F23</f>
        <v>8.1719652585158717E-3</v>
      </c>
      <c r="CA19" s="16">
        <f>'Market and Factors'!C23</f>
        <v>3.95E-2</v>
      </c>
      <c r="CB19" s="16">
        <f>'Market and Factors'!M23</f>
        <v>2.64E-2</v>
      </c>
      <c r="CC19" s="16">
        <f>'Market and Factors'!O23</f>
        <v>-1.11E-2</v>
      </c>
      <c r="CD19" s="9">
        <f>'Market and Factors'!Q23</f>
        <v>-2.9900000000000003E-2</v>
      </c>
      <c r="CF19" s="25">
        <v>31.128117</v>
      </c>
      <c r="CG19" s="16">
        <f t="shared" si="17"/>
        <v>3.1600022257130871E-2</v>
      </c>
      <c r="CH19" s="16">
        <f t="shared" si="18"/>
        <v>1.0316000222571309</v>
      </c>
      <c r="CI19" s="16">
        <f>CG19-'Market and Factors'!F23</f>
        <v>3.1400022257130872E-2</v>
      </c>
      <c r="CJ19" s="16">
        <f>'Market and Factors'!C23</f>
        <v>3.95E-2</v>
      </c>
      <c r="CK19" s="16">
        <f>'Market and Factors'!M23</f>
        <v>2.64E-2</v>
      </c>
      <c r="CL19" s="16">
        <f>'Market and Factors'!O23</f>
        <v>-1.11E-2</v>
      </c>
      <c r="CM19" s="9">
        <f>'Market and Factors'!Q23</f>
        <v>-2.9900000000000003E-2</v>
      </c>
      <c r="CO19" s="6">
        <v>158.758072</v>
      </c>
      <c r="CP19" s="16">
        <f t="shared" si="19"/>
        <v>-1.0174465166315781E-2</v>
      </c>
      <c r="CQ19" s="16">
        <f t="shared" si="20"/>
        <v>0.98982553483368418</v>
      </c>
      <c r="CR19" s="16">
        <f>CP19-'Market and Factors'!F23</f>
        <v>-1.0374465166315782E-2</v>
      </c>
      <c r="CS19" s="16">
        <f>'Market and Factors'!C23</f>
        <v>3.95E-2</v>
      </c>
      <c r="CT19" s="16">
        <f>'Market and Factors'!M23</f>
        <v>2.64E-2</v>
      </c>
      <c r="CU19" s="16">
        <f>'Market and Factors'!O23</f>
        <v>-1.11E-2</v>
      </c>
      <c r="CV19" s="9">
        <f>'Market and Factors'!Q23</f>
        <v>-2.9900000000000003E-2</v>
      </c>
      <c r="CX19" s="6">
        <v>38.80706</v>
      </c>
      <c r="CY19" s="16">
        <f t="shared" si="21"/>
        <v>0.16241821194732953</v>
      </c>
      <c r="CZ19" s="16">
        <f t="shared" si="22"/>
        <v>1.1624182119473296</v>
      </c>
      <c r="DA19" s="16">
        <f>CY19-'Market and Factors'!F23</f>
        <v>0.16221821194732952</v>
      </c>
      <c r="DB19" s="16">
        <f>'Market and Factors'!C23</f>
        <v>3.95E-2</v>
      </c>
      <c r="DC19" s="16">
        <f>'Market and Factors'!M23</f>
        <v>2.64E-2</v>
      </c>
      <c r="DD19" s="16">
        <f>'Market and Factors'!O23</f>
        <v>-1.11E-2</v>
      </c>
      <c r="DE19" s="9">
        <f>'Market and Factors'!Q23</f>
        <v>-2.9900000000000003E-2</v>
      </c>
    </row>
    <row r="20" spans="1:109">
      <c r="A20" s="22">
        <v>42583</v>
      </c>
      <c r="B20" s="18"/>
      <c r="C20" s="6">
        <v>100.05500000000001</v>
      </c>
      <c r="D20" s="16">
        <f t="shared" si="0"/>
        <v>1.8136454238625577E-2</v>
      </c>
      <c r="E20" s="16">
        <f t="shared" si="23"/>
        <v>1.0181364542386255</v>
      </c>
      <c r="F20" s="16">
        <f>'Raw Stock Data'!D20-'Market and Factors'!F24</f>
        <v>1.7936454238625579E-2</v>
      </c>
      <c r="G20" s="16">
        <f>'Market and Factors'!C24</f>
        <v>5.0000000000000001E-3</v>
      </c>
      <c r="H20" s="16">
        <f>'Market and Factors'!M24</f>
        <v>1.1599999999999999E-2</v>
      </c>
      <c r="I20" s="16">
        <f>'Market and Factors'!O24</f>
        <v>3.3399999999999999E-2</v>
      </c>
      <c r="J20" s="9">
        <f>'Market and Factors'!Q24</f>
        <v>-3.1200000000000002E-2</v>
      </c>
      <c r="L20" s="6">
        <v>27.015160000000002</v>
      </c>
      <c r="M20" s="16">
        <f t="shared" si="1"/>
        <v>1.204807722493613E-2</v>
      </c>
      <c r="N20" s="16">
        <f t="shared" si="2"/>
        <v>1.0120480772249361</v>
      </c>
      <c r="O20" s="16">
        <f>M20-'Market and Factors'!F24</f>
        <v>1.1848077224936129E-2</v>
      </c>
      <c r="P20" s="16">
        <f>'Market and Factors'!C24</f>
        <v>5.0000000000000001E-3</v>
      </c>
      <c r="Q20" s="16">
        <f>'Market and Factors'!M24</f>
        <v>1.1599999999999999E-2</v>
      </c>
      <c r="R20" s="16">
        <f>'Market and Factors'!O24</f>
        <v>3.3399999999999999E-2</v>
      </c>
      <c r="S20" s="9">
        <f>'Market and Factors'!Q24</f>
        <v>-3.1200000000000002E-2</v>
      </c>
      <c r="U20" s="6">
        <v>65.461258000000001</v>
      </c>
      <c r="V20" s="16">
        <f t="shared" si="3"/>
        <v>-2.0967508695700892E-2</v>
      </c>
      <c r="W20" s="16">
        <f t="shared" si="4"/>
        <v>0.97903249130429915</v>
      </c>
      <c r="X20" s="16">
        <f>V20-'Market and Factors'!F24</f>
        <v>-2.1167508695700891E-2</v>
      </c>
      <c r="Y20" s="16">
        <f>'Market and Factors'!C24</f>
        <v>5.0000000000000001E-3</v>
      </c>
      <c r="Z20" s="16">
        <f>'Market and Factors'!M24</f>
        <v>1.1599999999999999E-2</v>
      </c>
      <c r="AA20" s="16">
        <f>'Market and Factors'!O24</f>
        <v>3.3399999999999999E-2</v>
      </c>
      <c r="AB20" s="9">
        <f>'Market and Factors'!Q24</f>
        <v>-3.1200000000000002E-2</v>
      </c>
      <c r="AD20" s="6">
        <v>61.770302000000001</v>
      </c>
      <c r="AE20" s="16">
        <f t="shared" si="5"/>
        <v>-6.8233245978176024E-2</v>
      </c>
      <c r="AF20" s="16">
        <f t="shared" si="6"/>
        <v>0.93176675402182396</v>
      </c>
      <c r="AG20" s="16">
        <f>AE20-'Market and Factors'!F24</f>
        <v>-6.843324597817603E-2</v>
      </c>
      <c r="AH20" s="16">
        <f>'Market and Factors'!C24</f>
        <v>5.0000000000000001E-3</v>
      </c>
      <c r="AI20" s="16">
        <f>'Market and Factors'!M24</f>
        <v>1.1599999999999999E-2</v>
      </c>
      <c r="AJ20" s="16">
        <f>'Market and Factors'!O24</f>
        <v>3.3399999999999999E-2</v>
      </c>
      <c r="AK20" s="9">
        <f>'Market and Factors'!Q24</f>
        <v>-3.1200000000000002E-2</v>
      </c>
      <c r="AM20" s="6">
        <v>53.596901000000003</v>
      </c>
      <c r="AN20" s="16">
        <f t="shared" si="7"/>
        <v>1.3761587884545986E-2</v>
      </c>
      <c r="AO20" s="16">
        <f t="shared" si="8"/>
        <v>1.0137615878845461</v>
      </c>
      <c r="AP20" s="16">
        <f>AN20-'Market and Factors'!F24</f>
        <v>1.3561587884545985E-2</v>
      </c>
      <c r="AQ20" s="16">
        <f>'Market and Factors'!C24</f>
        <v>5.0000000000000001E-3</v>
      </c>
      <c r="AR20" s="16">
        <f>'Market and Factors'!M24</f>
        <v>1.1599999999999999E-2</v>
      </c>
      <c r="AS20" s="16">
        <f>'Market and Factors'!O24</f>
        <v>3.3399999999999999E-2</v>
      </c>
      <c r="AT20" s="9">
        <f>'Market and Factors'!Q24</f>
        <v>-3.1200000000000002E-2</v>
      </c>
      <c r="AV20" s="6">
        <v>33.615082000000001</v>
      </c>
      <c r="AW20" s="16">
        <f t="shared" si="9"/>
        <v>-5.1612870644176342E-2</v>
      </c>
      <c r="AX20" s="16">
        <f t="shared" si="10"/>
        <v>0.9483871293558237</v>
      </c>
      <c r="AY20" s="16">
        <f>AW20-'Market and Factors'!F24</f>
        <v>-5.1812870644176341E-2</v>
      </c>
      <c r="AZ20" s="16">
        <f>'Market and Factors'!C24</f>
        <v>5.0000000000000001E-3</v>
      </c>
      <c r="BA20" s="16">
        <f>'Market and Factors'!M24</f>
        <v>1.1599999999999999E-2</v>
      </c>
      <c r="BB20" s="16">
        <f>'Market and Factors'!O24</f>
        <v>3.3399999999999999E-2</v>
      </c>
      <c r="BC20" s="9">
        <f>'Market and Factors'!Q24</f>
        <v>-3.1200000000000002E-2</v>
      </c>
      <c r="BE20" s="6">
        <v>20.517372000000002</v>
      </c>
      <c r="BF20" s="16">
        <f t="shared" si="11"/>
        <v>3.037737684446485E-2</v>
      </c>
      <c r="BG20" s="16">
        <f t="shared" si="12"/>
        <v>1.0303773768444648</v>
      </c>
      <c r="BH20" s="16">
        <f>BF20-'Market and Factors'!F24</f>
        <v>3.0177376844464851E-2</v>
      </c>
      <c r="BI20" s="16">
        <f>'Market and Factors'!C24</f>
        <v>5.0000000000000001E-3</v>
      </c>
      <c r="BJ20" s="16">
        <f>'Market and Factors'!M24</f>
        <v>1.1599999999999999E-2</v>
      </c>
      <c r="BK20" s="16">
        <f>'Market and Factors'!O24</f>
        <v>3.3399999999999999E-2</v>
      </c>
      <c r="BL20" s="9">
        <f>'Market and Factors'!Q24</f>
        <v>-3.1200000000000002E-2</v>
      </c>
      <c r="BN20" s="25">
        <v>44.273220000000002</v>
      </c>
      <c r="BO20" s="16">
        <f t="shared" si="13"/>
        <v>0.14085478260914386</v>
      </c>
      <c r="BP20" s="16">
        <f t="shared" si="14"/>
        <v>1.1408547826091437</v>
      </c>
      <c r="BQ20" s="16">
        <f>BO20-'Market and Factors'!F24</f>
        <v>0.14065478260914385</v>
      </c>
      <c r="BR20" s="16">
        <f>'Market and Factors'!C24</f>
        <v>5.0000000000000001E-3</v>
      </c>
      <c r="BS20" s="16">
        <f>'Market and Factors'!M24</f>
        <v>1.1599999999999999E-2</v>
      </c>
      <c r="BT20" s="16">
        <f>'Market and Factors'!O24</f>
        <v>3.3399999999999999E-2</v>
      </c>
      <c r="BU20" s="9">
        <f>'Market and Factors'!Q24</f>
        <v>-3.1200000000000002E-2</v>
      </c>
      <c r="BW20" s="6">
        <v>54.998165</v>
      </c>
      <c r="BX20" s="16">
        <f t="shared" si="15"/>
        <v>3.8558546697671135E-2</v>
      </c>
      <c r="BY20" s="16">
        <f t="shared" si="16"/>
        <v>1.0385585466976712</v>
      </c>
      <c r="BZ20" s="16">
        <f>BX20-'Market and Factors'!F24</f>
        <v>3.8358546697671136E-2</v>
      </c>
      <c r="CA20" s="16">
        <f>'Market and Factors'!C24</f>
        <v>5.0000000000000001E-3</v>
      </c>
      <c r="CB20" s="16">
        <f>'Market and Factors'!M24</f>
        <v>1.1599999999999999E-2</v>
      </c>
      <c r="CC20" s="16">
        <f>'Market and Factors'!O24</f>
        <v>3.3399999999999999E-2</v>
      </c>
      <c r="CD20" s="9">
        <f>'Market and Factors'!Q24</f>
        <v>-3.1200000000000002E-2</v>
      </c>
      <c r="CF20" s="25">
        <v>30.334966999999999</v>
      </c>
      <c r="CG20" s="16">
        <f t="shared" si="17"/>
        <v>-2.5480179221891278E-2</v>
      </c>
      <c r="CH20" s="16">
        <f t="shared" si="18"/>
        <v>0.97451982077810873</v>
      </c>
      <c r="CI20" s="16">
        <f>CG20-'Market and Factors'!F24</f>
        <v>-2.5680179221891277E-2</v>
      </c>
      <c r="CJ20" s="16">
        <f>'Market and Factors'!C24</f>
        <v>5.0000000000000001E-3</v>
      </c>
      <c r="CK20" s="16">
        <f>'Market and Factors'!M24</f>
        <v>1.1599999999999999E-2</v>
      </c>
      <c r="CL20" s="16">
        <f>'Market and Factors'!O24</f>
        <v>3.3399999999999999E-2</v>
      </c>
      <c r="CM20" s="9">
        <f>'Market and Factors'!Q24</f>
        <v>-3.1200000000000002E-2</v>
      </c>
      <c r="CO20" s="6">
        <v>157.91885400000001</v>
      </c>
      <c r="CP20" s="16">
        <f t="shared" si="19"/>
        <v>-5.2861438125803659E-3</v>
      </c>
      <c r="CQ20" s="16">
        <f t="shared" si="20"/>
        <v>0.99471385618741959</v>
      </c>
      <c r="CR20" s="16">
        <f>CP20-'Market and Factors'!F24</f>
        <v>-5.4861438125803656E-3</v>
      </c>
      <c r="CS20" s="16">
        <f>'Market and Factors'!C24</f>
        <v>5.0000000000000001E-3</v>
      </c>
      <c r="CT20" s="16">
        <f>'Market and Factors'!M24</f>
        <v>1.1599999999999999E-2</v>
      </c>
      <c r="CU20" s="16">
        <f>'Market and Factors'!O24</f>
        <v>3.3399999999999999E-2</v>
      </c>
      <c r="CV20" s="9">
        <f>'Market and Factors'!Q24</f>
        <v>-3.1200000000000002E-2</v>
      </c>
      <c r="CX20" s="6">
        <v>44.273220000000002</v>
      </c>
      <c r="CY20" s="16">
        <f t="shared" si="21"/>
        <v>0.14085478260914386</v>
      </c>
      <c r="CZ20" s="16">
        <f t="shared" si="22"/>
        <v>1.1408547826091437</v>
      </c>
      <c r="DA20" s="16">
        <f>CY20-'Market and Factors'!F24</f>
        <v>0.14065478260914385</v>
      </c>
      <c r="DB20" s="16">
        <f>'Market and Factors'!C24</f>
        <v>5.0000000000000001E-3</v>
      </c>
      <c r="DC20" s="16">
        <f>'Market and Factors'!M24</f>
        <v>1.1599999999999999E-2</v>
      </c>
      <c r="DD20" s="16">
        <f>'Market and Factors'!O24</f>
        <v>3.3399999999999999E-2</v>
      </c>
      <c r="DE20" s="9">
        <f>'Market and Factors'!Q24</f>
        <v>-3.1200000000000002E-2</v>
      </c>
    </row>
    <row r="21" spans="1:109">
      <c r="A21" s="22">
        <v>42614</v>
      </c>
      <c r="B21" s="18"/>
      <c r="C21" s="6">
        <v>107.186554</v>
      </c>
      <c r="D21" s="16">
        <f t="shared" si="0"/>
        <v>7.127633801409218E-2</v>
      </c>
      <c r="E21" s="16">
        <f t="shared" si="23"/>
        <v>1.0712763380140922</v>
      </c>
      <c r="F21" s="16">
        <f>'Raw Stock Data'!D21-'Market and Factors'!F25</f>
        <v>7.1076338014092175E-2</v>
      </c>
      <c r="G21" s="16">
        <f>'Market and Factors'!C25</f>
        <v>2.5000000000000001E-3</v>
      </c>
      <c r="H21" s="16">
        <f>'Market and Factors'!M25</f>
        <v>2.0199999999999999E-2</v>
      </c>
      <c r="I21" s="16">
        <f>'Market and Factors'!O25</f>
        <v>-1.49E-2</v>
      </c>
      <c r="J21" s="9">
        <f>'Market and Factors'!Q25</f>
        <v>-5.7999999999999996E-3</v>
      </c>
      <c r="L21" s="6">
        <v>26.888207999999999</v>
      </c>
      <c r="M21" s="16">
        <f t="shared" si="1"/>
        <v>-4.6992873630954928E-3</v>
      </c>
      <c r="N21" s="16">
        <f t="shared" si="2"/>
        <v>0.99530071263690456</v>
      </c>
      <c r="O21" s="16">
        <f>M21-'Market and Factors'!F25</f>
        <v>-4.8992873630954925E-3</v>
      </c>
      <c r="P21" s="16">
        <f>'Market and Factors'!C25</f>
        <v>2.5000000000000001E-3</v>
      </c>
      <c r="Q21" s="16">
        <f>'Market and Factors'!M25</f>
        <v>2.0199999999999999E-2</v>
      </c>
      <c r="R21" s="16">
        <f>'Market and Factors'!O25</f>
        <v>-1.49E-2</v>
      </c>
      <c r="S21" s="9">
        <f>'Market and Factors'!Q25</f>
        <v>-5.7999999999999996E-3</v>
      </c>
      <c r="U21" s="6">
        <v>66.536727999999997</v>
      </c>
      <c r="V21" s="16">
        <f t="shared" si="3"/>
        <v>1.64291068161262E-2</v>
      </c>
      <c r="W21" s="16">
        <f t="shared" si="4"/>
        <v>1.0164291068161262</v>
      </c>
      <c r="X21" s="16">
        <f>V21-'Market and Factors'!F25</f>
        <v>1.6229106816126201E-2</v>
      </c>
      <c r="Y21" s="16">
        <f>'Market and Factors'!C25</f>
        <v>2.5000000000000001E-3</v>
      </c>
      <c r="Z21" s="16">
        <f>'Market and Factors'!M25</f>
        <v>2.0199999999999999E-2</v>
      </c>
      <c r="AA21" s="16">
        <f>'Market and Factors'!O25</f>
        <v>-1.49E-2</v>
      </c>
      <c r="AB21" s="9">
        <f>'Market and Factors'!Q25</f>
        <v>-5.7999999999999996E-3</v>
      </c>
      <c r="AD21" s="6">
        <v>60.923625999999999</v>
      </c>
      <c r="AE21" s="16">
        <f t="shared" si="5"/>
        <v>-1.3706845726608269E-2</v>
      </c>
      <c r="AF21" s="16">
        <f t="shared" si="6"/>
        <v>0.9862931542733917</v>
      </c>
      <c r="AG21" s="16">
        <f>AE21-'Market and Factors'!F25</f>
        <v>-1.3906845726608269E-2</v>
      </c>
      <c r="AH21" s="16">
        <f>'Market and Factors'!C25</f>
        <v>2.5000000000000001E-3</v>
      </c>
      <c r="AI21" s="16">
        <f>'Market and Factors'!M25</f>
        <v>2.0199999999999999E-2</v>
      </c>
      <c r="AJ21" s="16">
        <f>'Market and Factors'!O25</f>
        <v>-1.49E-2</v>
      </c>
      <c r="AK21" s="9">
        <f>'Market and Factors'!Q25</f>
        <v>-5.7999999999999996E-3</v>
      </c>
      <c r="AM21" s="6">
        <v>54.062354999999997</v>
      </c>
      <c r="AN21" s="16">
        <f t="shared" si="7"/>
        <v>8.6843453878050533E-3</v>
      </c>
      <c r="AO21" s="16">
        <f t="shared" si="8"/>
        <v>1.0086843453878052</v>
      </c>
      <c r="AP21" s="16">
        <f>AN21-'Market and Factors'!F25</f>
        <v>8.4843453878050527E-3</v>
      </c>
      <c r="AQ21" s="16">
        <f>'Market and Factors'!C25</f>
        <v>2.5000000000000001E-3</v>
      </c>
      <c r="AR21" s="16">
        <f>'Market and Factors'!M25</f>
        <v>2.0199999999999999E-2</v>
      </c>
      <c r="AS21" s="16">
        <f>'Market and Factors'!O25</f>
        <v>-1.49E-2</v>
      </c>
      <c r="AT21" s="9">
        <f>'Market and Factors'!Q25</f>
        <v>-5.7999999999999996E-3</v>
      </c>
      <c r="AV21" s="6">
        <v>36.199764000000002</v>
      </c>
      <c r="AW21" s="16">
        <f t="shared" si="9"/>
        <v>7.6890545737773319E-2</v>
      </c>
      <c r="AX21" s="16">
        <f t="shared" si="10"/>
        <v>1.0768905457377733</v>
      </c>
      <c r="AY21" s="16">
        <f>AW21-'Market and Factors'!F25</f>
        <v>7.6690545737773314E-2</v>
      </c>
      <c r="AZ21" s="16">
        <f>'Market and Factors'!C25</f>
        <v>2.5000000000000001E-3</v>
      </c>
      <c r="BA21" s="16">
        <f>'Market and Factors'!M25</f>
        <v>2.0199999999999999E-2</v>
      </c>
      <c r="BB21" s="16">
        <f>'Market and Factors'!O25</f>
        <v>-1.49E-2</v>
      </c>
      <c r="BC21" s="9">
        <f>'Market and Factors'!Q25</f>
        <v>-5.7999999999999996E-3</v>
      </c>
      <c r="BE21" s="6">
        <v>19.922241</v>
      </c>
      <c r="BF21" s="16">
        <f t="shared" si="11"/>
        <v>-2.9006200209266666E-2</v>
      </c>
      <c r="BG21" s="16">
        <f t="shared" si="12"/>
        <v>0.9709937997907333</v>
      </c>
      <c r="BH21" s="16">
        <f>BF21-'Market and Factors'!F25</f>
        <v>-2.9206200209266665E-2</v>
      </c>
      <c r="BI21" s="16">
        <f>'Market and Factors'!C25</f>
        <v>2.5000000000000001E-3</v>
      </c>
      <c r="BJ21" s="16">
        <f>'Market and Factors'!M25</f>
        <v>2.0199999999999999E-2</v>
      </c>
      <c r="BK21" s="16">
        <f>'Market and Factors'!O25</f>
        <v>-1.49E-2</v>
      </c>
      <c r="BL21" s="9">
        <f>'Market and Factors'!Q25</f>
        <v>-5.7999999999999996E-3</v>
      </c>
      <c r="BN21" s="25">
        <v>45.843497999999997</v>
      </c>
      <c r="BO21" s="16">
        <f t="shared" si="13"/>
        <v>3.5467896845993913E-2</v>
      </c>
      <c r="BP21" s="16">
        <f t="shared" si="14"/>
        <v>1.0354678968459938</v>
      </c>
      <c r="BQ21" s="16">
        <f>BO21-'Market and Factors'!F25</f>
        <v>3.5267896845993914E-2</v>
      </c>
      <c r="BR21" s="16">
        <f>'Market and Factors'!C25</f>
        <v>2.5000000000000001E-3</v>
      </c>
      <c r="BS21" s="16">
        <f>'Market and Factors'!M25</f>
        <v>2.0199999999999999E-2</v>
      </c>
      <c r="BT21" s="16">
        <f>'Market and Factors'!O25</f>
        <v>-1.49E-2</v>
      </c>
      <c r="BU21" s="9">
        <f>'Market and Factors'!Q25</f>
        <v>-5.7999999999999996E-3</v>
      </c>
      <c r="BW21" s="6">
        <v>50.236880999999997</v>
      </c>
      <c r="BX21" s="16">
        <f t="shared" si="15"/>
        <v>-8.6571688346329431E-2</v>
      </c>
      <c r="BY21" s="16">
        <f t="shared" si="16"/>
        <v>0.91342831165367055</v>
      </c>
      <c r="BZ21" s="16">
        <f>BX21-'Market and Factors'!F25</f>
        <v>-8.6771688346329437E-2</v>
      </c>
      <c r="CA21" s="16">
        <f>'Market and Factors'!C25</f>
        <v>2.5000000000000001E-3</v>
      </c>
      <c r="CB21" s="16">
        <f>'Market and Factors'!M25</f>
        <v>2.0199999999999999E-2</v>
      </c>
      <c r="CC21" s="16">
        <f>'Market and Factors'!O25</f>
        <v>-1.49E-2</v>
      </c>
      <c r="CD21" s="9">
        <f>'Market and Factors'!Q25</f>
        <v>-5.7999999999999996E-3</v>
      </c>
      <c r="CF21" s="25">
        <v>30.836978999999999</v>
      </c>
      <c r="CG21" s="16">
        <f t="shared" si="17"/>
        <v>1.6548954874419364E-2</v>
      </c>
      <c r="CH21" s="16">
        <f t="shared" si="18"/>
        <v>1.0165489548744193</v>
      </c>
      <c r="CI21" s="16">
        <f>CG21-'Market and Factors'!F25</f>
        <v>1.6348954874419366E-2</v>
      </c>
      <c r="CJ21" s="16">
        <f>'Market and Factors'!C25</f>
        <v>2.5000000000000001E-3</v>
      </c>
      <c r="CK21" s="16">
        <f>'Market and Factors'!M25</f>
        <v>2.0199999999999999E-2</v>
      </c>
      <c r="CL21" s="16">
        <f>'Market and Factors'!O25</f>
        <v>-1.49E-2</v>
      </c>
      <c r="CM21" s="9">
        <f>'Market and Factors'!Q25</f>
        <v>-5.7999999999999996E-3</v>
      </c>
      <c r="CO21" s="6">
        <v>156.75323499999999</v>
      </c>
      <c r="CP21" s="16">
        <f t="shared" si="19"/>
        <v>-7.3811262586797946E-3</v>
      </c>
      <c r="CQ21" s="16">
        <f t="shared" si="20"/>
        <v>0.99261887374132018</v>
      </c>
      <c r="CR21" s="16">
        <f>CP21-'Market and Factors'!F25</f>
        <v>-7.5811262586797943E-3</v>
      </c>
      <c r="CS21" s="16">
        <f>'Market and Factors'!C25</f>
        <v>2.5000000000000001E-3</v>
      </c>
      <c r="CT21" s="16">
        <f>'Market and Factors'!M25</f>
        <v>2.0199999999999999E-2</v>
      </c>
      <c r="CU21" s="16">
        <f>'Market and Factors'!O25</f>
        <v>-1.49E-2</v>
      </c>
      <c r="CV21" s="9">
        <f>'Market and Factors'!Q25</f>
        <v>-5.7999999999999996E-3</v>
      </c>
      <c r="CX21" s="6">
        <v>45.843497999999997</v>
      </c>
      <c r="CY21" s="16">
        <f t="shared" si="21"/>
        <v>3.5467896845993913E-2</v>
      </c>
      <c r="CZ21" s="16">
        <f t="shared" si="22"/>
        <v>1.0354678968459938</v>
      </c>
      <c r="DA21" s="16">
        <f>CY21-'Market and Factors'!F25</f>
        <v>3.5267896845993914E-2</v>
      </c>
      <c r="DB21" s="16">
        <f>'Market and Factors'!C25</f>
        <v>2.5000000000000001E-3</v>
      </c>
      <c r="DC21" s="16">
        <f>'Market and Factors'!M25</f>
        <v>2.0199999999999999E-2</v>
      </c>
      <c r="DD21" s="16">
        <f>'Market and Factors'!O25</f>
        <v>-1.49E-2</v>
      </c>
      <c r="DE21" s="9">
        <f>'Market and Factors'!Q25</f>
        <v>-5.7999999999999996E-3</v>
      </c>
    </row>
    <row r="22" spans="1:109">
      <c r="A22" s="22">
        <v>42644</v>
      </c>
      <c r="B22" s="18"/>
      <c r="C22" s="6">
        <v>107.651123</v>
      </c>
      <c r="D22" s="16">
        <f t="shared" si="0"/>
        <v>4.3342096808149776E-3</v>
      </c>
      <c r="E22" s="16">
        <f t="shared" si="23"/>
        <v>1.004334209680815</v>
      </c>
      <c r="F22" s="16">
        <f>'Raw Stock Data'!D22-'Market and Factors'!F26</f>
        <v>4.134209680814978E-3</v>
      </c>
      <c r="G22" s="16">
        <f>'Market and Factors'!C26</f>
        <v>-2.0199999999999999E-2</v>
      </c>
      <c r="H22" s="16">
        <f>'Market and Factors'!M26</f>
        <v>-4.3899999999999995E-2</v>
      </c>
      <c r="I22" s="16">
        <f>'Market and Factors'!O26</f>
        <v>4.1599999999999998E-2</v>
      </c>
      <c r="J22" s="9">
        <f>'Market and Factors'!Q26</f>
        <v>6.5000000000000006E-3</v>
      </c>
      <c r="L22" s="6">
        <v>27.064523999999999</v>
      </c>
      <c r="M22" s="16">
        <f t="shared" si="1"/>
        <v>6.5573726594200668E-3</v>
      </c>
      <c r="N22" s="16">
        <f t="shared" si="2"/>
        <v>1.0065573726594201</v>
      </c>
      <c r="O22" s="16">
        <f>M22-'Market and Factors'!F26</f>
        <v>6.3573726594200672E-3</v>
      </c>
      <c r="P22" s="16">
        <f>'Market and Factors'!C26</f>
        <v>-2.0199999999999999E-2</v>
      </c>
      <c r="Q22" s="16">
        <f>'Market and Factors'!M26</f>
        <v>-4.3899999999999995E-2</v>
      </c>
      <c r="R22" s="16">
        <f>'Market and Factors'!O26</f>
        <v>4.1599999999999998E-2</v>
      </c>
      <c r="S22" s="9">
        <f>'Market and Factors'!Q26</f>
        <v>6.5000000000000006E-3</v>
      </c>
      <c r="U22" s="6">
        <v>64.599304000000004</v>
      </c>
      <c r="V22" s="16">
        <f t="shared" si="3"/>
        <v>-2.9118113532724258E-2</v>
      </c>
      <c r="W22" s="16">
        <f t="shared" si="4"/>
        <v>0.97088188646727569</v>
      </c>
      <c r="X22" s="16">
        <f>V22-'Market and Factors'!F26</f>
        <v>-2.9318113532724257E-2</v>
      </c>
      <c r="Y22" s="16">
        <f>'Market and Factors'!C26</f>
        <v>-2.0199999999999999E-2</v>
      </c>
      <c r="Z22" s="16">
        <f>'Market and Factors'!M26</f>
        <v>-4.3899999999999995E-2</v>
      </c>
      <c r="AA22" s="16">
        <f>'Market and Factors'!O26</f>
        <v>4.1599999999999998E-2</v>
      </c>
      <c r="AB22" s="9">
        <f>'Market and Factors'!Q26</f>
        <v>6.5000000000000006E-3</v>
      </c>
      <c r="AD22" s="6">
        <v>60.967972000000003</v>
      </c>
      <c r="AE22" s="16">
        <f t="shared" si="5"/>
        <v>7.27894954906401E-4</v>
      </c>
      <c r="AF22" s="16">
        <f t="shared" si="6"/>
        <v>1.0007278949549063</v>
      </c>
      <c r="AG22" s="16">
        <f>AE22-'Market and Factors'!F26</f>
        <v>5.2789495490640102E-4</v>
      </c>
      <c r="AH22" s="16">
        <f>'Market and Factors'!C26</f>
        <v>-2.0199999999999999E-2</v>
      </c>
      <c r="AI22" s="16">
        <f>'Market and Factors'!M26</f>
        <v>-4.3899999999999995E-2</v>
      </c>
      <c r="AJ22" s="16">
        <f>'Market and Factors'!O26</f>
        <v>4.1599999999999998E-2</v>
      </c>
      <c r="AK22" s="9">
        <f>'Market and Factors'!Q26</f>
        <v>6.5000000000000006E-3</v>
      </c>
      <c r="AM22" s="6">
        <v>56.239860999999998</v>
      </c>
      <c r="AN22" s="16">
        <f t="shared" si="7"/>
        <v>4.0277675658043403E-2</v>
      </c>
      <c r="AO22" s="16">
        <f t="shared" si="8"/>
        <v>1.0402776756580434</v>
      </c>
      <c r="AP22" s="16">
        <f>AN22-'Market and Factors'!F26</f>
        <v>4.0077675658043405E-2</v>
      </c>
      <c r="AQ22" s="16">
        <f>'Market and Factors'!C26</f>
        <v>-2.0199999999999999E-2</v>
      </c>
      <c r="AR22" s="16">
        <f>'Market and Factors'!M26</f>
        <v>-4.3899999999999995E-2</v>
      </c>
      <c r="AS22" s="16">
        <f>'Market and Factors'!O26</f>
        <v>4.1599999999999998E-2</v>
      </c>
      <c r="AT22" s="9">
        <f>'Market and Factors'!Q26</f>
        <v>6.5000000000000006E-3</v>
      </c>
      <c r="AV22" s="6">
        <v>38.416255999999997</v>
      </c>
      <c r="AW22" s="16">
        <f t="shared" si="9"/>
        <v>6.1229459948965281E-2</v>
      </c>
      <c r="AX22" s="16">
        <f t="shared" si="10"/>
        <v>1.0612294599489653</v>
      </c>
      <c r="AY22" s="16">
        <f>AW22-'Market and Factors'!F26</f>
        <v>6.1029459948965283E-2</v>
      </c>
      <c r="AZ22" s="16">
        <f>'Market and Factors'!C26</f>
        <v>-2.0199999999999999E-2</v>
      </c>
      <c r="BA22" s="16">
        <f>'Market and Factors'!M26</f>
        <v>-4.3899999999999995E-2</v>
      </c>
      <c r="BB22" s="16">
        <f>'Market and Factors'!O26</f>
        <v>4.1599999999999998E-2</v>
      </c>
      <c r="BC22" s="9">
        <f>'Market and Factors'!Q26</f>
        <v>6.5000000000000006E-3</v>
      </c>
      <c r="BE22" s="6">
        <v>13.229103</v>
      </c>
      <c r="BF22" s="16">
        <f t="shared" si="11"/>
        <v>-0.33596310776483423</v>
      </c>
      <c r="BG22" s="16">
        <f t="shared" si="12"/>
        <v>0.66403689223516582</v>
      </c>
      <c r="BH22" s="16">
        <f>BF22-'Market and Factors'!F26</f>
        <v>-0.33616310776483421</v>
      </c>
      <c r="BI22" s="16">
        <f>'Market and Factors'!C26</f>
        <v>-2.0199999999999999E-2</v>
      </c>
      <c r="BJ22" s="16">
        <f>'Market and Factors'!M26</f>
        <v>-4.3899999999999995E-2</v>
      </c>
      <c r="BK22" s="16">
        <f>'Market and Factors'!O26</f>
        <v>4.1599999999999998E-2</v>
      </c>
      <c r="BL22" s="9">
        <f>'Market and Factors'!Q26</f>
        <v>6.5000000000000006E-3</v>
      </c>
      <c r="BN22" s="25">
        <v>45.949534999999997</v>
      </c>
      <c r="BO22" s="16">
        <f t="shared" si="13"/>
        <v>2.3130215761458825E-3</v>
      </c>
      <c r="BP22" s="16">
        <f t="shared" si="14"/>
        <v>1.002313021576146</v>
      </c>
      <c r="BQ22" s="16">
        <f>BO22-'Market and Factors'!F26</f>
        <v>2.1130215761458824E-3</v>
      </c>
      <c r="BR22" s="16">
        <f>'Market and Factors'!C26</f>
        <v>-2.0199999999999999E-2</v>
      </c>
      <c r="BS22" s="16">
        <f>'Market and Factors'!M26</f>
        <v>-4.3899999999999995E-2</v>
      </c>
      <c r="BT22" s="16">
        <f>'Market and Factors'!O26</f>
        <v>4.1599999999999998E-2</v>
      </c>
      <c r="BU22" s="9">
        <f>'Market and Factors'!Q26</f>
        <v>6.5000000000000006E-3</v>
      </c>
      <c r="BW22" s="6">
        <v>48.144950999999999</v>
      </c>
      <c r="BX22" s="16">
        <f t="shared" si="15"/>
        <v>-4.1641319253080185E-2</v>
      </c>
      <c r="BY22" s="16">
        <f t="shared" si="16"/>
        <v>0.95835868074691977</v>
      </c>
      <c r="BZ22" s="16">
        <f>BX22-'Market and Factors'!F26</f>
        <v>-4.1841319253080184E-2</v>
      </c>
      <c r="CA22" s="16">
        <f>'Market and Factors'!C26</f>
        <v>-2.0199999999999999E-2</v>
      </c>
      <c r="CB22" s="16">
        <f>'Market and Factors'!M26</f>
        <v>-4.3899999999999995E-2</v>
      </c>
      <c r="CC22" s="16">
        <f>'Market and Factors'!O26</f>
        <v>4.1599999999999998E-2</v>
      </c>
      <c r="CD22" s="9">
        <f>'Market and Factors'!Q26</f>
        <v>6.5000000000000006E-3</v>
      </c>
      <c r="CF22" s="25">
        <v>28.735945000000001</v>
      </c>
      <c r="CG22" s="16">
        <f t="shared" si="17"/>
        <v>-6.8133587275199636E-2</v>
      </c>
      <c r="CH22" s="16">
        <f t="shared" si="18"/>
        <v>0.93186641272480042</v>
      </c>
      <c r="CI22" s="16">
        <f>CG22-'Market and Factors'!F26</f>
        <v>-6.8333587275199642E-2</v>
      </c>
      <c r="CJ22" s="16">
        <f>'Market and Factors'!C26</f>
        <v>-2.0199999999999999E-2</v>
      </c>
      <c r="CK22" s="16">
        <f>'Market and Factors'!M26</f>
        <v>-4.3899999999999995E-2</v>
      </c>
      <c r="CL22" s="16">
        <f>'Market and Factors'!O26</f>
        <v>4.1599999999999998E-2</v>
      </c>
      <c r="CM22" s="9">
        <f>'Market and Factors'!Q26</f>
        <v>6.5000000000000006E-3</v>
      </c>
      <c r="CO22" s="6">
        <v>152.04409799999999</v>
      </c>
      <c r="CP22" s="16">
        <f t="shared" si="19"/>
        <v>-3.0041721308016377E-2</v>
      </c>
      <c r="CQ22" s="16">
        <f t="shared" si="20"/>
        <v>0.96995827869198359</v>
      </c>
      <c r="CR22" s="16">
        <f>CP22-'Market and Factors'!F26</f>
        <v>-3.0241721308016375E-2</v>
      </c>
      <c r="CS22" s="16">
        <f>'Market and Factors'!C26</f>
        <v>-2.0199999999999999E-2</v>
      </c>
      <c r="CT22" s="16">
        <f>'Market and Factors'!M26</f>
        <v>-4.3899999999999995E-2</v>
      </c>
      <c r="CU22" s="16">
        <f>'Market and Factors'!O26</f>
        <v>4.1599999999999998E-2</v>
      </c>
      <c r="CV22" s="9">
        <f>'Market and Factors'!Q26</f>
        <v>6.5000000000000006E-3</v>
      </c>
      <c r="CX22" s="6">
        <v>45.949534999999997</v>
      </c>
      <c r="CY22" s="16">
        <f t="shared" si="21"/>
        <v>2.3130215761458825E-3</v>
      </c>
      <c r="CZ22" s="16">
        <f t="shared" si="22"/>
        <v>1.002313021576146</v>
      </c>
      <c r="DA22" s="16">
        <f>CY22-'Market and Factors'!F26</f>
        <v>2.1130215761458824E-3</v>
      </c>
      <c r="DB22" s="16">
        <f>'Market and Factors'!C26</f>
        <v>-2.0199999999999999E-2</v>
      </c>
      <c r="DC22" s="16">
        <f>'Market and Factors'!M26</f>
        <v>-4.3899999999999995E-2</v>
      </c>
      <c r="DD22" s="16">
        <f>'Market and Factors'!O26</f>
        <v>4.1599999999999998E-2</v>
      </c>
      <c r="DE22" s="9">
        <f>'Market and Factors'!Q26</f>
        <v>6.5000000000000006E-3</v>
      </c>
    </row>
    <row r="23" spans="1:109">
      <c r="A23" s="22">
        <v>42675</v>
      </c>
      <c r="B23" s="18"/>
      <c r="C23" s="6">
        <v>104.78775</v>
      </c>
      <c r="D23" s="16">
        <f t="shared" si="0"/>
        <v>-2.6598635668668276E-2</v>
      </c>
      <c r="E23" s="16">
        <f t="shared" si="23"/>
        <v>0.97340136433133173</v>
      </c>
      <c r="F23" s="16">
        <f>'Raw Stock Data'!D23-'Market and Factors'!F27</f>
        <v>-2.6698635668668275E-2</v>
      </c>
      <c r="G23" s="16">
        <f>'Market and Factors'!C27</f>
        <v>4.8600000000000004E-2</v>
      </c>
      <c r="H23" s="16">
        <f>'Market and Factors'!M27</f>
        <v>5.4699999999999999E-2</v>
      </c>
      <c r="I23" s="16">
        <f>'Market and Factors'!O27</f>
        <v>8.2899999999999988E-2</v>
      </c>
      <c r="J23" s="9">
        <f>'Market and Factors'!Q27</f>
        <v>-4.1500000000000002E-2</v>
      </c>
      <c r="L23" s="6">
        <v>29.573986000000001</v>
      </c>
      <c r="M23" s="16">
        <f t="shared" si="1"/>
        <v>9.2721453368254436E-2</v>
      </c>
      <c r="N23" s="16">
        <f t="shared" si="2"/>
        <v>1.0927214533682545</v>
      </c>
      <c r="O23" s="16">
        <f>M23-'Market and Factors'!F27</f>
        <v>9.2621453368254433E-2</v>
      </c>
      <c r="P23" s="16">
        <f>'Market and Factors'!C27</f>
        <v>4.8600000000000004E-2</v>
      </c>
      <c r="Q23" s="16">
        <f>'Market and Factors'!M27</f>
        <v>5.4699999999999999E-2</v>
      </c>
      <c r="R23" s="16">
        <f>'Market and Factors'!O27</f>
        <v>8.2899999999999988E-2</v>
      </c>
      <c r="S23" s="9">
        <f>'Market and Factors'!Q27</f>
        <v>-4.1500000000000002E-2</v>
      </c>
      <c r="U23" s="6">
        <v>64.977562000000006</v>
      </c>
      <c r="V23" s="16">
        <f t="shared" si="3"/>
        <v>5.8554500834870045E-3</v>
      </c>
      <c r="W23" s="16">
        <f t="shared" si="4"/>
        <v>1.0058554500834871</v>
      </c>
      <c r="X23" s="16">
        <f>V23-'Market and Factors'!F27</f>
        <v>5.7554500834870043E-3</v>
      </c>
      <c r="Y23" s="16">
        <f>'Market and Factors'!C27</f>
        <v>4.8600000000000004E-2</v>
      </c>
      <c r="Z23" s="16">
        <f>'Market and Factors'!M27</f>
        <v>5.4699999999999999E-2</v>
      </c>
      <c r="AA23" s="16">
        <f>'Market and Factors'!O27</f>
        <v>8.2899999999999988E-2</v>
      </c>
      <c r="AB23" s="9">
        <f>'Market and Factors'!Q27</f>
        <v>-4.1500000000000002E-2</v>
      </c>
      <c r="AD23" s="6">
        <v>68.516884000000005</v>
      </c>
      <c r="AE23" s="16">
        <f t="shared" si="5"/>
        <v>0.1238176661018018</v>
      </c>
      <c r="AF23" s="16">
        <f t="shared" si="6"/>
        <v>1.1238176661018018</v>
      </c>
      <c r="AG23" s="16">
        <f>AE23-'Market and Factors'!F27</f>
        <v>0.12371766610180179</v>
      </c>
      <c r="AH23" s="16">
        <f>'Market and Factors'!C27</f>
        <v>4.8600000000000004E-2</v>
      </c>
      <c r="AI23" s="16">
        <f>'Market and Factors'!M27</f>
        <v>5.4699999999999999E-2</v>
      </c>
      <c r="AJ23" s="16">
        <f>'Market and Factors'!O27</f>
        <v>8.2899999999999988E-2</v>
      </c>
      <c r="AK23" s="9">
        <f>'Market and Factors'!Q27</f>
        <v>-4.1500000000000002E-2</v>
      </c>
      <c r="AM23" s="6">
        <v>56.558979000000001</v>
      </c>
      <c r="AN23" s="16">
        <f t="shared" si="7"/>
        <v>5.6742316628414701E-3</v>
      </c>
      <c r="AO23" s="16">
        <f t="shared" si="8"/>
        <v>1.0056742316628415</v>
      </c>
      <c r="AP23" s="16">
        <f>AN23-'Market and Factors'!F27</f>
        <v>5.5742316628414699E-3</v>
      </c>
      <c r="AQ23" s="16">
        <f>'Market and Factors'!C27</f>
        <v>4.8600000000000004E-2</v>
      </c>
      <c r="AR23" s="16">
        <f>'Market and Factors'!M27</f>
        <v>5.4699999999999999E-2</v>
      </c>
      <c r="AS23" s="16">
        <f>'Market and Factors'!O27</f>
        <v>8.2899999999999988E-2</v>
      </c>
      <c r="AT23" s="9">
        <f>'Market and Factors'!Q27</f>
        <v>-4.1500000000000002E-2</v>
      </c>
      <c r="AV23" s="6">
        <v>44.311588</v>
      </c>
      <c r="AW23" s="16">
        <f t="shared" si="9"/>
        <v>0.15345930639362679</v>
      </c>
      <c r="AX23" s="16">
        <f t="shared" si="10"/>
        <v>1.1534593063936267</v>
      </c>
      <c r="AY23" s="16">
        <f>AW23-'Market and Factors'!F27</f>
        <v>0.1533593063936268</v>
      </c>
      <c r="AZ23" s="16">
        <f>'Market and Factors'!C27</f>
        <v>4.8600000000000004E-2</v>
      </c>
      <c r="BA23" s="16">
        <f>'Market and Factors'!M27</f>
        <v>5.4699999999999999E-2</v>
      </c>
      <c r="BB23" s="16">
        <f>'Market and Factors'!O27</f>
        <v>8.2899999999999988E-2</v>
      </c>
      <c r="BC23" s="9">
        <f>'Market and Factors'!Q27</f>
        <v>-4.1500000000000002E-2</v>
      </c>
      <c r="BE23" s="6">
        <v>14.233845000000001</v>
      </c>
      <c r="BF23" s="16">
        <f t="shared" si="11"/>
        <v>7.5949367088607611E-2</v>
      </c>
      <c r="BG23" s="16">
        <f t="shared" si="12"/>
        <v>1.0759493670886076</v>
      </c>
      <c r="BH23" s="16">
        <f>BF23-'Market and Factors'!F27</f>
        <v>7.5849367088607608E-2</v>
      </c>
      <c r="BI23" s="16">
        <f>'Market and Factors'!C27</f>
        <v>4.8600000000000004E-2</v>
      </c>
      <c r="BJ23" s="16">
        <f>'Market and Factors'!M27</f>
        <v>5.4699999999999999E-2</v>
      </c>
      <c r="BK23" s="16">
        <f>'Market and Factors'!O27</f>
        <v>8.2899999999999988E-2</v>
      </c>
      <c r="BL23" s="9">
        <f>'Market and Factors'!Q27</f>
        <v>-4.1500000000000002E-2</v>
      </c>
      <c r="BN23" s="25">
        <v>49.413424999999997</v>
      </c>
      <c r="BO23" s="16">
        <f t="shared" si="13"/>
        <v>7.5384658408403901E-2</v>
      </c>
      <c r="BP23" s="16">
        <f t="shared" si="14"/>
        <v>1.0753846584084039</v>
      </c>
      <c r="BQ23" s="16">
        <f>BO23-'Market and Factors'!F27</f>
        <v>7.5284658408403898E-2</v>
      </c>
      <c r="BR23" s="16">
        <f>'Market and Factors'!C27</f>
        <v>4.8600000000000004E-2</v>
      </c>
      <c r="BS23" s="16">
        <f>'Market and Factors'!M27</f>
        <v>5.4699999999999999E-2</v>
      </c>
      <c r="BT23" s="16">
        <f>'Market and Factors'!O27</f>
        <v>8.2899999999999988E-2</v>
      </c>
      <c r="BU23" s="9">
        <f>'Market and Factors'!Q27</f>
        <v>-4.1500000000000002E-2</v>
      </c>
      <c r="BW23" s="6">
        <v>48.039413000000003</v>
      </c>
      <c r="BX23" s="16">
        <f t="shared" si="15"/>
        <v>-2.1920886366671283E-3</v>
      </c>
      <c r="BY23" s="16">
        <f t="shared" si="16"/>
        <v>0.99780791136333291</v>
      </c>
      <c r="BZ23" s="16">
        <f>BX23-'Market and Factors'!F27</f>
        <v>-2.2920886366671282E-3</v>
      </c>
      <c r="CA23" s="16">
        <f>'Market and Factors'!C27</f>
        <v>4.8600000000000004E-2</v>
      </c>
      <c r="CB23" s="16">
        <f>'Market and Factors'!M27</f>
        <v>5.4699999999999999E-2</v>
      </c>
      <c r="CC23" s="16">
        <f>'Market and Factors'!O27</f>
        <v>8.2899999999999988E-2</v>
      </c>
      <c r="CD23" s="9">
        <f>'Market and Factors'!Q27</f>
        <v>-4.1500000000000002E-2</v>
      </c>
      <c r="CF23" s="34">
        <v>32.445</v>
      </c>
      <c r="CG23" s="16">
        <f t="shared" si="17"/>
        <v>0.12907370890360484</v>
      </c>
      <c r="CH23" s="16">
        <f t="shared" si="18"/>
        <v>1.1290737089036049</v>
      </c>
      <c r="CI23" s="16">
        <f>CG23-'Market and Factors'!F27</f>
        <v>0.12897370890360485</v>
      </c>
      <c r="CJ23" s="16">
        <f>'Market and Factors'!C27</f>
        <v>4.8600000000000004E-2</v>
      </c>
      <c r="CK23" s="16">
        <f>'Market and Factors'!M27</f>
        <v>5.4699999999999999E-2</v>
      </c>
      <c r="CL23" s="16">
        <f>'Market and Factors'!O27</f>
        <v>8.2899999999999988E-2</v>
      </c>
      <c r="CM23" s="9">
        <f>'Market and Factors'!Q27</f>
        <v>-4.1500000000000002E-2</v>
      </c>
      <c r="CO23" s="6">
        <v>150.179092</v>
      </c>
      <c r="CP23" s="16">
        <f t="shared" si="19"/>
        <v>-1.2266217660089602E-2</v>
      </c>
      <c r="CQ23" s="16">
        <f t="shared" si="20"/>
        <v>0.98773378233991038</v>
      </c>
      <c r="CR23" s="16">
        <f>CP23-'Market and Factors'!F27</f>
        <v>-1.2366217660089602E-2</v>
      </c>
      <c r="CS23" s="16">
        <f>'Market and Factors'!C27</f>
        <v>4.8600000000000004E-2</v>
      </c>
      <c r="CT23" s="16">
        <f>'Market and Factors'!M27</f>
        <v>5.4699999999999999E-2</v>
      </c>
      <c r="CU23" s="16">
        <f>'Market and Factors'!O27</f>
        <v>8.2899999999999988E-2</v>
      </c>
      <c r="CV23" s="9">
        <f>'Market and Factors'!Q27</f>
        <v>-4.1500000000000002E-2</v>
      </c>
      <c r="CX23" s="6">
        <v>49.413424999999997</v>
      </c>
      <c r="CY23" s="16">
        <f t="shared" si="21"/>
        <v>7.5384658408403901E-2</v>
      </c>
      <c r="CZ23" s="16">
        <f t="shared" si="22"/>
        <v>1.0753846584084039</v>
      </c>
      <c r="DA23" s="16">
        <f>CY23-'Market and Factors'!F27</f>
        <v>7.5284658408403898E-2</v>
      </c>
      <c r="DB23" s="16">
        <f>'Market and Factors'!C27</f>
        <v>4.8600000000000004E-2</v>
      </c>
      <c r="DC23" s="16">
        <f>'Market and Factors'!M27</f>
        <v>5.4699999999999999E-2</v>
      </c>
      <c r="DD23" s="16">
        <f>'Market and Factors'!O27</f>
        <v>8.2899999999999988E-2</v>
      </c>
      <c r="DE23" s="9">
        <f>'Market and Factors'!Q27</f>
        <v>-4.1500000000000002E-2</v>
      </c>
    </row>
    <row r="24" spans="1:109">
      <c r="A24" s="22">
        <v>42705</v>
      </c>
      <c r="B24" s="18"/>
      <c r="C24" s="6">
        <v>110.376678</v>
      </c>
      <c r="D24" s="16">
        <f t="shared" si="0"/>
        <v>5.3335700022187668E-2</v>
      </c>
      <c r="E24" s="16">
        <f t="shared" si="23"/>
        <v>1.0533357000221877</v>
      </c>
      <c r="F24" s="16">
        <f>'Raw Stock Data'!D24-'Market and Factors'!F28</f>
        <v>5.3035700022187666E-2</v>
      </c>
      <c r="G24" s="16">
        <f>'Market and Factors'!C28</f>
        <v>1.8200000000000001E-2</v>
      </c>
      <c r="H24" s="16">
        <f>'Market and Factors'!M28</f>
        <v>1E-3</v>
      </c>
      <c r="I24" s="16">
        <f>'Market and Factors'!O28</f>
        <v>3.5799999999999998E-2</v>
      </c>
      <c r="J24" s="9">
        <f>'Market and Factors'!Q28</f>
        <v>-4.1999999999999997E-3</v>
      </c>
      <c r="L24" s="6">
        <v>29.839493000000001</v>
      </c>
      <c r="M24" s="16">
        <f t="shared" si="1"/>
        <v>8.9777211634576234E-3</v>
      </c>
      <c r="N24" s="16">
        <f t="shared" si="2"/>
        <v>1.0089777211634576</v>
      </c>
      <c r="O24" s="16">
        <f>M24-'Market and Factors'!F28</f>
        <v>8.6777211634576235E-3</v>
      </c>
      <c r="P24" s="16">
        <f>'Market and Factors'!C28</f>
        <v>1.8200000000000001E-2</v>
      </c>
      <c r="Q24" s="16">
        <f>'Market and Factors'!M28</f>
        <v>1E-3</v>
      </c>
      <c r="R24" s="16">
        <f>'Market and Factors'!O28</f>
        <v>3.5799999999999998E-2</v>
      </c>
      <c r="S24" s="9">
        <f>'Market and Factors'!Q28</f>
        <v>-4.1999999999999997E-3</v>
      </c>
      <c r="U24" s="6">
        <v>63.768974</v>
      </c>
      <c r="V24" s="16">
        <f t="shared" si="3"/>
        <v>-1.8600082286867055E-2</v>
      </c>
      <c r="W24" s="16">
        <f t="shared" si="4"/>
        <v>0.98139991771313295</v>
      </c>
      <c r="X24" s="16">
        <f>V24-'Market and Factors'!F28</f>
        <v>-1.8900082286867056E-2</v>
      </c>
      <c r="Y24" s="16">
        <f>'Market and Factors'!C28</f>
        <v>1.8200000000000001E-2</v>
      </c>
      <c r="Z24" s="16">
        <f>'Market and Factors'!M28</f>
        <v>1E-3</v>
      </c>
      <c r="AA24" s="16">
        <f>'Market and Factors'!O28</f>
        <v>3.5799999999999998E-2</v>
      </c>
      <c r="AB24" s="9">
        <f>'Market and Factors'!Q28</f>
        <v>-4.1999999999999997E-3</v>
      </c>
      <c r="AD24" s="6">
        <v>64.616073999999998</v>
      </c>
      <c r="AE24" s="16">
        <f t="shared" si="5"/>
        <v>-5.6932098663447783E-2</v>
      </c>
      <c r="AF24" s="16">
        <f t="shared" si="6"/>
        <v>0.94306790133655216</v>
      </c>
      <c r="AG24" s="16">
        <f>AE24-'Market and Factors'!F28</f>
        <v>-5.7232098663447785E-2</v>
      </c>
      <c r="AH24" s="16">
        <f>'Market and Factors'!C28</f>
        <v>1.8200000000000001E-2</v>
      </c>
      <c r="AI24" s="16">
        <f>'Market and Factors'!M28</f>
        <v>1E-3</v>
      </c>
      <c r="AJ24" s="16">
        <f>'Market and Factors'!O28</f>
        <v>3.5799999999999998E-2</v>
      </c>
      <c r="AK24" s="9">
        <f>'Market and Factors'!Q28</f>
        <v>-4.1999999999999997E-3</v>
      </c>
      <c r="AM24" s="6">
        <v>58.717522000000002</v>
      </c>
      <c r="AN24" s="16">
        <f t="shared" si="7"/>
        <v>3.8164461915056874E-2</v>
      </c>
      <c r="AO24" s="16">
        <f t="shared" si="8"/>
        <v>1.038164461915057</v>
      </c>
      <c r="AP24" s="16">
        <f>AN24-'Market and Factors'!F28</f>
        <v>3.7864461915056873E-2</v>
      </c>
      <c r="AQ24" s="16">
        <f>'Market and Factors'!C28</f>
        <v>1.8200000000000001E-2</v>
      </c>
      <c r="AR24" s="16">
        <f>'Market and Factors'!M28</f>
        <v>1E-3</v>
      </c>
      <c r="AS24" s="16">
        <f>'Market and Factors'!O28</f>
        <v>3.5799999999999998E-2</v>
      </c>
      <c r="AT24" s="9">
        <f>'Market and Factors'!Q28</f>
        <v>-4.1999999999999997E-3</v>
      </c>
      <c r="AV24" s="6">
        <v>45.448677000000004</v>
      </c>
      <c r="AW24" s="16">
        <f t="shared" si="9"/>
        <v>2.5661210787571033E-2</v>
      </c>
      <c r="AX24" s="16">
        <f t="shared" si="10"/>
        <v>1.0256612107875711</v>
      </c>
      <c r="AY24" s="16">
        <f>AW24-'Market and Factors'!F28</f>
        <v>2.5361210787571031E-2</v>
      </c>
      <c r="AZ24" s="16">
        <f>'Market and Factors'!C28</f>
        <v>1.8200000000000001E-2</v>
      </c>
      <c r="BA24" s="16">
        <f>'Market and Factors'!M28</f>
        <v>1E-3</v>
      </c>
      <c r="BB24" s="16">
        <f>'Market and Factors'!O28</f>
        <v>3.5799999999999998E-2</v>
      </c>
      <c r="BC24" s="9">
        <f>'Market and Factors'!Q28</f>
        <v>-4.1999999999999997E-3</v>
      </c>
      <c r="BE24" s="6">
        <v>10.874853999999999</v>
      </c>
      <c r="BF24" s="16">
        <f t="shared" si="11"/>
        <v>-0.23598620049607125</v>
      </c>
      <c r="BG24" s="16">
        <f t="shared" si="12"/>
        <v>0.76401379950392878</v>
      </c>
      <c r="BH24" s="16">
        <f>BF24-'Market and Factors'!F28</f>
        <v>-0.23628620049607124</v>
      </c>
      <c r="BI24" s="16">
        <f>'Market and Factors'!C28</f>
        <v>1.8200000000000001E-2</v>
      </c>
      <c r="BJ24" s="16">
        <f>'Market and Factors'!M28</f>
        <v>1E-3</v>
      </c>
      <c r="BK24" s="16">
        <f>'Market and Factors'!O28</f>
        <v>3.5799999999999998E-2</v>
      </c>
      <c r="BL24" s="9">
        <f>'Market and Factors'!Q28</f>
        <v>-4.1999999999999997E-3</v>
      </c>
      <c r="BN24" s="25">
        <v>42.625492000000001</v>
      </c>
      <c r="BO24" s="16">
        <f t="shared" si="13"/>
        <v>-0.13737021872092445</v>
      </c>
      <c r="BP24" s="16">
        <f t="shared" si="14"/>
        <v>0.86262978127907552</v>
      </c>
      <c r="BQ24" s="16">
        <f>BO24-'Market and Factors'!F28</f>
        <v>-0.13767021872092444</v>
      </c>
      <c r="BR24" s="16">
        <f>'Market and Factors'!C28</f>
        <v>1.8200000000000001E-2</v>
      </c>
      <c r="BS24" s="16">
        <f>'Market and Factors'!M28</f>
        <v>1E-3</v>
      </c>
      <c r="BT24" s="16">
        <f>'Market and Factors'!O28</f>
        <v>3.5799999999999998E-2</v>
      </c>
      <c r="BU24" s="9">
        <f>'Market and Factors'!Q28</f>
        <v>-4.1999999999999997E-3</v>
      </c>
      <c r="BW24" s="6">
        <v>49.622494000000003</v>
      </c>
      <c r="BX24" s="16">
        <f t="shared" si="15"/>
        <v>3.2953795667736402E-2</v>
      </c>
      <c r="BY24" s="16">
        <f t="shared" si="16"/>
        <v>1.0329537956677364</v>
      </c>
      <c r="BZ24" s="16">
        <f>BX24-'Market and Factors'!F28</f>
        <v>3.26537956677364E-2</v>
      </c>
      <c r="CA24" s="16">
        <f>'Market and Factors'!C28</f>
        <v>1.8200000000000001E-2</v>
      </c>
      <c r="CB24" s="16">
        <f>'Market and Factors'!M28</f>
        <v>1E-3</v>
      </c>
      <c r="CC24" s="16">
        <f>'Market and Factors'!O28</f>
        <v>3.5799999999999998E-2</v>
      </c>
      <c r="CD24" s="9">
        <f>'Market and Factors'!Q28</f>
        <v>-4.1999999999999997E-3</v>
      </c>
      <c r="CF24" s="25">
        <v>32.230288999999999</v>
      </c>
      <c r="CG24" s="16">
        <f t="shared" si="17"/>
        <v>-6.6176914778856896E-3</v>
      </c>
      <c r="CH24" s="16">
        <f t="shared" si="18"/>
        <v>0.99338230852211429</v>
      </c>
      <c r="CI24" s="16">
        <f>CG24-'Market and Factors'!F28</f>
        <v>-6.9176914778856895E-3</v>
      </c>
      <c r="CJ24" s="16">
        <f>'Market and Factors'!C28</f>
        <v>1.8200000000000001E-2</v>
      </c>
      <c r="CK24" s="16">
        <f>'Market and Factors'!M28</f>
        <v>1E-3</v>
      </c>
      <c r="CL24" s="16">
        <f>'Market and Factors'!O28</f>
        <v>3.5799999999999998E-2</v>
      </c>
      <c r="CM24" s="9">
        <f>'Market and Factors'!Q28</f>
        <v>-4.1999999999999997E-3</v>
      </c>
      <c r="CO24" s="6">
        <v>161.69544999999999</v>
      </c>
      <c r="CP24" s="16">
        <f t="shared" si="19"/>
        <v>7.6684163198962457E-2</v>
      </c>
      <c r="CQ24" s="16">
        <f t="shared" si="20"/>
        <v>1.0766841631989625</v>
      </c>
      <c r="CR24" s="16">
        <f>CP24-'Market and Factors'!F28</f>
        <v>7.6384163198962463E-2</v>
      </c>
      <c r="CS24" s="16">
        <f>'Market and Factors'!C28</f>
        <v>1.8200000000000001E-2</v>
      </c>
      <c r="CT24" s="16">
        <f>'Market and Factors'!M28</f>
        <v>1E-3</v>
      </c>
      <c r="CU24" s="16">
        <f>'Market and Factors'!O28</f>
        <v>3.5799999999999998E-2</v>
      </c>
      <c r="CV24" s="9">
        <f>'Market and Factors'!Q28</f>
        <v>-4.1999999999999997E-3</v>
      </c>
      <c r="CX24" s="6">
        <v>42.625492000000001</v>
      </c>
      <c r="CY24" s="16">
        <f t="shared" si="21"/>
        <v>-0.13737021872092445</v>
      </c>
      <c r="CZ24" s="16">
        <f t="shared" si="22"/>
        <v>0.86262978127907552</v>
      </c>
      <c r="DA24" s="16">
        <f>CY24-'Market and Factors'!F28</f>
        <v>-0.13767021872092444</v>
      </c>
      <c r="DB24" s="16">
        <f>'Market and Factors'!C28</f>
        <v>1.8200000000000001E-2</v>
      </c>
      <c r="DC24" s="16">
        <f>'Market and Factors'!M28</f>
        <v>1E-3</v>
      </c>
      <c r="DD24" s="16">
        <f>'Market and Factors'!O28</f>
        <v>3.5799999999999998E-2</v>
      </c>
      <c r="DE24" s="9">
        <f>'Market and Factors'!Q28</f>
        <v>-4.1999999999999997E-3</v>
      </c>
    </row>
    <row r="25" spans="1:109">
      <c r="A25" s="22">
        <v>42736</v>
      </c>
      <c r="B25" s="18"/>
      <c r="C25" s="6">
        <v>115.64677399999999</v>
      </c>
      <c r="D25" s="16">
        <f t="shared" si="0"/>
        <v>4.7746463251956139E-2</v>
      </c>
      <c r="E25" s="16">
        <f t="shared" si="23"/>
        <v>1.0477464632519562</v>
      </c>
      <c r="F25" s="16">
        <f>'Raw Stock Data'!D25-'Market and Factors'!F29</f>
        <v>4.7346463251956142E-2</v>
      </c>
      <c r="G25" s="16">
        <f>'Market and Factors'!C29</f>
        <v>1.9400000000000001E-2</v>
      </c>
      <c r="H25" s="16">
        <f>'Market and Factors'!M29</f>
        <v>-1.04E-2</v>
      </c>
      <c r="I25" s="16">
        <f>'Market and Factors'!O29</f>
        <v>-2.7799999999999998E-2</v>
      </c>
      <c r="J25" s="9">
        <f>'Market and Factors'!Q29</f>
        <v>-9.3999999999999986E-3</v>
      </c>
      <c r="L25" s="6">
        <v>31.695585000000001</v>
      </c>
      <c r="M25" s="16">
        <f t="shared" si="1"/>
        <v>6.2202531390194875E-2</v>
      </c>
      <c r="N25" s="16">
        <f t="shared" si="2"/>
        <v>1.0622025313901948</v>
      </c>
      <c r="O25" s="16">
        <f>M25-'Market and Factors'!F29</f>
        <v>6.1802531390194877E-2</v>
      </c>
      <c r="P25" s="16">
        <f>'Market and Factors'!C29</f>
        <v>1.9400000000000001E-2</v>
      </c>
      <c r="Q25" s="16">
        <f>'Market and Factors'!M29</f>
        <v>-1.04E-2</v>
      </c>
      <c r="R25" s="16">
        <f>'Market and Factors'!O29</f>
        <v>-2.7799999999999998E-2</v>
      </c>
      <c r="S25" s="9">
        <f>'Market and Factors'!Q29</f>
        <v>-9.3999999999999986E-3</v>
      </c>
      <c r="U25" s="6">
        <v>62.013908000000001</v>
      </c>
      <c r="V25" s="16">
        <f t="shared" si="3"/>
        <v>-2.7522255572121943E-2</v>
      </c>
      <c r="W25" s="16">
        <f t="shared" si="4"/>
        <v>0.97247774442787804</v>
      </c>
      <c r="X25" s="16">
        <f>V25-'Market and Factors'!F29</f>
        <v>-2.7922255572121944E-2</v>
      </c>
      <c r="Y25" s="16">
        <f>'Market and Factors'!C29</f>
        <v>1.9400000000000001E-2</v>
      </c>
      <c r="Z25" s="16">
        <f>'Market and Factors'!M29</f>
        <v>-1.04E-2</v>
      </c>
      <c r="AA25" s="16">
        <f>'Market and Factors'!O29</f>
        <v>-2.7799999999999998E-2</v>
      </c>
      <c r="AB25" s="9">
        <f>'Market and Factors'!Q29</f>
        <v>-9.3999999999999986E-3</v>
      </c>
      <c r="AD25" s="6">
        <v>57.683017999999997</v>
      </c>
      <c r="AE25" s="16">
        <f t="shared" si="5"/>
        <v>-0.10729615049035633</v>
      </c>
      <c r="AF25" s="16">
        <f t="shared" si="6"/>
        <v>0.89270384950964365</v>
      </c>
      <c r="AG25" s="16">
        <f>AE25-'Market and Factors'!F29</f>
        <v>-0.10769615049035633</v>
      </c>
      <c r="AH25" s="16">
        <f>'Market and Factors'!C29</f>
        <v>1.9400000000000001E-2</v>
      </c>
      <c r="AI25" s="16">
        <f>'Market and Factors'!M29</f>
        <v>-1.04E-2</v>
      </c>
      <c r="AJ25" s="16">
        <f>'Market and Factors'!O29</f>
        <v>-2.7799999999999998E-2</v>
      </c>
      <c r="AK25" s="9">
        <f>'Market and Factors'!Q29</f>
        <v>-9.3999999999999986E-3</v>
      </c>
      <c r="AM25" s="6">
        <v>61.089278999999998</v>
      </c>
      <c r="AN25" s="16">
        <f t="shared" si="7"/>
        <v>4.0392661665797053E-2</v>
      </c>
      <c r="AO25" s="16">
        <f t="shared" si="8"/>
        <v>1.040392661665797</v>
      </c>
      <c r="AP25" s="16">
        <f>AN25-'Market and Factors'!F29</f>
        <v>3.9992661665797055E-2</v>
      </c>
      <c r="AQ25" s="16">
        <f>'Market and Factors'!C29</f>
        <v>1.9400000000000001E-2</v>
      </c>
      <c r="AR25" s="16">
        <f>'Market and Factors'!M29</f>
        <v>-1.04E-2</v>
      </c>
      <c r="AS25" s="16">
        <f>'Market and Factors'!O29</f>
        <v>-2.7799999999999998E-2</v>
      </c>
      <c r="AT25" s="9">
        <f>'Market and Factors'!Q29</f>
        <v>-9.3999999999999986E-3</v>
      </c>
      <c r="AV25" s="6">
        <v>43.646991999999997</v>
      </c>
      <c r="AW25" s="16">
        <f t="shared" si="9"/>
        <v>-3.9642188044329785E-2</v>
      </c>
      <c r="AX25" s="16">
        <f t="shared" si="10"/>
        <v>0.96035781195567016</v>
      </c>
      <c r="AY25" s="16">
        <f>AW25-'Market and Factors'!F29</f>
        <v>-4.0042188044329782E-2</v>
      </c>
      <c r="AZ25" s="16">
        <f>'Market and Factors'!C29</f>
        <v>1.9400000000000001E-2</v>
      </c>
      <c r="BA25" s="16">
        <f>'Market and Factors'!M29</f>
        <v>-1.04E-2</v>
      </c>
      <c r="BB25" s="16">
        <f>'Market and Factors'!O29</f>
        <v>-2.7799999999999998E-2</v>
      </c>
      <c r="BC25" s="9">
        <f>'Market and Factors'!Q29</f>
        <v>-9.3999999999999986E-3</v>
      </c>
      <c r="BE25" s="27">
        <v>8.8699999999999992</v>
      </c>
      <c r="BF25" s="16">
        <f t="shared" si="11"/>
        <v>-0.18435686584849784</v>
      </c>
      <c r="BG25" s="16">
        <f t="shared" si="12"/>
        <v>0.81564313415150214</v>
      </c>
      <c r="BH25" s="16">
        <f>BF25-'Market and Factors'!F29</f>
        <v>-0.18475686584849785</v>
      </c>
      <c r="BI25" s="16">
        <f>'Market and Factors'!C29</f>
        <v>1.9400000000000001E-2</v>
      </c>
      <c r="BJ25" s="16">
        <f>'Market and Factors'!M29</f>
        <v>-1.04E-2</v>
      </c>
      <c r="BK25" s="16">
        <f>'Market and Factors'!O29</f>
        <v>-2.7799999999999998E-2</v>
      </c>
      <c r="BL25" s="9">
        <f>'Market and Factors'!Q29</f>
        <v>-9.3999999999999986E-3</v>
      </c>
      <c r="BN25" s="25">
        <v>39.326084000000002</v>
      </c>
      <c r="BO25" s="16">
        <f t="shared" si="13"/>
        <v>-7.7404572831675456E-2</v>
      </c>
      <c r="BP25" s="16">
        <f t="shared" si="14"/>
        <v>0.92259542716832454</v>
      </c>
      <c r="BQ25" s="16">
        <f>BO25-'Market and Factors'!F29</f>
        <v>-7.7804572831675453E-2</v>
      </c>
      <c r="BR25" s="16">
        <f>'Market and Factors'!C29</f>
        <v>1.9400000000000001E-2</v>
      </c>
      <c r="BS25" s="16">
        <f>'Market and Factors'!M29</f>
        <v>-1.04E-2</v>
      </c>
      <c r="BT25" s="16">
        <f>'Market and Factors'!O29</f>
        <v>-2.7799999999999998E-2</v>
      </c>
      <c r="BU25" s="9">
        <f>'Market and Factors'!Q29</f>
        <v>-9.3999999999999986E-3</v>
      </c>
      <c r="BW25" s="6">
        <v>50.937759</v>
      </c>
      <c r="BX25" s="16">
        <f t="shared" si="15"/>
        <v>2.6505419094816081E-2</v>
      </c>
      <c r="BY25" s="16">
        <f t="shared" si="16"/>
        <v>1.0265054190948162</v>
      </c>
      <c r="BZ25" s="16">
        <f>BX25-'Market and Factors'!F29</f>
        <v>2.610541909481608E-2</v>
      </c>
      <c r="CA25" s="16">
        <f>'Market and Factors'!C29</f>
        <v>1.9400000000000001E-2</v>
      </c>
      <c r="CB25" s="16">
        <f>'Market and Factors'!M29</f>
        <v>-1.04E-2</v>
      </c>
      <c r="CC25" s="16">
        <f>'Market and Factors'!O29</f>
        <v>-2.7799999999999998E-2</v>
      </c>
      <c r="CD25" s="9">
        <f>'Market and Factors'!Q29</f>
        <v>-9.3999999999999986E-3</v>
      </c>
      <c r="CF25" s="25">
        <v>35.342261999999998</v>
      </c>
      <c r="CG25" s="16">
        <f t="shared" si="17"/>
        <v>9.655430021120813E-2</v>
      </c>
      <c r="CH25" s="16">
        <f t="shared" si="18"/>
        <v>1.0965543002112081</v>
      </c>
      <c r="CI25" s="16">
        <f>CG25-'Market and Factors'!F29</f>
        <v>9.6154300211208132E-2</v>
      </c>
      <c r="CJ25" s="16">
        <f>'Market and Factors'!C29</f>
        <v>1.9400000000000001E-2</v>
      </c>
      <c r="CK25" s="16">
        <f>'Market and Factors'!M29</f>
        <v>-1.04E-2</v>
      </c>
      <c r="CL25" s="16">
        <f>'Market and Factors'!O29</f>
        <v>-2.7799999999999998E-2</v>
      </c>
      <c r="CM25" s="9">
        <f>'Market and Factors'!Q29</f>
        <v>-9.3999999999999986E-3</v>
      </c>
      <c r="CO25" s="6">
        <v>156.98634300000001</v>
      </c>
      <c r="CP25" s="16">
        <f t="shared" si="19"/>
        <v>-2.9123311756762412E-2</v>
      </c>
      <c r="CQ25" s="16">
        <f t="shared" si="20"/>
        <v>0.97087668824323758</v>
      </c>
      <c r="CR25" s="16">
        <f>CP25-'Market and Factors'!F29</f>
        <v>-2.9523311756762413E-2</v>
      </c>
      <c r="CS25" s="16">
        <f>'Market and Factors'!C29</f>
        <v>1.9400000000000001E-2</v>
      </c>
      <c r="CT25" s="16">
        <f>'Market and Factors'!M29</f>
        <v>-1.04E-2</v>
      </c>
      <c r="CU25" s="16">
        <f>'Market and Factors'!O29</f>
        <v>-2.7799999999999998E-2</v>
      </c>
      <c r="CV25" s="9">
        <f>'Market and Factors'!Q29</f>
        <v>-9.3999999999999986E-3</v>
      </c>
      <c r="CX25" s="6">
        <v>39.326084000000002</v>
      </c>
      <c r="CY25" s="16">
        <f t="shared" si="21"/>
        <v>-7.7404572831675456E-2</v>
      </c>
      <c r="CZ25" s="16">
        <f t="shared" si="22"/>
        <v>0.92259542716832454</v>
      </c>
      <c r="DA25" s="16">
        <f>CY25-'Market and Factors'!F29</f>
        <v>-7.7804572831675453E-2</v>
      </c>
      <c r="DB25" s="16">
        <f>'Market and Factors'!C29</f>
        <v>1.9400000000000001E-2</v>
      </c>
      <c r="DC25" s="16">
        <f>'Market and Factors'!M29</f>
        <v>-1.04E-2</v>
      </c>
      <c r="DD25" s="16">
        <f>'Market and Factors'!O29</f>
        <v>-2.7799999999999998E-2</v>
      </c>
      <c r="DE25" s="9">
        <f>'Market and Factors'!Q29</f>
        <v>-9.3999999999999986E-3</v>
      </c>
    </row>
    <row r="26" spans="1:109">
      <c r="A26" s="22">
        <v>42767</v>
      </c>
      <c r="B26" s="18"/>
      <c r="C26" s="6">
        <v>130.55174299999999</v>
      </c>
      <c r="D26" s="16">
        <f t="shared" si="0"/>
        <v>0.1288835692035819</v>
      </c>
      <c r="E26" s="16">
        <f t="shared" si="23"/>
        <v>1.1288835692035819</v>
      </c>
      <c r="F26" s="16">
        <f>'Raw Stock Data'!D26-'Market and Factors'!F30</f>
        <v>0.12848356920358189</v>
      </c>
      <c r="G26" s="16">
        <f>'Market and Factors'!C30</f>
        <v>3.5699999999999996E-2</v>
      </c>
      <c r="H26" s="16">
        <f>'Market and Factors'!M30</f>
        <v>-2.0199999999999999E-2</v>
      </c>
      <c r="I26" s="16">
        <f>'Market and Factors'!O30</f>
        <v>-1.7899999999999999E-2</v>
      </c>
      <c r="J26" s="9">
        <f>'Market and Factors'!Q30</f>
        <v>-1.6500000000000001E-2</v>
      </c>
      <c r="L26" s="6">
        <v>31.894711000000001</v>
      </c>
      <c r="M26" s="16">
        <f t="shared" si="1"/>
        <v>6.2824522721382078E-3</v>
      </c>
      <c r="N26" s="16">
        <f t="shared" si="2"/>
        <v>1.0062824522721383</v>
      </c>
      <c r="O26" s="16">
        <f>M26-'Market and Factors'!F30</f>
        <v>5.8824522721382076E-3</v>
      </c>
      <c r="P26" s="16">
        <f>'Market and Factors'!C30</f>
        <v>3.5699999999999996E-2</v>
      </c>
      <c r="Q26" s="16">
        <f>'Market and Factors'!M30</f>
        <v>-2.0199999999999999E-2</v>
      </c>
      <c r="R26" s="16">
        <f>'Market and Factors'!O30</f>
        <v>-1.7899999999999999E-2</v>
      </c>
      <c r="S26" s="9">
        <f>'Market and Factors'!Q30</f>
        <v>-1.6500000000000001E-2</v>
      </c>
      <c r="U26" s="6">
        <v>65.907211000000004</v>
      </c>
      <c r="V26" s="16">
        <f t="shared" si="3"/>
        <v>6.2781126453117633E-2</v>
      </c>
      <c r="W26" s="16">
        <f t="shared" si="4"/>
        <v>1.0627811264531177</v>
      </c>
      <c r="X26" s="16">
        <f>V26-'Market and Factors'!F30</f>
        <v>6.2381126453117636E-2</v>
      </c>
      <c r="Y26" s="16">
        <f>'Market and Factors'!C30</f>
        <v>3.5699999999999996E-2</v>
      </c>
      <c r="Z26" s="16">
        <f>'Market and Factors'!M30</f>
        <v>-2.0199999999999999E-2</v>
      </c>
      <c r="AA26" s="16">
        <f>'Market and Factors'!O30</f>
        <v>-1.7899999999999999E-2</v>
      </c>
      <c r="AB26" s="9">
        <f>'Market and Factors'!Q30</f>
        <v>-1.6500000000000001E-2</v>
      </c>
      <c r="AD26" s="6">
        <v>52.574924000000003</v>
      </c>
      <c r="AE26" s="16">
        <f t="shared" si="5"/>
        <v>-8.8554555172546526E-2</v>
      </c>
      <c r="AF26" s="16">
        <f t="shared" si="6"/>
        <v>0.91144544482745349</v>
      </c>
      <c r="AG26" s="16">
        <f>AE26-'Market and Factors'!F30</f>
        <v>-8.8954555172546523E-2</v>
      </c>
      <c r="AH26" s="16">
        <f>'Market and Factors'!C30</f>
        <v>3.5699999999999996E-2</v>
      </c>
      <c r="AI26" s="16">
        <f>'Market and Factors'!M30</f>
        <v>-2.0199999999999999E-2</v>
      </c>
      <c r="AJ26" s="16">
        <f>'Market and Factors'!O30</f>
        <v>-1.7899999999999999E-2</v>
      </c>
      <c r="AK26" s="9">
        <f>'Market and Factors'!Q30</f>
        <v>-1.6500000000000001E-2</v>
      </c>
      <c r="AM26" s="6">
        <v>60.456187999999997</v>
      </c>
      <c r="AN26" s="16">
        <f t="shared" si="7"/>
        <v>-1.0363373252449097E-2</v>
      </c>
      <c r="AO26" s="16">
        <f t="shared" si="8"/>
        <v>0.98963662674755093</v>
      </c>
      <c r="AP26" s="16">
        <f>AN26-'Market and Factors'!F30</f>
        <v>-1.0763373252449096E-2</v>
      </c>
      <c r="AQ26" s="16">
        <f>'Market and Factors'!C30</f>
        <v>3.5699999999999996E-2</v>
      </c>
      <c r="AR26" s="16">
        <f>'Market and Factors'!M30</f>
        <v>-2.0199999999999999E-2</v>
      </c>
      <c r="AS26" s="16">
        <f>'Market and Factors'!O30</f>
        <v>-1.7899999999999999E-2</v>
      </c>
      <c r="AT26" s="9">
        <f>'Market and Factors'!Q30</f>
        <v>-1.6500000000000001E-2</v>
      </c>
      <c r="AV26" s="6">
        <v>46.132384999999999</v>
      </c>
      <c r="AW26" s="16">
        <f t="shared" si="9"/>
        <v>5.694305348693908E-2</v>
      </c>
      <c r="AX26" s="16">
        <f t="shared" si="10"/>
        <v>1.0569430534869391</v>
      </c>
      <c r="AY26" s="16">
        <f>AW26-'Market and Factors'!F30</f>
        <v>5.6543053486939082E-2</v>
      </c>
      <c r="AZ26" s="16">
        <f>'Market and Factors'!C30</f>
        <v>3.5699999999999996E-2</v>
      </c>
      <c r="BA26" s="16">
        <f>'Market and Factors'!M30</f>
        <v>-2.0199999999999999E-2</v>
      </c>
      <c r="BB26" s="16">
        <f>'Market and Factors'!O30</f>
        <v>-1.7899999999999999E-2</v>
      </c>
      <c r="BC26" s="9">
        <f>'Market and Factors'!Q30</f>
        <v>-1.6500000000000001E-2</v>
      </c>
      <c r="BE26" s="27">
        <v>8.3000000000000007</v>
      </c>
      <c r="BF26" s="16">
        <f t="shared" si="11"/>
        <v>-6.4261555806087778E-2</v>
      </c>
      <c r="BG26" s="16">
        <f t="shared" si="12"/>
        <v>0.93573844419391228</v>
      </c>
      <c r="BH26" s="16">
        <f>BF26-'Market and Factors'!F30</f>
        <v>-6.4661555806087775E-2</v>
      </c>
      <c r="BI26" s="16">
        <f>'Market and Factors'!C30</f>
        <v>3.5699999999999996E-2</v>
      </c>
      <c r="BJ26" s="16">
        <f>'Market and Factors'!M30</f>
        <v>-2.0199999999999999E-2</v>
      </c>
      <c r="BK26" s="16">
        <f>'Market and Factors'!O30</f>
        <v>-1.7899999999999999E-2</v>
      </c>
      <c r="BL26" s="9">
        <f>'Market and Factors'!Q30</f>
        <v>-1.6500000000000001E-2</v>
      </c>
      <c r="BN26" s="25">
        <v>41.496048000000002</v>
      </c>
      <c r="BO26" s="16">
        <f t="shared" si="13"/>
        <v>5.5178745994643154E-2</v>
      </c>
      <c r="BP26" s="16">
        <f t="shared" si="14"/>
        <v>1.0551787459946431</v>
      </c>
      <c r="BQ26" s="16">
        <f>BO26-'Market and Factors'!F30</f>
        <v>5.4778745994643156E-2</v>
      </c>
      <c r="BR26" s="16">
        <f>'Market and Factors'!C30</f>
        <v>3.5699999999999996E-2</v>
      </c>
      <c r="BS26" s="16">
        <f>'Market and Factors'!M30</f>
        <v>-2.0199999999999999E-2</v>
      </c>
      <c r="BT26" s="16">
        <f>'Market and Factors'!O30</f>
        <v>-1.7899999999999999E-2</v>
      </c>
      <c r="BU26" s="9">
        <f>'Market and Factors'!Q30</f>
        <v>-1.6500000000000001E-2</v>
      </c>
      <c r="BW26" s="6">
        <v>55.039741999999997</v>
      </c>
      <c r="BX26" s="16">
        <f t="shared" si="15"/>
        <v>8.0529318142951611E-2</v>
      </c>
      <c r="BY26" s="16">
        <f t="shared" si="16"/>
        <v>1.0805293181429516</v>
      </c>
      <c r="BZ26" s="16">
        <f>BX26-'Market and Factors'!F30</f>
        <v>8.0129318142951614E-2</v>
      </c>
      <c r="CA26" s="16">
        <f>'Market and Factors'!C30</f>
        <v>3.5699999999999996E-2</v>
      </c>
      <c r="CB26" s="16">
        <f>'Market and Factors'!M30</f>
        <v>-2.0199999999999999E-2</v>
      </c>
      <c r="CC26" s="16">
        <f>'Market and Factors'!O30</f>
        <v>-1.7899999999999999E-2</v>
      </c>
      <c r="CD26" s="9">
        <f>'Market and Factors'!Q30</f>
        <v>-1.6500000000000001E-2</v>
      </c>
      <c r="CF26" s="25">
        <v>35.070464999999999</v>
      </c>
      <c r="CG26" s="16">
        <f t="shared" si="17"/>
        <v>-7.6904245687499971E-3</v>
      </c>
      <c r="CH26" s="16">
        <f t="shared" si="18"/>
        <v>0.99230957543124998</v>
      </c>
      <c r="CI26" s="16">
        <f>CG26-'Market and Factors'!F30</f>
        <v>-8.0904245687499973E-3</v>
      </c>
      <c r="CJ26" s="16">
        <f>'Market and Factors'!C30</f>
        <v>3.5699999999999996E-2</v>
      </c>
      <c r="CK26" s="16">
        <f>'Market and Factors'!M30</f>
        <v>-2.0199999999999999E-2</v>
      </c>
      <c r="CL26" s="16">
        <f>'Market and Factors'!O30</f>
        <v>-1.7899999999999999E-2</v>
      </c>
      <c r="CM26" s="9">
        <f>'Market and Factors'!Q30</f>
        <v>-1.6500000000000001E-2</v>
      </c>
      <c r="CO26" s="6">
        <v>163.70034799999999</v>
      </c>
      <c r="CP26" s="16">
        <f t="shared" si="19"/>
        <v>4.2768083335758614E-2</v>
      </c>
      <c r="CQ26" s="16">
        <f t="shared" si="20"/>
        <v>1.0427680833357587</v>
      </c>
      <c r="CR26" s="16">
        <f>CP26-'Market and Factors'!F30</f>
        <v>4.2368083335758616E-2</v>
      </c>
      <c r="CS26" s="16">
        <f>'Market and Factors'!C30</f>
        <v>3.5699999999999996E-2</v>
      </c>
      <c r="CT26" s="16">
        <f>'Market and Factors'!M30</f>
        <v>-2.0199999999999999E-2</v>
      </c>
      <c r="CU26" s="16">
        <f>'Market and Factors'!O30</f>
        <v>-1.7899999999999999E-2</v>
      </c>
      <c r="CV26" s="9">
        <f>'Market and Factors'!Q30</f>
        <v>-1.6500000000000001E-2</v>
      </c>
      <c r="CX26" s="6">
        <v>41.496048000000002</v>
      </c>
      <c r="CY26" s="16">
        <f t="shared" si="21"/>
        <v>5.5178745994643154E-2</v>
      </c>
      <c r="CZ26" s="16">
        <f t="shared" si="22"/>
        <v>1.0551787459946431</v>
      </c>
      <c r="DA26" s="16">
        <f>CY26-'Market and Factors'!F30</f>
        <v>5.4778745994643156E-2</v>
      </c>
      <c r="DB26" s="16">
        <f>'Market and Factors'!C30</f>
        <v>3.5699999999999996E-2</v>
      </c>
      <c r="DC26" s="16">
        <f>'Market and Factors'!M30</f>
        <v>-2.0199999999999999E-2</v>
      </c>
      <c r="DD26" s="16">
        <f>'Market and Factors'!O30</f>
        <v>-1.7899999999999999E-2</v>
      </c>
      <c r="DE26" s="9">
        <f>'Market and Factors'!Q30</f>
        <v>-1.6500000000000001E-2</v>
      </c>
    </row>
    <row r="27" spans="1:109">
      <c r="A27" s="22">
        <v>42795</v>
      </c>
      <c r="B27" s="18"/>
      <c r="C27" s="6">
        <v>137.501846</v>
      </c>
      <c r="D27" s="16">
        <f t="shared" si="0"/>
        <v>5.3236386127759425E-2</v>
      </c>
      <c r="E27" s="16">
        <f t="shared" si="23"/>
        <v>1.0532363861277594</v>
      </c>
      <c r="F27" s="16">
        <f>'Raw Stock Data'!D27-'Market and Factors'!F31</f>
        <v>5.2936386127759423E-2</v>
      </c>
      <c r="G27" s="16">
        <f>'Market and Factors'!C31</f>
        <v>1.7000000000000001E-3</v>
      </c>
      <c r="H27" s="16">
        <f>'Market and Factors'!M31</f>
        <v>1.2E-2</v>
      </c>
      <c r="I27" s="16">
        <f>'Market and Factors'!O31</f>
        <v>-3.1699999999999999E-2</v>
      </c>
      <c r="J27" s="9">
        <f>'Market and Factors'!Q31</f>
        <v>-9.1999999999999998E-3</v>
      </c>
      <c r="L27" s="6">
        <v>30.613384</v>
      </c>
      <c r="M27" s="16">
        <f t="shared" si="1"/>
        <v>-4.0173651361819863E-2</v>
      </c>
      <c r="N27" s="16">
        <f t="shared" si="2"/>
        <v>0.95982634863818017</v>
      </c>
      <c r="O27" s="16">
        <f>M27-'Market and Factors'!F31</f>
        <v>-4.0473651361819865E-2</v>
      </c>
      <c r="P27" s="16">
        <f>'Market and Factors'!C31</f>
        <v>1.7000000000000001E-3</v>
      </c>
      <c r="Q27" s="16">
        <f>'Market and Factors'!M31</f>
        <v>1.2E-2</v>
      </c>
      <c r="R27" s="16">
        <f>'Market and Factors'!O31</f>
        <v>-3.1699999999999999E-2</v>
      </c>
      <c r="S27" s="9">
        <f>'Market and Factors'!Q31</f>
        <v>-9.1999999999999998E-3</v>
      </c>
      <c r="U27" s="6">
        <v>66.975776999999994</v>
      </c>
      <c r="V27" s="16">
        <f t="shared" si="3"/>
        <v>1.6213187962087941E-2</v>
      </c>
      <c r="W27" s="16">
        <f t="shared" si="4"/>
        <v>1.0162131879620879</v>
      </c>
      <c r="X27" s="16">
        <f>V27-'Market and Factors'!F31</f>
        <v>1.5913187962087939E-2</v>
      </c>
      <c r="Y27" s="16">
        <f>'Market and Factors'!C31</f>
        <v>1.7000000000000001E-3</v>
      </c>
      <c r="Z27" s="16">
        <f>'Market and Factors'!M31</f>
        <v>1.2E-2</v>
      </c>
      <c r="AA27" s="16">
        <f>'Market and Factors'!O31</f>
        <v>-3.1699999999999999E-2</v>
      </c>
      <c r="AB27" s="9">
        <f>'Market and Factors'!Q31</f>
        <v>-9.1999999999999998E-3</v>
      </c>
      <c r="AD27" s="6">
        <v>49.827128999999999</v>
      </c>
      <c r="AE27" s="16">
        <f t="shared" si="5"/>
        <v>-5.226436466175402E-2</v>
      </c>
      <c r="AF27" s="16">
        <f t="shared" si="6"/>
        <v>0.94773563533824601</v>
      </c>
      <c r="AG27" s="16">
        <f>AE27-'Market and Factors'!F31</f>
        <v>-5.2564364661754022E-2</v>
      </c>
      <c r="AH27" s="16">
        <f>'Market and Factors'!C31</f>
        <v>1.7000000000000001E-3</v>
      </c>
      <c r="AI27" s="16">
        <f>'Market and Factors'!M31</f>
        <v>1.2E-2</v>
      </c>
      <c r="AJ27" s="16">
        <f>'Market and Factors'!O31</f>
        <v>-3.1699999999999999E-2</v>
      </c>
      <c r="AK27" s="9">
        <f>'Market and Factors'!Q31</f>
        <v>-9.1999999999999998E-3</v>
      </c>
      <c r="AM27" s="6">
        <v>62.609927999999996</v>
      </c>
      <c r="AN27" s="16">
        <f t="shared" si="7"/>
        <v>3.5624806512775817E-2</v>
      </c>
      <c r="AO27" s="16">
        <f t="shared" si="8"/>
        <v>1.0356248065127758</v>
      </c>
      <c r="AP27" s="16">
        <f>AN27-'Market and Factors'!F31</f>
        <v>3.5324806512775815E-2</v>
      </c>
      <c r="AQ27" s="16">
        <f>'Market and Factors'!C31</f>
        <v>1.7000000000000001E-3</v>
      </c>
      <c r="AR27" s="16">
        <f>'Market and Factors'!M31</f>
        <v>1.2E-2</v>
      </c>
      <c r="AS27" s="16">
        <f>'Market and Factors'!O31</f>
        <v>-3.1699999999999999E-2</v>
      </c>
      <c r="AT27" s="9">
        <f>'Market and Factors'!Q31</f>
        <v>-9.1999999999999998E-3</v>
      </c>
      <c r="AV27" s="6">
        <v>42.632919000000001</v>
      </c>
      <c r="AW27" s="16">
        <f t="shared" si="9"/>
        <v>-7.5857036223035038E-2</v>
      </c>
      <c r="AX27" s="16">
        <f t="shared" si="10"/>
        <v>0.92414296377696492</v>
      </c>
      <c r="AY27" s="16">
        <f>AW27-'Market and Factors'!F31</f>
        <v>-7.6157036223035032E-2</v>
      </c>
      <c r="AZ27" s="16">
        <f>'Market and Factors'!C31</f>
        <v>1.7000000000000001E-3</v>
      </c>
      <c r="BA27" s="16">
        <f>'Market and Factors'!M31</f>
        <v>1.2E-2</v>
      </c>
      <c r="BB27" s="16">
        <f>'Market and Factors'!O31</f>
        <v>-3.1699999999999999E-2</v>
      </c>
      <c r="BC27" s="9">
        <f>'Market and Factors'!Q31</f>
        <v>-9.1999999999999998E-3</v>
      </c>
      <c r="BE27" s="27">
        <v>7.36</v>
      </c>
      <c r="BF27" s="16">
        <f t="shared" si="11"/>
        <v>-0.11325301204819281</v>
      </c>
      <c r="BG27" s="16">
        <f t="shared" si="12"/>
        <v>0.88674698795180718</v>
      </c>
      <c r="BH27" s="16">
        <f>BF27-'Market and Factors'!F31</f>
        <v>-0.11355301204819281</v>
      </c>
      <c r="BI27" s="16">
        <f>'Market and Factors'!C31</f>
        <v>1.7000000000000001E-3</v>
      </c>
      <c r="BJ27" s="16">
        <f>'Market and Factors'!M31</f>
        <v>1.2E-2</v>
      </c>
      <c r="BK27" s="16">
        <f>'Market and Factors'!O31</f>
        <v>-3.1699999999999999E-2</v>
      </c>
      <c r="BL27" s="9">
        <f>'Market and Factors'!Q31</f>
        <v>-9.1999999999999998E-3</v>
      </c>
      <c r="BN27" s="25">
        <v>41.748488999999999</v>
      </c>
      <c r="BO27" s="16">
        <f t="shared" si="13"/>
        <v>6.0834949872816194E-3</v>
      </c>
      <c r="BP27" s="16">
        <f t="shared" si="14"/>
        <v>1.0060834949872817</v>
      </c>
      <c r="BQ27" s="16">
        <f>BO27-'Market and Factors'!F31</f>
        <v>5.7834949872816194E-3</v>
      </c>
      <c r="BR27" s="16">
        <f>'Market and Factors'!C31</f>
        <v>1.7000000000000001E-3</v>
      </c>
      <c r="BS27" s="16">
        <f>'Market and Factors'!M31</f>
        <v>1.2E-2</v>
      </c>
      <c r="BT27" s="16">
        <f>'Market and Factors'!O31</f>
        <v>-3.1699999999999999E-2</v>
      </c>
      <c r="BU27" s="9">
        <f>'Market and Factors'!Q31</f>
        <v>-9.1999999999999998E-3</v>
      </c>
      <c r="BW27" s="6">
        <v>53.662792000000003</v>
      </c>
      <c r="BX27" s="16">
        <f t="shared" si="15"/>
        <v>-2.5017377443375257E-2</v>
      </c>
      <c r="BY27" s="16">
        <f t="shared" si="16"/>
        <v>0.97498262255662471</v>
      </c>
      <c r="BZ27" s="16">
        <f>BX27-'Market and Factors'!F31</f>
        <v>-2.5317377443375259E-2</v>
      </c>
      <c r="CA27" s="16">
        <f>'Market and Factors'!C31</f>
        <v>1.7000000000000001E-3</v>
      </c>
      <c r="CB27" s="16">
        <f>'Market and Factors'!M31</f>
        <v>1.2E-2</v>
      </c>
      <c r="CC27" s="16">
        <f>'Market and Factors'!O31</f>
        <v>-3.1699999999999999E-2</v>
      </c>
      <c r="CD27" s="9">
        <f>'Market and Factors'!Q31</f>
        <v>-9.1999999999999998E-3</v>
      </c>
      <c r="CF27" s="25">
        <v>35.229796999999998</v>
      </c>
      <c r="CG27" s="16">
        <f t="shared" si="17"/>
        <v>4.5431961053267796E-3</v>
      </c>
      <c r="CH27" s="16">
        <f t="shared" si="18"/>
        <v>1.0045431961053268</v>
      </c>
      <c r="CI27" s="16">
        <f>CG27-'Market and Factors'!F31</f>
        <v>4.2431961053267797E-3</v>
      </c>
      <c r="CJ27" s="16">
        <f>'Market and Factors'!C31</f>
        <v>1.7000000000000001E-3</v>
      </c>
      <c r="CK27" s="16">
        <f>'Market and Factors'!M31</f>
        <v>1.2E-2</v>
      </c>
      <c r="CL27" s="16">
        <f>'Market and Factors'!O31</f>
        <v>-3.1699999999999999E-2</v>
      </c>
      <c r="CM27" s="9">
        <f>'Market and Factors'!Q31</f>
        <v>-9.1999999999999998E-3</v>
      </c>
      <c r="CO27" s="6">
        <v>167.98983799999999</v>
      </c>
      <c r="CP27" s="16">
        <f t="shared" si="19"/>
        <v>2.6203304100489763E-2</v>
      </c>
      <c r="CQ27" s="16">
        <f t="shared" si="20"/>
        <v>1.0262033041004897</v>
      </c>
      <c r="CR27" s="16">
        <f>CP27-'Market and Factors'!F31</f>
        <v>2.5903304100489761E-2</v>
      </c>
      <c r="CS27" s="16">
        <f>'Market and Factors'!C31</f>
        <v>1.7000000000000001E-3</v>
      </c>
      <c r="CT27" s="16">
        <f>'Market and Factors'!M31</f>
        <v>1.2E-2</v>
      </c>
      <c r="CU27" s="16">
        <f>'Market and Factors'!O31</f>
        <v>-3.1699999999999999E-2</v>
      </c>
      <c r="CV27" s="9">
        <f>'Market and Factors'!Q31</f>
        <v>-9.1999999999999998E-3</v>
      </c>
      <c r="CX27" s="6">
        <v>41.748488999999999</v>
      </c>
      <c r="CY27" s="16">
        <f t="shared" si="21"/>
        <v>6.0834949872816194E-3</v>
      </c>
      <c r="CZ27" s="16">
        <f t="shared" si="22"/>
        <v>1.0060834949872817</v>
      </c>
      <c r="DA27" s="16">
        <f>CY27-'Market and Factors'!F31</f>
        <v>5.7834949872816194E-3</v>
      </c>
      <c r="DB27" s="16">
        <f>'Market and Factors'!C31</f>
        <v>1.7000000000000001E-3</v>
      </c>
      <c r="DC27" s="16">
        <f>'Market and Factors'!M31</f>
        <v>1.2E-2</v>
      </c>
      <c r="DD27" s="16">
        <f>'Market and Factors'!O31</f>
        <v>-3.1699999999999999E-2</v>
      </c>
      <c r="DE27" s="9">
        <f>'Market and Factors'!Q31</f>
        <v>-9.1999999999999998E-3</v>
      </c>
    </row>
    <row r="28" spans="1:109">
      <c r="A28" s="22">
        <v>42826</v>
      </c>
      <c r="B28" s="18"/>
      <c r="C28" s="6">
        <v>137.49226400000001</v>
      </c>
      <c r="D28" s="16">
        <f t="shared" si="0"/>
        <v>-6.9686337156481888E-5</v>
      </c>
      <c r="E28" s="16">
        <f t="shared" si="23"/>
        <v>0.99993031366284357</v>
      </c>
      <c r="F28" s="16">
        <f>'Raw Stock Data'!D28-'Market and Factors'!F32</f>
        <v>-5.696863371564819E-4</v>
      </c>
      <c r="G28" s="16">
        <f>'Market and Factors'!C32</f>
        <v>1.09E-2</v>
      </c>
      <c r="H28" s="16">
        <f>'Market and Factors'!M32</f>
        <v>7.0999999999999995E-3</v>
      </c>
      <c r="I28" s="16">
        <f>'Market and Factors'!O32</f>
        <v>-1.8700000000000001E-2</v>
      </c>
      <c r="J28" s="9">
        <f>'Market and Factors'!Q32</f>
        <v>5.5000000000000005E-3</v>
      </c>
      <c r="L28" s="6">
        <v>30.296876999999999</v>
      </c>
      <c r="M28" s="16">
        <f t="shared" si="1"/>
        <v>-1.033884395139072E-2</v>
      </c>
      <c r="N28" s="16">
        <f t="shared" si="2"/>
        <v>0.98966115604860927</v>
      </c>
      <c r="O28" s="16">
        <f>M28-'Market and Factors'!F32</f>
        <v>-1.083884395139072E-2</v>
      </c>
      <c r="P28" s="16">
        <f>'Market and Factors'!C32</f>
        <v>1.09E-2</v>
      </c>
      <c r="Q28" s="16">
        <f>'Market and Factors'!M32</f>
        <v>7.0999999999999995E-3</v>
      </c>
      <c r="R28" s="16">
        <f>'Market and Factors'!O32</f>
        <v>-1.8700000000000001E-2</v>
      </c>
      <c r="S28" s="9">
        <f>'Market and Factors'!Q32</f>
        <v>5.5000000000000005E-3</v>
      </c>
      <c r="U28" s="6">
        <v>70.369904000000005</v>
      </c>
      <c r="V28" s="16">
        <f t="shared" si="3"/>
        <v>5.0676933542704729E-2</v>
      </c>
      <c r="W28" s="16">
        <f t="shared" si="4"/>
        <v>1.0506769335427046</v>
      </c>
      <c r="X28" s="16">
        <f>V28-'Market and Factors'!F32</f>
        <v>5.0176933542704728E-2</v>
      </c>
      <c r="Y28" s="16">
        <f>'Market and Factors'!C32</f>
        <v>1.09E-2</v>
      </c>
      <c r="Z28" s="16">
        <f>'Market and Factors'!M32</f>
        <v>7.0999999999999995E-3</v>
      </c>
      <c r="AA28" s="16">
        <f>'Market and Factors'!O32</f>
        <v>-1.8700000000000001E-2</v>
      </c>
      <c r="AB28" s="9">
        <f>'Market and Factors'!Q32</f>
        <v>5.5000000000000005E-3</v>
      </c>
      <c r="AD28" s="6">
        <v>50.422997000000002</v>
      </c>
      <c r="AE28" s="16">
        <f t="shared" si="5"/>
        <v>1.1958706270232888E-2</v>
      </c>
      <c r="AF28" s="16">
        <f t="shared" si="6"/>
        <v>1.0119587062702329</v>
      </c>
      <c r="AG28" s="16">
        <f>AE28-'Market and Factors'!F32</f>
        <v>1.1458706270232887E-2</v>
      </c>
      <c r="AH28" s="16">
        <f>'Market and Factors'!C32</f>
        <v>1.09E-2</v>
      </c>
      <c r="AI28" s="16">
        <f>'Market and Factors'!M32</f>
        <v>7.0999999999999995E-3</v>
      </c>
      <c r="AJ28" s="16">
        <f>'Market and Factors'!O32</f>
        <v>-1.8700000000000001E-2</v>
      </c>
      <c r="AK28" s="9">
        <f>'Market and Factors'!Q32</f>
        <v>5.5000000000000005E-3</v>
      </c>
      <c r="AM28" s="6">
        <v>65.081626999999997</v>
      </c>
      <c r="AN28" s="16">
        <f t="shared" si="7"/>
        <v>3.9477748640758717E-2</v>
      </c>
      <c r="AO28" s="16">
        <f t="shared" si="8"/>
        <v>1.0394777486407587</v>
      </c>
      <c r="AP28" s="16">
        <f>AN28-'Market and Factors'!F32</f>
        <v>3.8977748640758716E-2</v>
      </c>
      <c r="AQ28" s="16">
        <f>'Market and Factors'!C32</f>
        <v>1.09E-2</v>
      </c>
      <c r="AR28" s="16">
        <f>'Market and Factors'!M32</f>
        <v>7.0999999999999995E-3</v>
      </c>
      <c r="AS28" s="16">
        <f>'Market and Factors'!O32</f>
        <v>-1.8700000000000001E-2</v>
      </c>
      <c r="AT28" s="9">
        <f>'Market and Factors'!Q32</f>
        <v>5.5000000000000005E-3</v>
      </c>
      <c r="AV28" s="6">
        <v>42.150565999999998</v>
      </c>
      <c r="AW28" s="16">
        <f t="shared" si="9"/>
        <v>-1.1314097446623426E-2</v>
      </c>
      <c r="AX28" s="16">
        <f t="shared" si="10"/>
        <v>0.98868590255337663</v>
      </c>
      <c r="AY28" s="16">
        <f>AW28-'Market and Factors'!F32</f>
        <v>-1.1814097446623427E-2</v>
      </c>
      <c r="AZ28" s="16">
        <f>'Market and Factors'!C32</f>
        <v>1.09E-2</v>
      </c>
      <c r="BA28" s="16">
        <f>'Market and Factors'!M32</f>
        <v>7.0999999999999995E-3</v>
      </c>
      <c r="BB28" s="16">
        <f>'Market and Factors'!O32</f>
        <v>-1.8700000000000001E-2</v>
      </c>
      <c r="BC28" s="9">
        <f>'Market and Factors'!Q32</f>
        <v>5.5000000000000005E-3</v>
      </c>
      <c r="BE28" s="27">
        <v>7.78</v>
      </c>
      <c r="BF28" s="16">
        <f t="shared" si="11"/>
        <v>5.7065217391304338E-2</v>
      </c>
      <c r="BG28" s="16">
        <f t="shared" si="12"/>
        <v>1.0570652173913044</v>
      </c>
      <c r="BH28" s="16">
        <f>BF28-'Market and Factors'!F32</f>
        <v>5.6565217391304337E-2</v>
      </c>
      <c r="BI28" s="16">
        <f>'Market and Factors'!C32</f>
        <v>1.09E-2</v>
      </c>
      <c r="BJ28" s="16">
        <f>'Market and Factors'!M32</f>
        <v>7.0999999999999995E-3</v>
      </c>
      <c r="BK28" s="16">
        <f>'Market and Factors'!O32</f>
        <v>-1.8700000000000001E-2</v>
      </c>
      <c r="BL28" s="9">
        <f>'Market and Factors'!Q32</f>
        <v>5.5000000000000005E-3</v>
      </c>
      <c r="BN28" s="25">
        <v>43.272488000000003</v>
      </c>
      <c r="BO28" s="16">
        <f t="shared" si="13"/>
        <v>3.6504291209198098E-2</v>
      </c>
      <c r="BP28" s="16">
        <f t="shared" si="14"/>
        <v>1.0365042912091982</v>
      </c>
      <c r="BQ28" s="16">
        <f>BO28-'Market and Factors'!F32</f>
        <v>3.6004291209198097E-2</v>
      </c>
      <c r="BR28" s="16">
        <f>'Market and Factors'!C32</f>
        <v>1.09E-2</v>
      </c>
      <c r="BS28" s="16">
        <f>'Market and Factors'!M32</f>
        <v>7.0999999999999995E-3</v>
      </c>
      <c r="BT28" s="16">
        <f>'Market and Factors'!O32</f>
        <v>-1.8700000000000001E-2</v>
      </c>
      <c r="BU28" s="9">
        <f>'Market and Factors'!Q32</f>
        <v>5.5000000000000005E-3</v>
      </c>
      <c r="BW28" s="6">
        <v>53.520901000000002</v>
      </c>
      <c r="BX28" s="16">
        <f t="shared" si="15"/>
        <v>-2.6441225793842611E-3</v>
      </c>
      <c r="BY28" s="16">
        <f t="shared" si="16"/>
        <v>0.99735587742061571</v>
      </c>
      <c r="BZ28" s="16">
        <f>BX28-'Market and Factors'!F32</f>
        <v>-3.1441225793842611E-3</v>
      </c>
      <c r="CA28" s="16">
        <f>'Market and Factors'!C32</f>
        <v>1.09E-2</v>
      </c>
      <c r="CB28" s="16">
        <f>'Market and Factors'!M32</f>
        <v>7.0999999999999995E-3</v>
      </c>
      <c r="CC28" s="16">
        <f>'Market and Factors'!O32</f>
        <v>-1.8700000000000001E-2</v>
      </c>
      <c r="CD28" s="9">
        <f>'Market and Factors'!Q32</f>
        <v>5.5000000000000005E-3</v>
      </c>
      <c r="CF28" s="25">
        <v>36.729336000000004</v>
      </c>
      <c r="CG28" s="16">
        <f t="shared" si="17"/>
        <v>4.2564508674290853E-2</v>
      </c>
      <c r="CH28" s="16">
        <f t="shared" si="18"/>
        <v>1.042564508674291</v>
      </c>
      <c r="CI28" s="16">
        <f>CG28-'Market and Factors'!F32</f>
        <v>4.2064508674290853E-2</v>
      </c>
      <c r="CJ28" s="16">
        <f>'Market and Factors'!C32</f>
        <v>1.09E-2</v>
      </c>
      <c r="CK28" s="16">
        <f>'Market and Factors'!M32</f>
        <v>7.0999999999999995E-3</v>
      </c>
      <c r="CL28" s="16">
        <f>'Market and Factors'!O32</f>
        <v>-1.8700000000000001E-2</v>
      </c>
      <c r="CM28" s="9">
        <f>'Market and Factors'!Q32</f>
        <v>5.5000000000000005E-3</v>
      </c>
      <c r="CO28" s="6">
        <v>170.507599</v>
      </c>
      <c r="CP28" s="16">
        <f t="shared" si="19"/>
        <v>1.4987579189165046E-2</v>
      </c>
      <c r="CQ28" s="16">
        <f t="shared" si="20"/>
        <v>1.0149875791891652</v>
      </c>
      <c r="CR28" s="16">
        <f>CP28-'Market and Factors'!F32</f>
        <v>1.4487579189165045E-2</v>
      </c>
      <c r="CS28" s="16">
        <f>'Market and Factors'!C32</f>
        <v>1.09E-2</v>
      </c>
      <c r="CT28" s="16">
        <f>'Market and Factors'!M32</f>
        <v>7.0999999999999995E-3</v>
      </c>
      <c r="CU28" s="16">
        <f>'Market and Factors'!O32</f>
        <v>-1.8700000000000001E-2</v>
      </c>
      <c r="CV28" s="9">
        <f>'Market and Factors'!Q32</f>
        <v>5.5000000000000005E-3</v>
      </c>
      <c r="CX28" s="6">
        <v>43.272488000000003</v>
      </c>
      <c r="CY28" s="16">
        <f t="shared" si="21"/>
        <v>3.6504291209198098E-2</v>
      </c>
      <c r="CZ28" s="16">
        <f t="shared" si="22"/>
        <v>1.0365042912091982</v>
      </c>
      <c r="DA28" s="16">
        <f>CY28-'Market and Factors'!F32</f>
        <v>3.6004291209198097E-2</v>
      </c>
      <c r="DB28" s="16">
        <f>'Market and Factors'!C32</f>
        <v>1.09E-2</v>
      </c>
      <c r="DC28" s="16">
        <f>'Market and Factors'!M32</f>
        <v>7.0999999999999995E-3</v>
      </c>
      <c r="DD28" s="16">
        <f>'Market and Factors'!O32</f>
        <v>-1.8700000000000001E-2</v>
      </c>
      <c r="DE28" s="9">
        <f>'Market and Factors'!Q32</f>
        <v>5.5000000000000005E-3</v>
      </c>
    </row>
    <row r="29" spans="1:109">
      <c r="A29" s="22">
        <v>42856</v>
      </c>
      <c r="B29" s="18"/>
      <c r="C29" s="6">
        <v>146.21173099999999</v>
      </c>
      <c r="D29" s="16">
        <f t="shared" si="0"/>
        <v>6.3417873459411356E-2</v>
      </c>
      <c r="E29" s="16">
        <f t="shared" si="23"/>
        <v>1.0634178734594113</v>
      </c>
      <c r="F29" s="16">
        <f>'Raw Stock Data'!D29-'Market and Factors'!F33</f>
        <v>6.2817873459411352E-2</v>
      </c>
      <c r="G29" s="16">
        <f>'Market and Factors'!C33</f>
        <v>1.06E-2</v>
      </c>
      <c r="H29" s="16">
        <f>'Market and Factors'!M33</f>
        <v>-2.5399999999999999E-2</v>
      </c>
      <c r="I29" s="16">
        <f>'Market and Factors'!O33</f>
        <v>-3.78E-2</v>
      </c>
      <c r="J29" s="9">
        <f>'Market and Factors'!Q33</f>
        <v>1.4499999999999999E-2</v>
      </c>
      <c r="L29" s="6">
        <v>29.675901</v>
      </c>
      <c r="M29" s="16">
        <f t="shared" si="1"/>
        <v>-2.0496369972390186E-2</v>
      </c>
      <c r="N29" s="16">
        <f t="shared" si="2"/>
        <v>0.97950363002760976</v>
      </c>
      <c r="O29" s="16">
        <f>M29-'Market and Factors'!F33</f>
        <v>-2.1096369972390186E-2</v>
      </c>
      <c r="P29" s="16">
        <f>'Market and Factors'!C33</f>
        <v>1.06E-2</v>
      </c>
      <c r="Q29" s="16">
        <f>'Market and Factors'!M33</f>
        <v>-2.5399999999999999E-2</v>
      </c>
      <c r="R29" s="16">
        <f>'Market and Factors'!O33</f>
        <v>-3.78E-2</v>
      </c>
      <c r="S29" s="9">
        <f>'Market and Factors'!Q33</f>
        <v>1.4499999999999999E-2</v>
      </c>
      <c r="U29" s="6">
        <v>73.571098000000006</v>
      </c>
      <c r="V29" s="16">
        <f t="shared" si="3"/>
        <v>4.5490953064253159E-2</v>
      </c>
      <c r="W29" s="16">
        <f t="shared" si="4"/>
        <v>1.0454909530642531</v>
      </c>
      <c r="X29" s="16">
        <f>V29-'Market and Factors'!F33</f>
        <v>4.4890953064253156E-2</v>
      </c>
      <c r="Y29" s="16">
        <f>'Market and Factors'!C33</f>
        <v>1.06E-2</v>
      </c>
      <c r="Z29" s="16">
        <f>'Market and Factors'!M33</f>
        <v>-2.5399999999999999E-2</v>
      </c>
      <c r="AA29" s="16">
        <f>'Market and Factors'!O33</f>
        <v>-3.78E-2</v>
      </c>
      <c r="AB29" s="9">
        <f>'Market and Factors'!Q33</f>
        <v>1.4499999999999999E-2</v>
      </c>
      <c r="AD29" s="6">
        <v>49.791018999999999</v>
      </c>
      <c r="AE29" s="16">
        <f t="shared" si="5"/>
        <v>-1.2533527112638776E-2</v>
      </c>
      <c r="AF29" s="16">
        <f t="shared" si="6"/>
        <v>0.98746647288736122</v>
      </c>
      <c r="AG29" s="16">
        <f>AE29-'Market and Factors'!F33</f>
        <v>-1.3133527112638776E-2</v>
      </c>
      <c r="AH29" s="16">
        <f>'Market and Factors'!C33</f>
        <v>1.06E-2</v>
      </c>
      <c r="AI29" s="16">
        <f>'Market and Factors'!M33</f>
        <v>-2.5399999999999999E-2</v>
      </c>
      <c r="AJ29" s="16">
        <f>'Market and Factors'!O33</f>
        <v>-3.78E-2</v>
      </c>
      <c r="AK29" s="9">
        <f>'Market and Factors'!Q33</f>
        <v>1.4499999999999999E-2</v>
      </c>
      <c r="AM29" s="6">
        <v>66.393517000000003</v>
      </c>
      <c r="AN29" s="16">
        <f t="shared" si="7"/>
        <v>2.0157609151350894E-2</v>
      </c>
      <c r="AO29" s="16">
        <f t="shared" si="8"/>
        <v>1.0201576091513509</v>
      </c>
      <c r="AP29" s="16">
        <f>AN29-'Market and Factors'!F33</f>
        <v>1.9557609151350894E-2</v>
      </c>
      <c r="AQ29" s="16">
        <f>'Market and Factors'!C33</f>
        <v>1.06E-2</v>
      </c>
      <c r="AR29" s="16">
        <f>'Market and Factors'!M33</f>
        <v>-2.5399999999999999E-2</v>
      </c>
      <c r="AS29" s="16">
        <f>'Market and Factors'!O33</f>
        <v>-3.78E-2</v>
      </c>
      <c r="AT29" s="9">
        <f>'Market and Factors'!Q33</f>
        <v>1.4499999999999999E-2</v>
      </c>
      <c r="AV29" s="6">
        <v>45.573441000000003</v>
      </c>
      <c r="AW29" s="16">
        <f t="shared" si="9"/>
        <v>8.12059083619424E-2</v>
      </c>
      <c r="AX29" s="16">
        <f t="shared" si="10"/>
        <v>1.0812059083619423</v>
      </c>
      <c r="AY29" s="16">
        <f>AW29-'Market and Factors'!F33</f>
        <v>8.0605908361942397E-2</v>
      </c>
      <c r="AZ29" s="16">
        <f>'Market and Factors'!C33</f>
        <v>1.06E-2</v>
      </c>
      <c r="BA29" s="16">
        <f>'Market and Factors'!M33</f>
        <v>-2.5399999999999999E-2</v>
      </c>
      <c r="BB29" s="16">
        <f>'Market and Factors'!O33</f>
        <v>-3.78E-2</v>
      </c>
      <c r="BC29" s="9">
        <f>'Market and Factors'!Q33</f>
        <v>1.4499999999999999E-2</v>
      </c>
      <c r="BE29" s="28">
        <v>7.58</v>
      </c>
      <c r="BF29" s="16">
        <f t="shared" si="11"/>
        <v>-2.5706940874036011E-2</v>
      </c>
      <c r="BG29" s="16">
        <f t="shared" si="12"/>
        <v>0.97429305912596398</v>
      </c>
      <c r="BH29" s="16">
        <f>BF29-'Market and Factors'!F33</f>
        <v>-2.6306940874036011E-2</v>
      </c>
      <c r="BI29" s="16">
        <f>'Market and Factors'!C33</f>
        <v>1.06E-2</v>
      </c>
      <c r="BJ29" s="16">
        <f>'Market and Factors'!M33</f>
        <v>-2.5399999999999999E-2</v>
      </c>
      <c r="BK29" s="16">
        <f>'Market and Factors'!O33</f>
        <v>-3.78E-2</v>
      </c>
      <c r="BL29" s="9">
        <f>'Market and Factors'!Q33</f>
        <v>1.4499999999999999E-2</v>
      </c>
      <c r="BN29" s="25">
        <v>37.472335999999999</v>
      </c>
      <c r="BO29" s="16">
        <f t="shared" si="13"/>
        <v>-0.13403786720098007</v>
      </c>
      <c r="BP29" s="16">
        <f t="shared" si="14"/>
        <v>0.8659621327990199</v>
      </c>
      <c r="BQ29" s="16">
        <f>BO29-'Market and Factors'!F33</f>
        <v>-0.13463786720098006</v>
      </c>
      <c r="BR29" s="16">
        <f>'Market and Factors'!C33</f>
        <v>1.06E-2</v>
      </c>
      <c r="BS29" s="16">
        <f>'Market and Factors'!M33</f>
        <v>-2.5399999999999999E-2</v>
      </c>
      <c r="BT29" s="16">
        <f>'Market and Factors'!O33</f>
        <v>-3.78E-2</v>
      </c>
      <c r="BU29" s="9">
        <f>'Market and Factors'!Q33</f>
        <v>1.4499999999999999E-2</v>
      </c>
      <c r="BW29" s="6">
        <v>51.183407000000003</v>
      </c>
      <c r="BX29" s="16">
        <f t="shared" si="15"/>
        <v>-4.3674414225575151E-2</v>
      </c>
      <c r="BY29" s="16">
        <f t="shared" si="16"/>
        <v>0.95632558577442484</v>
      </c>
      <c r="BZ29" s="16">
        <f>BX29-'Market and Factors'!F33</f>
        <v>-4.4274414225575154E-2</v>
      </c>
      <c r="CA29" s="16">
        <f>'Market and Factors'!C33</f>
        <v>1.06E-2</v>
      </c>
      <c r="CB29" s="16">
        <f>'Market and Factors'!M33</f>
        <v>-2.5399999999999999E-2</v>
      </c>
      <c r="CC29" s="16">
        <f>'Market and Factors'!O33</f>
        <v>-3.78E-2</v>
      </c>
      <c r="CD29" s="9">
        <f>'Market and Factors'!Q33</f>
        <v>1.4499999999999999E-2</v>
      </c>
      <c r="CF29" s="25">
        <v>39.237293000000001</v>
      </c>
      <c r="CG29" s="16">
        <f t="shared" si="17"/>
        <v>6.8282121952871602E-2</v>
      </c>
      <c r="CH29" s="16">
        <f t="shared" si="18"/>
        <v>1.0682821219528715</v>
      </c>
      <c r="CI29" s="16">
        <f>CG29-'Market and Factors'!F33</f>
        <v>6.7682121952871599E-2</v>
      </c>
      <c r="CJ29" s="16">
        <f>'Market and Factors'!C33</f>
        <v>1.06E-2</v>
      </c>
      <c r="CK29" s="16">
        <f>'Market and Factors'!M33</f>
        <v>-2.5399999999999999E-2</v>
      </c>
      <c r="CL29" s="16">
        <f>'Market and Factors'!O33</f>
        <v>-3.78E-2</v>
      </c>
      <c r="CM29" s="9">
        <f>'Market and Factors'!Q33</f>
        <v>1.4499999999999999E-2</v>
      </c>
      <c r="CO29" s="6">
        <v>180.80587800000001</v>
      </c>
      <c r="CP29" s="16">
        <f t="shared" si="19"/>
        <v>6.0397771479967929E-2</v>
      </c>
      <c r="CQ29" s="16">
        <f t="shared" si="20"/>
        <v>1.0603977714799679</v>
      </c>
      <c r="CR29" s="16">
        <f>CP29-'Market and Factors'!F33</f>
        <v>5.9797771479967926E-2</v>
      </c>
      <c r="CS29" s="16">
        <f>'Market and Factors'!C33</f>
        <v>1.06E-2</v>
      </c>
      <c r="CT29" s="16">
        <f>'Market and Factors'!M33</f>
        <v>-2.5399999999999999E-2</v>
      </c>
      <c r="CU29" s="16">
        <f>'Market and Factors'!O33</f>
        <v>-3.78E-2</v>
      </c>
      <c r="CV29" s="9">
        <f>'Market and Factors'!Q33</f>
        <v>1.4499999999999999E-2</v>
      </c>
      <c r="CX29" s="6">
        <v>37.472335999999999</v>
      </c>
      <c r="CY29" s="16">
        <f t="shared" si="21"/>
        <v>-0.13403786720098007</v>
      </c>
      <c r="CZ29" s="16">
        <f t="shared" si="22"/>
        <v>0.8659621327990199</v>
      </c>
      <c r="DA29" s="16">
        <f>CY29-'Market and Factors'!F33</f>
        <v>-0.13463786720098006</v>
      </c>
      <c r="DB29" s="16">
        <f>'Market and Factors'!C33</f>
        <v>1.06E-2</v>
      </c>
      <c r="DC29" s="16">
        <f>'Market and Factors'!M33</f>
        <v>-2.5399999999999999E-2</v>
      </c>
      <c r="DD29" s="16">
        <f>'Market and Factors'!O33</f>
        <v>-3.78E-2</v>
      </c>
      <c r="DE29" s="9">
        <f>'Market and Factors'!Q33</f>
        <v>1.4499999999999999E-2</v>
      </c>
    </row>
    <row r="30" spans="1:109">
      <c r="A30" s="22">
        <v>42887</v>
      </c>
      <c r="B30" s="18"/>
      <c r="C30" s="6">
        <v>138.41537500000001</v>
      </c>
      <c r="D30" s="16">
        <f t="shared" si="0"/>
        <v>-5.3322369871949438E-2</v>
      </c>
      <c r="E30" s="16">
        <f t="shared" si="23"/>
        <v>0.94667763012805062</v>
      </c>
      <c r="F30" s="16">
        <f>'Raw Stock Data'!D30-'Market and Factors'!F34</f>
        <v>-5.3922369871949441E-2</v>
      </c>
      <c r="G30" s="16">
        <f>'Market and Factors'!C34</f>
        <v>7.8000000000000005E-3</v>
      </c>
      <c r="H30" s="16">
        <f>'Market and Factors'!M34</f>
        <v>2.1700000000000001E-2</v>
      </c>
      <c r="I30" s="16">
        <f>'Market and Factors'!O34</f>
        <v>1.3500000000000002E-2</v>
      </c>
      <c r="J30" s="9">
        <f>'Market and Factors'!Q34</f>
        <v>-2.5999999999999999E-3</v>
      </c>
      <c r="L30" s="6">
        <v>30.550519999999999</v>
      </c>
      <c r="M30" s="16">
        <f t="shared" si="1"/>
        <v>2.9472365472576523E-2</v>
      </c>
      <c r="N30" s="16">
        <f t="shared" si="2"/>
        <v>1.0294723654725766</v>
      </c>
      <c r="O30" s="16">
        <f>M30-'Market and Factors'!F34</f>
        <v>2.8872365472576524E-2</v>
      </c>
      <c r="P30" s="16">
        <f>'Market and Factors'!C34</f>
        <v>7.8000000000000005E-3</v>
      </c>
      <c r="Q30" s="16">
        <f>'Market and Factors'!M34</f>
        <v>2.1700000000000001E-2</v>
      </c>
      <c r="R30" s="16">
        <f>'Market and Factors'!O34</f>
        <v>1.3500000000000002E-2</v>
      </c>
      <c r="S30" s="9">
        <f>'Market and Factors'!Q34</f>
        <v>-2.5999999999999999E-3</v>
      </c>
      <c r="U30" s="6">
        <v>71.311958000000004</v>
      </c>
      <c r="V30" s="16">
        <f t="shared" si="3"/>
        <v>-3.0706895253894431E-2</v>
      </c>
      <c r="W30" s="16">
        <f t="shared" si="4"/>
        <v>0.96929310474610553</v>
      </c>
      <c r="X30" s="16">
        <f>V30-'Market and Factors'!F34</f>
        <v>-3.1306895253894435E-2</v>
      </c>
      <c r="Y30" s="16">
        <f>'Market and Factors'!C34</f>
        <v>7.8000000000000005E-3</v>
      </c>
      <c r="Z30" s="16">
        <f>'Market and Factors'!M34</f>
        <v>2.1700000000000001E-2</v>
      </c>
      <c r="AA30" s="16">
        <f>'Market and Factors'!O34</f>
        <v>1.3500000000000002E-2</v>
      </c>
      <c r="AB30" s="9">
        <f>'Market and Factors'!Q34</f>
        <v>-2.5999999999999999E-3</v>
      </c>
      <c r="AD30" s="6">
        <v>47.722073000000002</v>
      </c>
      <c r="AE30" s="16">
        <f t="shared" si="5"/>
        <v>-4.1552594053156394E-2</v>
      </c>
      <c r="AF30" s="16">
        <f t="shared" si="6"/>
        <v>0.95844740594684363</v>
      </c>
      <c r="AG30" s="16">
        <f>AE30-'Market and Factors'!F34</f>
        <v>-4.2152594053156398E-2</v>
      </c>
      <c r="AH30" s="16">
        <f>'Market and Factors'!C34</f>
        <v>7.8000000000000005E-3</v>
      </c>
      <c r="AI30" s="16">
        <f>'Market and Factors'!M34</f>
        <v>2.1700000000000001E-2</v>
      </c>
      <c r="AJ30" s="16">
        <f>'Market and Factors'!O34</f>
        <v>1.3500000000000002E-2</v>
      </c>
      <c r="AK30" s="9">
        <f>'Market and Factors'!Q34</f>
        <v>-2.5999999999999999E-3</v>
      </c>
      <c r="AM30" s="6">
        <v>65.904030000000006</v>
      </c>
      <c r="AN30" s="16">
        <f t="shared" si="7"/>
        <v>-7.3725119878797337E-3</v>
      </c>
      <c r="AO30" s="16">
        <f t="shared" si="8"/>
        <v>0.99262748801212031</v>
      </c>
      <c r="AP30" s="16">
        <f>AN30-'Market and Factors'!F34</f>
        <v>-7.9725119878797344E-3</v>
      </c>
      <c r="AQ30" s="16">
        <f>'Market and Factors'!C34</f>
        <v>7.8000000000000005E-3</v>
      </c>
      <c r="AR30" s="16">
        <f>'Market and Factors'!M34</f>
        <v>2.1700000000000001E-2</v>
      </c>
      <c r="AS30" s="16">
        <f>'Market and Factors'!O34</f>
        <v>1.3500000000000002E-2</v>
      </c>
      <c r="AT30" s="9">
        <f>'Market and Factors'!Q34</f>
        <v>-2.5999999999999999E-3</v>
      </c>
      <c r="AV30" s="6">
        <v>50.054442999999999</v>
      </c>
      <c r="AW30" s="16">
        <f t="shared" si="9"/>
        <v>9.8324855478874124E-2</v>
      </c>
      <c r="AX30" s="16">
        <f t="shared" si="10"/>
        <v>1.098324855478874</v>
      </c>
      <c r="AY30" s="16">
        <f>AW30-'Market and Factors'!F34</f>
        <v>9.772485547887412E-2</v>
      </c>
      <c r="AZ30" s="16">
        <f>'Market and Factors'!C34</f>
        <v>7.8000000000000005E-3</v>
      </c>
      <c r="BA30" s="16">
        <f>'Market and Factors'!M34</f>
        <v>2.1700000000000001E-2</v>
      </c>
      <c r="BB30" s="16">
        <f>'Market and Factors'!O34</f>
        <v>1.3500000000000002E-2</v>
      </c>
      <c r="BC30" s="9">
        <f>'Market and Factors'!Q34</f>
        <v>-2.5999999999999999E-3</v>
      </c>
      <c r="BE30" s="28">
        <v>8.43</v>
      </c>
      <c r="BF30" s="16">
        <f t="shared" si="11"/>
        <v>0.11213720316622687</v>
      </c>
      <c r="BG30" s="16">
        <f t="shared" si="12"/>
        <v>1.1121372031662269</v>
      </c>
      <c r="BH30" s="16">
        <f>BF30-'Market and Factors'!F34</f>
        <v>0.11153720316622687</v>
      </c>
      <c r="BI30" s="16">
        <f>'Market and Factors'!C34</f>
        <v>7.8000000000000005E-3</v>
      </c>
      <c r="BJ30" s="16">
        <f>'Market and Factors'!M34</f>
        <v>2.1700000000000001E-2</v>
      </c>
      <c r="BK30" s="16">
        <f>'Market and Factors'!O34</f>
        <v>1.3500000000000002E-2</v>
      </c>
      <c r="BL30" s="9">
        <f>'Market and Factors'!Q34</f>
        <v>-2.5999999999999999E-3</v>
      </c>
      <c r="BN30" s="25">
        <v>43.263286999999998</v>
      </c>
      <c r="BO30" s="16">
        <f t="shared" si="13"/>
        <v>0.1545393647196161</v>
      </c>
      <c r="BP30" s="16">
        <f t="shared" si="14"/>
        <v>1.154539364719616</v>
      </c>
      <c r="BQ30" s="16">
        <f>BO30-'Market and Factors'!F34</f>
        <v>0.15393936471961611</v>
      </c>
      <c r="BR30" s="16">
        <f>'Market and Factors'!C34</f>
        <v>7.8000000000000005E-3</v>
      </c>
      <c r="BS30" s="16">
        <f>'Market and Factors'!M34</f>
        <v>2.1700000000000001E-2</v>
      </c>
      <c r="BT30" s="16">
        <f>'Market and Factors'!O34</f>
        <v>1.3500000000000002E-2</v>
      </c>
      <c r="BU30" s="9">
        <f>'Market and Factors'!Q34</f>
        <v>-2.5999999999999999E-3</v>
      </c>
      <c r="BW30" s="6">
        <v>56.988509999999998</v>
      </c>
      <c r="BX30" s="16">
        <f t="shared" si="15"/>
        <v>0.11341767459911364</v>
      </c>
      <c r="BY30" s="16">
        <f t="shared" si="16"/>
        <v>1.1134176745991136</v>
      </c>
      <c r="BZ30" s="16">
        <f>BX30-'Market and Factors'!F34</f>
        <v>0.11281767459911364</v>
      </c>
      <c r="CA30" s="16">
        <f>'Market and Factors'!C34</f>
        <v>7.8000000000000005E-3</v>
      </c>
      <c r="CB30" s="16">
        <f>'Market and Factors'!M34</f>
        <v>2.1700000000000001E-2</v>
      </c>
      <c r="CC30" s="16">
        <f>'Market and Factors'!O34</f>
        <v>1.3500000000000002E-2</v>
      </c>
      <c r="CD30" s="9">
        <f>'Market and Factors'!Q34</f>
        <v>-2.5999999999999999E-3</v>
      </c>
      <c r="CF30" s="25">
        <v>36.63026</v>
      </c>
      <c r="CG30" s="16">
        <f t="shared" si="17"/>
        <v>-6.644273344748837E-2</v>
      </c>
      <c r="CH30" s="16">
        <f t="shared" si="18"/>
        <v>0.93355726655251159</v>
      </c>
      <c r="CI30" s="16">
        <f>CG30-'Market and Factors'!F34</f>
        <v>-6.7042733447488373E-2</v>
      </c>
      <c r="CJ30" s="16">
        <f>'Market and Factors'!C34</f>
        <v>7.8000000000000005E-3</v>
      </c>
      <c r="CK30" s="16">
        <f>'Market and Factors'!M34</f>
        <v>2.1700000000000001E-2</v>
      </c>
      <c r="CL30" s="16">
        <f>'Market and Factors'!O34</f>
        <v>1.3500000000000002E-2</v>
      </c>
      <c r="CM30" s="9">
        <f>'Market and Factors'!Q34</f>
        <v>-2.5999999999999999E-3</v>
      </c>
      <c r="CO30" s="6">
        <v>173.16351299999999</v>
      </c>
      <c r="CP30" s="16">
        <f t="shared" si="19"/>
        <v>-4.2268343731612597E-2</v>
      </c>
      <c r="CQ30" s="16">
        <f t="shared" si="20"/>
        <v>0.95773165626838741</v>
      </c>
      <c r="CR30" s="16">
        <f>CP30-'Market and Factors'!F34</f>
        <v>-4.28683437316126E-2</v>
      </c>
      <c r="CS30" s="16">
        <f>'Market and Factors'!C34</f>
        <v>7.8000000000000005E-3</v>
      </c>
      <c r="CT30" s="16">
        <f>'Market and Factors'!M34</f>
        <v>2.1700000000000001E-2</v>
      </c>
      <c r="CU30" s="16">
        <f>'Market and Factors'!O34</f>
        <v>1.3500000000000002E-2</v>
      </c>
      <c r="CV30" s="9">
        <f>'Market and Factors'!Q34</f>
        <v>-2.5999999999999999E-3</v>
      </c>
      <c r="CX30" s="6">
        <v>43.263286999999998</v>
      </c>
      <c r="CY30" s="16">
        <f t="shared" si="21"/>
        <v>0.1545393647196161</v>
      </c>
      <c r="CZ30" s="16">
        <f t="shared" si="22"/>
        <v>1.154539364719616</v>
      </c>
      <c r="DA30" s="16">
        <f>CY30-'Market and Factors'!F34</f>
        <v>0.15393936471961611</v>
      </c>
      <c r="DB30" s="16">
        <f>'Market and Factors'!C34</f>
        <v>7.8000000000000005E-3</v>
      </c>
      <c r="DC30" s="16">
        <f>'Market and Factors'!M34</f>
        <v>2.1700000000000001E-2</v>
      </c>
      <c r="DD30" s="16">
        <f>'Market and Factors'!O34</f>
        <v>1.3500000000000002E-2</v>
      </c>
      <c r="DE30" s="9">
        <f>'Market and Factors'!Q34</f>
        <v>-2.5999999999999999E-3</v>
      </c>
    </row>
    <row r="31" spans="1:109">
      <c r="A31" s="22">
        <v>42917</v>
      </c>
      <c r="B31" s="18"/>
      <c r="C31" s="6">
        <v>142.94207800000001</v>
      </c>
      <c r="D31" s="16">
        <f t="shared" si="0"/>
        <v>3.2703758523935637E-2</v>
      </c>
      <c r="E31" s="16">
        <f t="shared" si="23"/>
        <v>1.0327037585239356</v>
      </c>
      <c r="F31" s="16">
        <f>'Raw Stock Data'!D31-'Market and Factors'!F35</f>
        <v>3.2003758523935638E-2</v>
      </c>
      <c r="G31" s="16">
        <f>'Market and Factors'!C35</f>
        <v>1.8700000000000001E-2</v>
      </c>
      <c r="H31" s="16">
        <f>'Market and Factors'!M35</f>
        <v>-1.41E-2</v>
      </c>
      <c r="I31" s="16">
        <f>'Market and Factors'!O35</f>
        <v>-2.8999999999999998E-3</v>
      </c>
      <c r="J31" s="9">
        <f>'Market and Factors'!Q35</f>
        <v>1.6299999999999999E-2</v>
      </c>
      <c r="L31" s="6">
        <v>31.820066000000001</v>
      </c>
      <c r="M31" s="16">
        <f t="shared" si="1"/>
        <v>4.1555626549073528E-2</v>
      </c>
      <c r="N31" s="16">
        <f t="shared" si="2"/>
        <v>1.0415556265490735</v>
      </c>
      <c r="O31" s="16">
        <f>M31-'Market and Factors'!F35</f>
        <v>4.0855626549073529E-2</v>
      </c>
      <c r="P31" s="16">
        <f>'Market and Factors'!C35</f>
        <v>1.8700000000000001E-2</v>
      </c>
      <c r="Q31" s="16">
        <f>'Market and Factors'!M35</f>
        <v>-1.41E-2</v>
      </c>
      <c r="R31" s="16">
        <f>'Market and Factors'!O35</f>
        <v>-2.8999999999999998E-3</v>
      </c>
      <c r="S31" s="9">
        <f>'Market and Factors'!Q35</f>
        <v>1.6299999999999999E-2</v>
      </c>
      <c r="U31" s="6">
        <v>75.373199</v>
      </c>
      <c r="V31" s="16">
        <f t="shared" si="3"/>
        <v>5.6950350458754691E-2</v>
      </c>
      <c r="W31" s="16">
        <f t="shared" si="4"/>
        <v>1.0569503504587547</v>
      </c>
      <c r="X31" s="16">
        <f>V31-'Market and Factors'!F35</f>
        <v>5.6250350458754692E-2</v>
      </c>
      <c r="Y31" s="16">
        <f>'Market and Factors'!C35</f>
        <v>1.8700000000000001E-2</v>
      </c>
      <c r="Z31" s="16">
        <f>'Market and Factors'!M35</f>
        <v>-1.41E-2</v>
      </c>
      <c r="AA31" s="16">
        <f>'Market and Factors'!O35</f>
        <v>-2.8999999999999998E-3</v>
      </c>
      <c r="AB31" s="9">
        <f>'Market and Factors'!Q35</f>
        <v>1.6299999999999999E-2</v>
      </c>
      <c r="AD31" s="6">
        <v>51.719444000000003</v>
      </c>
      <c r="AE31" s="16">
        <f t="shared" si="5"/>
        <v>8.3763565761277831E-2</v>
      </c>
      <c r="AF31" s="16">
        <f t="shared" si="6"/>
        <v>1.0837635657612779</v>
      </c>
      <c r="AG31" s="16">
        <f>AE31-'Market and Factors'!F35</f>
        <v>8.3063565761277824E-2</v>
      </c>
      <c r="AH31" s="16">
        <f>'Market and Factors'!C35</f>
        <v>1.8700000000000001E-2</v>
      </c>
      <c r="AI31" s="16">
        <f>'Market and Factors'!M35</f>
        <v>-1.41E-2</v>
      </c>
      <c r="AJ31" s="16">
        <f>'Market and Factors'!O35</f>
        <v>-2.8999999999999998E-3</v>
      </c>
      <c r="AK31" s="9">
        <f>'Market and Factors'!Q35</f>
        <v>1.6299999999999999E-2</v>
      </c>
      <c r="AM31" s="6">
        <v>69.508529999999993</v>
      </c>
      <c r="AN31" s="16">
        <f t="shared" si="7"/>
        <v>5.4693165197939902E-2</v>
      </c>
      <c r="AO31" s="16">
        <f t="shared" si="8"/>
        <v>1.0546931651979399</v>
      </c>
      <c r="AP31" s="16">
        <f>AN31-'Market and Factors'!F35</f>
        <v>5.3993165197939903E-2</v>
      </c>
      <c r="AQ31" s="16">
        <f>'Market and Factors'!C35</f>
        <v>1.8700000000000001E-2</v>
      </c>
      <c r="AR31" s="16">
        <f>'Market and Factors'!M35</f>
        <v>-1.41E-2</v>
      </c>
      <c r="AS31" s="16">
        <f>'Market and Factors'!O35</f>
        <v>-2.8999999999999998E-3</v>
      </c>
      <c r="AT31" s="9">
        <f>'Market and Factors'!Q35</f>
        <v>1.6299999999999999E-2</v>
      </c>
      <c r="AV31" s="6">
        <v>45.974837999999998</v>
      </c>
      <c r="AW31" s="16">
        <f t="shared" si="9"/>
        <v>-8.1503354257683E-2</v>
      </c>
      <c r="AX31" s="16">
        <f t="shared" si="10"/>
        <v>0.91849664574231704</v>
      </c>
      <c r="AY31" s="16">
        <f>AW31-'Market and Factors'!F35</f>
        <v>-8.2203354257683006E-2</v>
      </c>
      <c r="AZ31" s="16">
        <f>'Market and Factors'!C35</f>
        <v>1.8700000000000001E-2</v>
      </c>
      <c r="BA31" s="16">
        <f>'Market and Factors'!M35</f>
        <v>-1.41E-2</v>
      </c>
      <c r="BB31" s="16">
        <f>'Market and Factors'!O35</f>
        <v>-2.8999999999999998E-3</v>
      </c>
      <c r="BC31" s="9">
        <f>'Market and Factors'!Q35</f>
        <v>1.6299999999999999E-2</v>
      </c>
      <c r="BE31" s="28">
        <v>9.51</v>
      </c>
      <c r="BF31" s="16">
        <f t="shared" si="11"/>
        <v>0.12811387900355872</v>
      </c>
      <c r="BG31" s="16">
        <f t="shared" si="12"/>
        <v>1.1281138790035588</v>
      </c>
      <c r="BH31" s="16">
        <f>BF31-'Market and Factors'!F35</f>
        <v>0.12741387900355872</v>
      </c>
      <c r="BI31" s="16">
        <f>'Market and Factors'!C35</f>
        <v>1.8700000000000001E-2</v>
      </c>
      <c r="BJ31" s="16">
        <f>'Market and Factors'!M35</f>
        <v>-1.41E-2</v>
      </c>
      <c r="BK31" s="16">
        <f>'Market and Factors'!O35</f>
        <v>-2.8999999999999998E-3</v>
      </c>
      <c r="BL31" s="9">
        <f>'Market and Factors'!Q35</f>
        <v>1.6299999999999999E-2</v>
      </c>
      <c r="BN31" s="25">
        <v>43.932636000000002</v>
      </c>
      <c r="BO31" s="16">
        <f t="shared" si="13"/>
        <v>1.5471524389721105E-2</v>
      </c>
      <c r="BP31" s="16">
        <f t="shared" si="14"/>
        <v>1.0154715243897212</v>
      </c>
      <c r="BQ31" s="16">
        <f>BO31-'Market and Factors'!F35</f>
        <v>1.4771524389721104E-2</v>
      </c>
      <c r="BR31" s="16">
        <f>'Market and Factors'!C35</f>
        <v>1.8700000000000001E-2</v>
      </c>
      <c r="BS31" s="16">
        <f>'Market and Factors'!M35</f>
        <v>-1.41E-2</v>
      </c>
      <c r="BT31" s="16">
        <f>'Market and Factors'!O35</f>
        <v>-2.8999999999999998E-3</v>
      </c>
      <c r="BU31" s="9">
        <f>'Market and Factors'!Q35</f>
        <v>1.6299999999999999E-2</v>
      </c>
      <c r="BW31" s="6">
        <v>57.231209</v>
      </c>
      <c r="BX31" s="16">
        <f t="shared" si="15"/>
        <v>4.2587356644348444E-3</v>
      </c>
      <c r="BY31" s="16">
        <f t="shared" si="16"/>
        <v>1.0042587356644348</v>
      </c>
      <c r="BZ31" s="16">
        <f>BX31-'Market and Factors'!F35</f>
        <v>3.5587356644348443E-3</v>
      </c>
      <c r="CA31" s="16">
        <f>'Market and Factors'!C35</f>
        <v>1.8700000000000001E-2</v>
      </c>
      <c r="CB31" s="16">
        <f>'Market and Factors'!M35</f>
        <v>-1.41E-2</v>
      </c>
      <c r="CC31" s="16">
        <f>'Market and Factors'!O35</f>
        <v>-2.8999999999999998E-3</v>
      </c>
      <c r="CD31" s="9">
        <f>'Market and Factors'!Q35</f>
        <v>1.6299999999999999E-2</v>
      </c>
      <c r="CF31" s="25">
        <v>38.225619999999999</v>
      </c>
      <c r="CG31" s="16">
        <f t="shared" si="17"/>
        <v>4.3553062413425388E-2</v>
      </c>
      <c r="CH31" s="16">
        <f t="shared" si="18"/>
        <v>1.0435530624134255</v>
      </c>
      <c r="CI31" s="16">
        <f>CG31-'Market and Factors'!F35</f>
        <v>4.2853062413425388E-2</v>
      </c>
      <c r="CJ31" s="16">
        <f>'Market and Factors'!C35</f>
        <v>1.8700000000000001E-2</v>
      </c>
      <c r="CK31" s="16">
        <f>'Market and Factors'!M35</f>
        <v>-1.41E-2</v>
      </c>
      <c r="CL31" s="16">
        <f>'Market and Factors'!O35</f>
        <v>-2.8999999999999998E-3</v>
      </c>
      <c r="CM31" s="9">
        <f>'Market and Factors'!Q35</f>
        <v>1.6299999999999999E-2</v>
      </c>
      <c r="CO31" s="6">
        <v>166.23318499999999</v>
      </c>
      <c r="CP31" s="16">
        <f t="shared" si="19"/>
        <v>-4.0021872275136872E-2</v>
      </c>
      <c r="CQ31" s="16">
        <f t="shared" si="20"/>
        <v>0.95997812772486313</v>
      </c>
      <c r="CR31" s="16">
        <f>CP31-'Market and Factors'!F35</f>
        <v>-4.0721872275136871E-2</v>
      </c>
      <c r="CS31" s="16">
        <f>'Market and Factors'!C35</f>
        <v>1.8700000000000001E-2</v>
      </c>
      <c r="CT31" s="16">
        <f>'Market and Factors'!M35</f>
        <v>-1.41E-2</v>
      </c>
      <c r="CU31" s="16">
        <f>'Market and Factors'!O35</f>
        <v>-2.8999999999999998E-3</v>
      </c>
      <c r="CV31" s="9">
        <f>'Market and Factors'!Q35</f>
        <v>1.6299999999999999E-2</v>
      </c>
      <c r="CX31" s="6">
        <v>43.932636000000002</v>
      </c>
      <c r="CY31" s="16">
        <f t="shared" si="21"/>
        <v>1.5471524389721105E-2</v>
      </c>
      <c r="CZ31" s="16">
        <f t="shared" si="22"/>
        <v>1.0154715243897212</v>
      </c>
      <c r="DA31" s="16">
        <f>CY31-'Market and Factors'!F35</f>
        <v>1.4771524389721104E-2</v>
      </c>
      <c r="DB31" s="16">
        <f>'Market and Factors'!C35</f>
        <v>1.8700000000000001E-2</v>
      </c>
      <c r="DC31" s="16">
        <f>'Market and Factors'!M35</f>
        <v>-1.41E-2</v>
      </c>
      <c r="DD31" s="16">
        <f>'Market and Factors'!O35</f>
        <v>-2.8999999999999998E-3</v>
      </c>
      <c r="DE31" s="9">
        <f>'Market and Factors'!Q35</f>
        <v>1.6299999999999999E-2</v>
      </c>
    </row>
    <row r="32" spans="1:109">
      <c r="A32" s="22">
        <v>42948</v>
      </c>
      <c r="B32" s="18"/>
      <c r="C32" s="6">
        <v>157.617828</v>
      </c>
      <c r="D32" s="16">
        <f t="shared" si="0"/>
        <v>0.10266920843280306</v>
      </c>
      <c r="E32" s="16">
        <f t="shared" si="23"/>
        <v>1.1026692084328031</v>
      </c>
      <c r="F32" s="16">
        <f>'Raw Stock Data'!D32-'Market and Factors'!F36</f>
        <v>0.10176920843280306</v>
      </c>
      <c r="G32" s="16">
        <f>'Market and Factors'!C36</f>
        <v>1.6000000000000001E-3</v>
      </c>
      <c r="H32" s="16">
        <f>'Market and Factors'!M36</f>
        <v>-1.67E-2</v>
      </c>
      <c r="I32" s="16">
        <f>'Market and Factors'!O36</f>
        <v>-2.2400000000000003E-2</v>
      </c>
      <c r="J32" s="9">
        <f>'Market and Factors'!Q36</f>
        <v>3.5200000000000002E-2</v>
      </c>
      <c r="L32" s="6">
        <v>32.315322999999999</v>
      </c>
      <c r="M32" s="16">
        <f t="shared" si="1"/>
        <v>1.5564298326722474E-2</v>
      </c>
      <c r="N32" s="16">
        <f t="shared" si="2"/>
        <v>1.0155642983267226</v>
      </c>
      <c r="O32" s="16">
        <f>M32-'Market and Factors'!F36</f>
        <v>1.4664298326722475E-2</v>
      </c>
      <c r="P32" s="16">
        <f>'Market and Factors'!C36</f>
        <v>1.6000000000000001E-3</v>
      </c>
      <c r="Q32" s="16">
        <f>'Market and Factors'!M36</f>
        <v>-1.67E-2</v>
      </c>
      <c r="R32" s="16">
        <f>'Market and Factors'!O36</f>
        <v>-2.2400000000000003E-2</v>
      </c>
      <c r="S32" s="9">
        <f>'Market and Factors'!Q36</f>
        <v>3.5200000000000002E-2</v>
      </c>
      <c r="U32" s="6">
        <v>73.564018000000004</v>
      </c>
      <c r="V32" s="16">
        <f t="shared" si="3"/>
        <v>-2.4002974850516764E-2</v>
      </c>
      <c r="W32" s="16">
        <f t="shared" si="4"/>
        <v>0.97599702514948328</v>
      </c>
      <c r="X32" s="16">
        <f>V32-'Market and Factors'!F36</f>
        <v>-2.4902974850516766E-2</v>
      </c>
      <c r="Y32" s="16">
        <f>'Market and Factors'!C36</f>
        <v>1.6000000000000001E-3</v>
      </c>
      <c r="Z32" s="16">
        <f>'Market and Factors'!M36</f>
        <v>-1.67E-2</v>
      </c>
      <c r="AA32" s="16">
        <f>'Market and Factors'!O36</f>
        <v>-2.2400000000000003E-2</v>
      </c>
      <c r="AB32" s="9">
        <f>'Market and Factors'!Q36</f>
        <v>3.5200000000000002E-2</v>
      </c>
      <c r="AD32" s="6">
        <v>49.766387999999999</v>
      </c>
      <c r="AE32" s="16">
        <f t="shared" si="5"/>
        <v>-3.7762509589236951E-2</v>
      </c>
      <c r="AF32" s="16">
        <f t="shared" si="6"/>
        <v>0.96223749041076301</v>
      </c>
      <c r="AG32" s="16">
        <f>AE32-'Market and Factors'!F36</f>
        <v>-3.8662509589236949E-2</v>
      </c>
      <c r="AH32" s="16">
        <f>'Market and Factors'!C36</f>
        <v>1.6000000000000001E-3</v>
      </c>
      <c r="AI32" s="16">
        <f>'Market and Factors'!M36</f>
        <v>-1.67E-2</v>
      </c>
      <c r="AJ32" s="16">
        <f>'Market and Factors'!O36</f>
        <v>-2.2400000000000003E-2</v>
      </c>
      <c r="AK32" s="9">
        <f>'Market and Factors'!Q36</f>
        <v>3.5200000000000002E-2</v>
      </c>
      <c r="AM32" s="6">
        <v>71.487656000000001</v>
      </c>
      <c r="AN32" s="16">
        <f t="shared" si="7"/>
        <v>2.8473138476673411E-2</v>
      </c>
      <c r="AO32" s="16">
        <f t="shared" si="8"/>
        <v>1.0284731384766734</v>
      </c>
      <c r="AP32" s="16">
        <f>AN32-'Market and Factors'!F36</f>
        <v>2.757313847667341E-2</v>
      </c>
      <c r="AQ32" s="16">
        <f>'Market and Factors'!C36</f>
        <v>1.6000000000000001E-3</v>
      </c>
      <c r="AR32" s="16">
        <f>'Market and Factors'!M36</f>
        <v>-1.67E-2</v>
      </c>
      <c r="AS32" s="16">
        <f>'Market and Factors'!O36</f>
        <v>-2.2400000000000003E-2</v>
      </c>
      <c r="AT32" s="9">
        <f>'Market and Factors'!Q36</f>
        <v>3.5200000000000002E-2</v>
      </c>
      <c r="AV32" s="6">
        <v>43.953654999999998</v>
      </c>
      <c r="AW32" s="16">
        <f t="shared" si="9"/>
        <v>-4.3962808525828859E-2</v>
      </c>
      <c r="AX32" s="16">
        <f t="shared" si="10"/>
        <v>0.9560371914741711</v>
      </c>
      <c r="AY32" s="16">
        <f>AW32-'Market and Factors'!F36</f>
        <v>-4.4862808525828857E-2</v>
      </c>
      <c r="AZ32" s="16">
        <f>'Market and Factors'!C36</f>
        <v>1.6000000000000001E-3</v>
      </c>
      <c r="BA32" s="16">
        <f>'Market and Factors'!M36</f>
        <v>-1.67E-2</v>
      </c>
      <c r="BB32" s="16">
        <f>'Market and Factors'!O36</f>
        <v>-2.2400000000000003E-2</v>
      </c>
      <c r="BC32" s="9">
        <f>'Market and Factors'!Q36</f>
        <v>3.5200000000000002E-2</v>
      </c>
      <c r="BE32" s="28">
        <v>8.3000000000000007</v>
      </c>
      <c r="BF32" s="16">
        <f t="shared" si="11"/>
        <v>-0.12723449001051515</v>
      </c>
      <c r="BG32" s="16">
        <f t="shared" si="12"/>
        <v>0.87276550998948488</v>
      </c>
      <c r="BH32" s="16">
        <f>BF32-'Market and Factors'!F36</f>
        <v>-0.12813449001051516</v>
      </c>
      <c r="BI32" s="16">
        <f>'Market and Factors'!C36</f>
        <v>1.6000000000000001E-3</v>
      </c>
      <c r="BJ32" s="16">
        <f>'Market and Factors'!M36</f>
        <v>-1.67E-2</v>
      </c>
      <c r="BK32" s="16">
        <f>'Market and Factors'!O36</f>
        <v>-2.2400000000000003E-2</v>
      </c>
      <c r="BL32" s="9">
        <f>'Market and Factors'!Q36</f>
        <v>3.5200000000000002E-2</v>
      </c>
      <c r="BN32" s="25">
        <v>40.359775999999997</v>
      </c>
      <c r="BO32" s="16">
        <f t="shared" si="13"/>
        <v>-8.1325873548766928E-2</v>
      </c>
      <c r="BP32" s="16">
        <f t="shared" si="14"/>
        <v>0.91867412645123303</v>
      </c>
      <c r="BQ32" s="16">
        <f>BO32-'Market and Factors'!F36</f>
        <v>-8.2225873548766926E-2</v>
      </c>
      <c r="BR32" s="16">
        <f>'Market and Factors'!C36</f>
        <v>1.6000000000000001E-3</v>
      </c>
      <c r="BS32" s="16">
        <f>'Market and Factors'!M36</f>
        <v>-1.67E-2</v>
      </c>
      <c r="BT32" s="16">
        <f>'Market and Factors'!O36</f>
        <v>-2.2400000000000003E-2</v>
      </c>
      <c r="BU32" s="9">
        <f>'Market and Factors'!Q36</f>
        <v>3.5200000000000002E-2</v>
      </c>
      <c r="BW32" s="6">
        <v>51.183402999999998</v>
      </c>
      <c r="BX32" s="16">
        <f t="shared" si="15"/>
        <v>-0.10567321756211723</v>
      </c>
      <c r="BY32" s="16">
        <f t="shared" si="16"/>
        <v>0.89432678243788277</v>
      </c>
      <c r="BZ32" s="16">
        <f>BX32-'Market and Factors'!F36</f>
        <v>-0.10657321756211723</v>
      </c>
      <c r="CA32" s="16">
        <f>'Market and Factors'!C36</f>
        <v>1.6000000000000001E-3</v>
      </c>
      <c r="CB32" s="16">
        <f>'Market and Factors'!M36</f>
        <v>-1.67E-2</v>
      </c>
      <c r="CC32" s="16">
        <f>'Market and Factors'!O36</f>
        <v>-2.2400000000000003E-2</v>
      </c>
      <c r="CD32" s="9">
        <f>'Market and Factors'!Q36</f>
        <v>3.5200000000000002E-2</v>
      </c>
      <c r="CF32" s="25">
        <v>38.376823000000002</v>
      </c>
      <c r="CG32" s="16">
        <f t="shared" si="17"/>
        <v>3.9555408126801458E-3</v>
      </c>
      <c r="CH32" s="16">
        <f t="shared" si="18"/>
        <v>1.0039555408126801</v>
      </c>
      <c r="CI32" s="16">
        <f>CG32-'Market and Factors'!F36</f>
        <v>3.0555408126801461E-3</v>
      </c>
      <c r="CJ32" s="16">
        <f>'Market and Factors'!C36</f>
        <v>1.6000000000000001E-3</v>
      </c>
      <c r="CK32" s="16">
        <f>'Market and Factors'!M36</f>
        <v>-1.67E-2</v>
      </c>
      <c r="CL32" s="16">
        <f>'Market and Factors'!O36</f>
        <v>-2.2400000000000003E-2</v>
      </c>
      <c r="CM32" s="9">
        <f>'Market and Factors'!Q36</f>
        <v>3.5200000000000002E-2</v>
      </c>
      <c r="CO32" s="6">
        <v>168.36926299999999</v>
      </c>
      <c r="CP32" s="16">
        <f t="shared" si="19"/>
        <v>1.2849889148186614E-2</v>
      </c>
      <c r="CQ32" s="16">
        <f t="shared" si="20"/>
        <v>1.0128498891481865</v>
      </c>
      <c r="CR32" s="16">
        <f>CP32-'Market and Factors'!F36</f>
        <v>1.1949889148186614E-2</v>
      </c>
      <c r="CS32" s="16">
        <f>'Market and Factors'!C36</f>
        <v>1.6000000000000001E-3</v>
      </c>
      <c r="CT32" s="16">
        <f>'Market and Factors'!M36</f>
        <v>-1.67E-2</v>
      </c>
      <c r="CU32" s="16">
        <f>'Market and Factors'!O36</f>
        <v>-2.2400000000000003E-2</v>
      </c>
      <c r="CV32" s="9">
        <f>'Market and Factors'!Q36</f>
        <v>3.5200000000000002E-2</v>
      </c>
      <c r="CX32" s="6">
        <v>40.359775999999997</v>
      </c>
      <c r="CY32" s="16">
        <f t="shared" si="21"/>
        <v>-8.1325873548766928E-2</v>
      </c>
      <c r="CZ32" s="16">
        <f t="shared" si="22"/>
        <v>0.91867412645123303</v>
      </c>
      <c r="DA32" s="16">
        <f>CY32-'Market and Factors'!F36</f>
        <v>-8.2225873548766926E-2</v>
      </c>
      <c r="DB32" s="16">
        <f>'Market and Factors'!C36</f>
        <v>1.6000000000000001E-3</v>
      </c>
      <c r="DC32" s="16">
        <f>'Market and Factors'!M36</f>
        <v>-1.67E-2</v>
      </c>
      <c r="DD32" s="16">
        <f>'Market and Factors'!O36</f>
        <v>-2.2400000000000003E-2</v>
      </c>
      <c r="DE32" s="9">
        <f>'Market and Factors'!Q36</f>
        <v>3.5200000000000002E-2</v>
      </c>
    </row>
    <row r="33" spans="1:109">
      <c r="A33" s="22">
        <v>42979</v>
      </c>
      <c r="B33" s="18"/>
      <c r="C33" s="6">
        <v>148.703979</v>
      </c>
      <c r="D33" s="16">
        <f t="shared" si="0"/>
        <v>-5.6553558141912721E-2</v>
      </c>
      <c r="E33" s="16">
        <f t="shared" si="23"/>
        <v>0.94344644185808724</v>
      </c>
      <c r="F33" s="16">
        <f>'Raw Stock Data'!D33-'Market and Factors'!F37</f>
        <v>-5.7453558141912719E-2</v>
      </c>
      <c r="G33" s="16">
        <f>'Market and Factors'!C37</f>
        <v>2.5099999999999997E-2</v>
      </c>
      <c r="H33" s="16">
        <f>'Market and Factors'!M37</f>
        <v>4.5499999999999999E-2</v>
      </c>
      <c r="I33" s="16">
        <f>'Market and Factors'!O37</f>
        <v>3.0299999999999997E-2</v>
      </c>
      <c r="J33" s="9">
        <f>'Market and Factors'!Q37</f>
        <v>-1.1699999999999999E-2</v>
      </c>
      <c r="L33" s="6">
        <v>35.711345999999999</v>
      </c>
      <c r="M33" s="16">
        <f t="shared" si="1"/>
        <v>0.10509017657041521</v>
      </c>
      <c r="N33" s="16">
        <f t="shared" si="2"/>
        <v>1.1050901765704153</v>
      </c>
      <c r="O33" s="16">
        <f>M33-'Market and Factors'!F37</f>
        <v>0.10419017657041521</v>
      </c>
      <c r="P33" s="16">
        <f>'Market and Factors'!C37</f>
        <v>2.5099999999999997E-2</v>
      </c>
      <c r="Q33" s="16">
        <f>'Market and Factors'!M37</f>
        <v>4.5499999999999999E-2</v>
      </c>
      <c r="R33" s="16">
        <f>'Market and Factors'!O37</f>
        <v>3.0299999999999997E-2</v>
      </c>
      <c r="S33" s="9">
        <f>'Market and Factors'!Q37</f>
        <v>-1.1699999999999999E-2</v>
      </c>
      <c r="U33" s="6">
        <v>74.093117000000007</v>
      </c>
      <c r="V33" s="16">
        <f t="shared" si="3"/>
        <v>7.1923613525297402E-3</v>
      </c>
      <c r="W33" s="16">
        <f t="shared" si="4"/>
        <v>1.0071923613525298</v>
      </c>
      <c r="X33" s="16">
        <f>V33-'Market and Factors'!F37</f>
        <v>6.2923613525297404E-3</v>
      </c>
      <c r="Y33" s="16">
        <f>'Market and Factors'!C37</f>
        <v>2.5099999999999997E-2</v>
      </c>
      <c r="Z33" s="16">
        <f>'Market and Factors'!M37</f>
        <v>4.5499999999999999E-2</v>
      </c>
      <c r="AA33" s="16">
        <f>'Market and Factors'!O37</f>
        <v>3.0299999999999997E-2</v>
      </c>
      <c r="AB33" s="9">
        <f>'Market and Factors'!Q37</f>
        <v>-1.1699999999999999E-2</v>
      </c>
      <c r="AD33" s="6">
        <v>54.461784000000002</v>
      </c>
      <c r="AE33" s="16">
        <f t="shared" si="5"/>
        <v>9.4348739956775687E-2</v>
      </c>
      <c r="AF33" s="16">
        <f t="shared" si="6"/>
        <v>1.0943487399567757</v>
      </c>
      <c r="AG33" s="16">
        <f>AE33-'Market and Factors'!F37</f>
        <v>9.3448739956775689E-2</v>
      </c>
      <c r="AH33" s="16">
        <f>'Market and Factors'!C37</f>
        <v>2.5099999999999997E-2</v>
      </c>
      <c r="AI33" s="16">
        <f>'Market and Factors'!M37</f>
        <v>4.5499999999999999E-2</v>
      </c>
      <c r="AJ33" s="16">
        <f>'Market and Factors'!O37</f>
        <v>3.0299999999999997E-2</v>
      </c>
      <c r="AK33" s="9">
        <f>'Market and Factors'!Q37</f>
        <v>-1.1699999999999999E-2</v>
      </c>
      <c r="AM33" s="6">
        <v>71.599402999999995</v>
      </c>
      <c r="AN33" s="16">
        <f t="shared" si="7"/>
        <v>1.5631649749432831E-3</v>
      </c>
      <c r="AO33" s="16">
        <f t="shared" si="8"/>
        <v>1.0015631649749432</v>
      </c>
      <c r="AP33" s="16">
        <f>AN33-'Market and Factors'!F37</f>
        <v>6.6316497494328316E-4</v>
      </c>
      <c r="AQ33" s="16">
        <f>'Market and Factors'!C37</f>
        <v>2.5099999999999997E-2</v>
      </c>
      <c r="AR33" s="16">
        <f>'Market and Factors'!M37</f>
        <v>4.5499999999999999E-2</v>
      </c>
      <c r="AS33" s="16">
        <f>'Market and Factors'!O37</f>
        <v>3.0299999999999997E-2</v>
      </c>
      <c r="AT33" s="9">
        <f>'Market and Factors'!Q37</f>
        <v>-1.1699999999999999E-2</v>
      </c>
      <c r="AV33" s="6">
        <v>45.203082999999999</v>
      </c>
      <c r="AW33" s="16">
        <f t="shared" si="9"/>
        <v>2.8426031919302316E-2</v>
      </c>
      <c r="AX33" s="16">
        <f t="shared" si="10"/>
        <v>1.0284260319193024</v>
      </c>
      <c r="AY33" s="16">
        <f>AW33-'Market and Factors'!F37</f>
        <v>2.7526031919302314E-2</v>
      </c>
      <c r="AZ33" s="16">
        <f>'Market and Factors'!C37</f>
        <v>2.5099999999999997E-2</v>
      </c>
      <c r="BA33" s="16">
        <f>'Market and Factors'!M37</f>
        <v>4.5499999999999999E-2</v>
      </c>
      <c r="BB33" s="16">
        <f>'Market and Factors'!O37</f>
        <v>3.0299999999999997E-2</v>
      </c>
      <c r="BC33" s="9">
        <f>'Market and Factors'!Q37</f>
        <v>-1.1699999999999999E-2</v>
      </c>
      <c r="BE33" s="28">
        <v>8.84</v>
      </c>
      <c r="BF33" s="16">
        <f t="shared" si="11"/>
        <v>6.506024096385532E-2</v>
      </c>
      <c r="BG33" s="16">
        <f t="shared" si="12"/>
        <v>1.0650602409638554</v>
      </c>
      <c r="BH33" s="16">
        <f>BF33-'Market and Factors'!F37</f>
        <v>6.4160240963855322E-2</v>
      </c>
      <c r="BI33" s="16">
        <f>'Market and Factors'!C37</f>
        <v>2.5099999999999997E-2</v>
      </c>
      <c r="BJ33" s="16">
        <f>'Market and Factors'!M37</f>
        <v>4.5499999999999999E-2</v>
      </c>
      <c r="BK33" s="16">
        <f>'Market and Factors'!O37</f>
        <v>3.0299999999999997E-2</v>
      </c>
      <c r="BL33" s="9">
        <f>'Market and Factors'!Q37</f>
        <v>-1.1699999999999999E-2</v>
      </c>
      <c r="BN33" s="25">
        <v>43.004978000000001</v>
      </c>
      <c r="BO33" s="16">
        <f t="shared" si="13"/>
        <v>6.5540552058564572E-2</v>
      </c>
      <c r="BP33" s="16">
        <f t="shared" si="14"/>
        <v>1.0655405520585646</v>
      </c>
      <c r="BQ33" s="16">
        <f>BO33-'Market and Factors'!F37</f>
        <v>6.4640552058564574E-2</v>
      </c>
      <c r="BR33" s="16">
        <f>'Market and Factors'!C37</f>
        <v>2.5099999999999997E-2</v>
      </c>
      <c r="BS33" s="16">
        <f>'Market and Factors'!M37</f>
        <v>4.5499999999999999E-2</v>
      </c>
      <c r="BT33" s="16">
        <f>'Market and Factors'!O37</f>
        <v>3.0299999999999997E-2</v>
      </c>
      <c r="BU33" s="9">
        <f>'Market and Factors'!Q37</f>
        <v>-1.1699999999999999E-2</v>
      </c>
      <c r="BW33" s="6">
        <v>50.425663</v>
      </c>
      <c r="BX33" s="16">
        <f t="shared" si="15"/>
        <v>-1.4804408374331779E-2</v>
      </c>
      <c r="BY33" s="16">
        <f t="shared" si="16"/>
        <v>0.98519559162566828</v>
      </c>
      <c r="BZ33" s="16">
        <f>BX33-'Market and Factors'!F37</f>
        <v>-1.570440837433178E-2</v>
      </c>
      <c r="CA33" s="16">
        <f>'Market and Factors'!C37</f>
        <v>2.5099999999999997E-2</v>
      </c>
      <c r="CB33" s="16">
        <f>'Market and Factors'!M37</f>
        <v>4.5499999999999999E-2</v>
      </c>
      <c r="CC33" s="16">
        <f>'Market and Factors'!O37</f>
        <v>3.0299999999999997E-2</v>
      </c>
      <c r="CD33" s="9">
        <f>'Market and Factors'!Q37</f>
        <v>-1.1699999999999999E-2</v>
      </c>
      <c r="CF33" s="25">
        <v>36.363956000000002</v>
      </c>
      <c r="CG33" s="16">
        <f t="shared" si="17"/>
        <v>-5.2450068626055883E-2</v>
      </c>
      <c r="CH33" s="16">
        <f t="shared" si="18"/>
        <v>0.94754993137394417</v>
      </c>
      <c r="CI33" s="16">
        <f>CG33-'Market and Factors'!F37</f>
        <v>-5.3350068626055881E-2</v>
      </c>
      <c r="CJ33" s="16">
        <f>'Market and Factors'!C37</f>
        <v>2.5099999999999997E-2</v>
      </c>
      <c r="CK33" s="16">
        <f>'Market and Factors'!M37</f>
        <v>4.5499999999999999E-2</v>
      </c>
      <c r="CL33" s="16">
        <f>'Market and Factors'!O37</f>
        <v>3.0299999999999997E-2</v>
      </c>
      <c r="CM33" s="9">
        <f>'Market and Factors'!Q37</f>
        <v>-1.1699999999999999E-2</v>
      </c>
      <c r="CO33" s="6">
        <v>170.79011499999999</v>
      </c>
      <c r="CP33" s="16">
        <f t="shared" si="19"/>
        <v>1.4378230069225858E-2</v>
      </c>
      <c r="CQ33" s="16">
        <f t="shared" si="20"/>
        <v>1.0143782300692259</v>
      </c>
      <c r="CR33" s="16">
        <f>CP33-'Market and Factors'!F37</f>
        <v>1.3478230069225858E-2</v>
      </c>
      <c r="CS33" s="16">
        <f>'Market and Factors'!C37</f>
        <v>2.5099999999999997E-2</v>
      </c>
      <c r="CT33" s="16">
        <f>'Market and Factors'!M37</f>
        <v>4.5499999999999999E-2</v>
      </c>
      <c r="CU33" s="16">
        <f>'Market and Factors'!O37</f>
        <v>3.0299999999999997E-2</v>
      </c>
      <c r="CV33" s="9">
        <f>'Market and Factors'!Q37</f>
        <v>-1.1699999999999999E-2</v>
      </c>
      <c r="CX33" s="6">
        <v>43.004978000000001</v>
      </c>
      <c r="CY33" s="16">
        <f t="shared" si="21"/>
        <v>6.5540552058564572E-2</v>
      </c>
      <c r="CZ33" s="16">
        <f t="shared" si="22"/>
        <v>1.0655405520585646</v>
      </c>
      <c r="DA33" s="16">
        <f>CY33-'Market and Factors'!F37</f>
        <v>6.4640552058564574E-2</v>
      </c>
      <c r="DB33" s="16">
        <f>'Market and Factors'!C37</f>
        <v>2.5099999999999997E-2</v>
      </c>
      <c r="DC33" s="16">
        <f>'Market and Factors'!M37</f>
        <v>4.5499999999999999E-2</v>
      </c>
      <c r="DD33" s="16">
        <f>'Market and Factors'!O37</f>
        <v>3.0299999999999997E-2</v>
      </c>
      <c r="DE33" s="9">
        <f>'Market and Factors'!Q37</f>
        <v>-1.1699999999999999E-2</v>
      </c>
    </row>
    <row r="34" spans="1:109">
      <c r="A34" s="22">
        <v>43009</v>
      </c>
      <c r="B34" s="18"/>
      <c r="C34" s="6">
        <v>163.09967</v>
      </c>
      <c r="D34" s="16">
        <f t="shared" si="0"/>
        <v>9.6807705461600321E-2</v>
      </c>
      <c r="E34" s="16">
        <f t="shared" si="23"/>
        <v>1.0968077054616003</v>
      </c>
      <c r="F34" s="16">
        <f>'Raw Stock Data'!D34-'Market and Factors'!F38</f>
        <v>9.5907705461600323E-2</v>
      </c>
      <c r="G34" s="16">
        <f>'Market and Factors'!C38</f>
        <v>2.2499999999999999E-2</v>
      </c>
      <c r="H34" s="16">
        <f>'Market and Factors'!M38</f>
        <v>-1.9400000000000001E-2</v>
      </c>
      <c r="I34" s="16">
        <f>'Market and Factors'!O38</f>
        <v>-5.0000000000000001E-4</v>
      </c>
      <c r="J34" s="9">
        <f>'Market and Factors'!Q38</f>
        <v>4.2999999999999997E-2</v>
      </c>
      <c r="L34" s="6">
        <v>38.794047999999997</v>
      </c>
      <c r="M34" s="16">
        <f t="shared" si="1"/>
        <v>8.6322761399136222E-2</v>
      </c>
      <c r="N34" s="16">
        <f t="shared" si="2"/>
        <v>1.0863227613991362</v>
      </c>
      <c r="O34" s="16">
        <f>M34-'Market and Factors'!F38</f>
        <v>8.5422761399136224E-2</v>
      </c>
      <c r="P34" s="16">
        <f>'Market and Factors'!C38</f>
        <v>2.2499999999999999E-2</v>
      </c>
      <c r="Q34" s="16">
        <f>'Market and Factors'!M38</f>
        <v>-1.9400000000000001E-2</v>
      </c>
      <c r="R34" s="16">
        <f>'Market and Factors'!O38</f>
        <v>-5.0000000000000001E-4</v>
      </c>
      <c r="S34" s="9">
        <f>'Market and Factors'!Q38</f>
        <v>4.2999999999999997E-2</v>
      </c>
      <c r="U34" s="6">
        <v>82.788193000000007</v>
      </c>
      <c r="V34" s="16">
        <f t="shared" si="3"/>
        <v>0.1173533568576957</v>
      </c>
      <c r="W34" s="16">
        <f t="shared" si="4"/>
        <v>1.1173533568576957</v>
      </c>
      <c r="X34" s="16">
        <f>V34-'Market and Factors'!F38</f>
        <v>0.1164533568576957</v>
      </c>
      <c r="Y34" s="16">
        <f>'Market and Factors'!C38</f>
        <v>2.2499999999999999E-2</v>
      </c>
      <c r="Z34" s="16">
        <f>'Market and Factors'!M38</f>
        <v>-1.9400000000000001E-2</v>
      </c>
      <c r="AA34" s="16">
        <f>'Market and Factors'!O38</f>
        <v>-5.0000000000000001E-4</v>
      </c>
      <c r="AB34" s="9">
        <f>'Market and Factors'!Q38</f>
        <v>4.2999999999999997E-2</v>
      </c>
      <c r="AD34" s="6">
        <v>54.489474999999999</v>
      </c>
      <c r="AE34" s="16">
        <f t="shared" si="5"/>
        <v>5.0844827264559024E-4</v>
      </c>
      <c r="AF34" s="16">
        <f t="shared" si="6"/>
        <v>1.0005084482726456</v>
      </c>
      <c r="AG34" s="16">
        <f>AE34-'Market and Factors'!F38</f>
        <v>-3.9155172735440974E-4</v>
      </c>
      <c r="AH34" s="16">
        <f>'Market and Factors'!C38</f>
        <v>2.2499999999999999E-2</v>
      </c>
      <c r="AI34" s="16">
        <f>'Market and Factors'!M38</f>
        <v>-1.9400000000000001E-2</v>
      </c>
      <c r="AJ34" s="16">
        <f>'Market and Factors'!O38</f>
        <v>-5.0000000000000001E-4</v>
      </c>
      <c r="AK34" s="9">
        <f>'Market and Factors'!Q38</f>
        <v>4.2999999999999997E-2</v>
      </c>
      <c r="AM34" s="6">
        <v>79.952186999999995</v>
      </c>
      <c r="AN34" s="16">
        <f t="shared" si="7"/>
        <v>0.11665996712291023</v>
      </c>
      <c r="AO34" s="16">
        <f t="shared" si="8"/>
        <v>1.1166599671229103</v>
      </c>
      <c r="AP34" s="16">
        <f>AN34-'Market and Factors'!F38</f>
        <v>0.11575996712291023</v>
      </c>
      <c r="AQ34" s="16">
        <f>'Market and Factors'!C38</f>
        <v>2.2499999999999999E-2</v>
      </c>
      <c r="AR34" s="16">
        <f>'Market and Factors'!M38</f>
        <v>-1.9400000000000001E-2</v>
      </c>
      <c r="AS34" s="16">
        <f>'Market and Factors'!O38</f>
        <v>-5.0000000000000001E-4</v>
      </c>
      <c r="AT34" s="9">
        <f>'Market and Factors'!Q38</f>
        <v>4.2999999999999997E-2</v>
      </c>
      <c r="AV34" s="6">
        <v>46.899841000000002</v>
      </c>
      <c r="AW34" s="16">
        <f t="shared" si="9"/>
        <v>3.753633352840121E-2</v>
      </c>
      <c r="AX34" s="16">
        <f t="shared" si="10"/>
        <v>1.0375363335284011</v>
      </c>
      <c r="AY34" s="16">
        <f>AW34-'Market and Factors'!F38</f>
        <v>3.6636333528401212E-2</v>
      </c>
      <c r="AZ34" s="16">
        <f>'Market and Factors'!C38</f>
        <v>2.2499999999999999E-2</v>
      </c>
      <c r="BA34" s="16">
        <f>'Market and Factors'!M38</f>
        <v>-1.9400000000000001E-2</v>
      </c>
      <c r="BB34" s="16">
        <f>'Market and Factors'!O38</f>
        <v>-5.0000000000000001E-4</v>
      </c>
      <c r="BC34" s="9">
        <f>'Market and Factors'!Q38</f>
        <v>4.2999999999999997E-2</v>
      </c>
      <c r="BE34" s="28">
        <v>6.84</v>
      </c>
      <c r="BF34" s="16">
        <f t="shared" si="11"/>
        <v>-0.22624434389140272</v>
      </c>
      <c r="BG34" s="16">
        <f t="shared" si="12"/>
        <v>0.77375565610859731</v>
      </c>
      <c r="BH34" s="16">
        <f>BF34-'Market and Factors'!F38</f>
        <v>-0.22714434389140273</v>
      </c>
      <c r="BI34" s="16">
        <f>'Market and Factors'!C38</f>
        <v>2.2499999999999999E-2</v>
      </c>
      <c r="BJ34" s="16">
        <f>'Market and Factors'!M38</f>
        <v>-1.9400000000000001E-2</v>
      </c>
      <c r="BK34" s="16">
        <f>'Market and Factors'!O38</f>
        <v>-5.0000000000000001E-4</v>
      </c>
      <c r="BL34" s="9">
        <f>'Market and Factors'!Q38</f>
        <v>4.2999999999999997E-2</v>
      </c>
      <c r="BN34" s="25">
        <v>36.164318000000002</v>
      </c>
      <c r="BO34" s="16">
        <f t="shared" si="13"/>
        <v>-0.159066701533948</v>
      </c>
      <c r="BP34" s="16">
        <f t="shared" si="14"/>
        <v>0.84093329846605203</v>
      </c>
      <c r="BQ34" s="16">
        <f>BO34-'Market and Factors'!F38</f>
        <v>-0.15996670153394801</v>
      </c>
      <c r="BR34" s="16">
        <f>'Market and Factors'!C38</f>
        <v>2.2499999999999999E-2</v>
      </c>
      <c r="BS34" s="16">
        <f>'Market and Factors'!M38</f>
        <v>-1.9400000000000001E-2</v>
      </c>
      <c r="BT34" s="16">
        <f>'Market and Factors'!O38</f>
        <v>-5.0000000000000001E-4</v>
      </c>
      <c r="BU34" s="9">
        <f>'Market and Factors'!Q38</f>
        <v>4.2999999999999997E-2</v>
      </c>
      <c r="BW34" s="6">
        <v>53.479407999999999</v>
      </c>
      <c r="BX34" s="16">
        <f t="shared" si="15"/>
        <v>6.0559342571261762E-2</v>
      </c>
      <c r="BY34" s="16">
        <f t="shared" si="16"/>
        <v>1.0605593425712618</v>
      </c>
      <c r="BZ34" s="16">
        <f>BX34-'Market and Factors'!F38</f>
        <v>5.9659342571261764E-2</v>
      </c>
      <c r="CA34" s="16">
        <f>'Market and Factors'!C38</f>
        <v>2.2499999999999999E-2</v>
      </c>
      <c r="CB34" s="16">
        <f>'Market and Factors'!M38</f>
        <v>-1.9400000000000001E-2</v>
      </c>
      <c r="CC34" s="16">
        <f>'Market and Factors'!O38</f>
        <v>-5.0000000000000001E-4</v>
      </c>
      <c r="CD34" s="9">
        <f>'Market and Factors'!Q38</f>
        <v>4.2999999999999997E-2</v>
      </c>
      <c r="CF34" s="25">
        <v>34.048690999999998</v>
      </c>
      <c r="CG34" s="16">
        <f t="shared" si="17"/>
        <v>-6.3669227847487325E-2</v>
      </c>
      <c r="CH34" s="16">
        <f t="shared" si="18"/>
        <v>0.9363307721525127</v>
      </c>
      <c r="CI34" s="16">
        <f>CG34-'Market and Factors'!F38</f>
        <v>-6.4569227847487323E-2</v>
      </c>
      <c r="CJ34" s="16">
        <f>'Market and Factors'!C38</f>
        <v>2.2499999999999999E-2</v>
      </c>
      <c r="CK34" s="16">
        <f>'Market and Factors'!M38</f>
        <v>-1.9400000000000001E-2</v>
      </c>
      <c r="CL34" s="16">
        <f>'Market and Factors'!O38</f>
        <v>-5.0000000000000001E-4</v>
      </c>
      <c r="CM34" s="9">
        <f>'Market and Factors'!Q38</f>
        <v>4.2999999999999997E-2</v>
      </c>
      <c r="CO34" s="6">
        <v>181.37550400000001</v>
      </c>
      <c r="CP34" s="16">
        <f t="shared" si="19"/>
        <v>6.197893244582698E-2</v>
      </c>
      <c r="CQ34" s="16">
        <f t="shared" si="20"/>
        <v>1.0619789324458271</v>
      </c>
      <c r="CR34" s="16">
        <f>CP34-'Market and Factors'!F38</f>
        <v>6.1078932445826982E-2</v>
      </c>
      <c r="CS34" s="16">
        <f>'Market and Factors'!C38</f>
        <v>2.2499999999999999E-2</v>
      </c>
      <c r="CT34" s="16">
        <f>'Market and Factors'!M38</f>
        <v>-1.9400000000000001E-2</v>
      </c>
      <c r="CU34" s="16">
        <f>'Market and Factors'!O38</f>
        <v>-5.0000000000000001E-4</v>
      </c>
      <c r="CV34" s="9">
        <f>'Market and Factors'!Q38</f>
        <v>4.2999999999999997E-2</v>
      </c>
      <c r="CX34" s="6">
        <v>36.164318000000002</v>
      </c>
      <c r="CY34" s="16">
        <f t="shared" si="21"/>
        <v>-0.159066701533948</v>
      </c>
      <c r="CZ34" s="16">
        <f t="shared" si="22"/>
        <v>0.84093329846605203</v>
      </c>
      <c r="DA34" s="16">
        <f>CY34-'Market and Factors'!F38</f>
        <v>-0.15996670153394801</v>
      </c>
      <c r="DB34" s="16">
        <f>'Market and Factors'!C38</f>
        <v>2.2499999999999999E-2</v>
      </c>
      <c r="DC34" s="16">
        <f>'Market and Factors'!M38</f>
        <v>-1.9400000000000001E-2</v>
      </c>
      <c r="DD34" s="16">
        <f>'Market and Factors'!O38</f>
        <v>-5.0000000000000001E-4</v>
      </c>
      <c r="DE34" s="9">
        <f>'Market and Factors'!Q38</f>
        <v>4.2999999999999997E-2</v>
      </c>
    </row>
    <row r="35" spans="1:109">
      <c r="A35" s="22">
        <v>43040</v>
      </c>
      <c r="B35" s="18"/>
      <c r="C35" s="6">
        <v>165.810959</v>
      </c>
      <c r="D35" s="16">
        <f t="shared" si="0"/>
        <v>1.6623510029174147E-2</v>
      </c>
      <c r="E35" s="16">
        <f t="shared" si="23"/>
        <v>1.0166235100291741</v>
      </c>
      <c r="F35" s="16">
        <f>'Raw Stock Data'!D35-'Market and Factors'!F39</f>
        <v>1.5823510029174148E-2</v>
      </c>
      <c r="G35" s="16">
        <f>'Market and Factors'!C39</f>
        <v>3.1200000000000002E-2</v>
      </c>
      <c r="H35" s="16">
        <f>'Market and Factors'!M39</f>
        <v>-6.5000000000000006E-3</v>
      </c>
      <c r="I35" s="16">
        <f>'Market and Factors'!O39</f>
        <v>-4.0000000000000002E-4</v>
      </c>
      <c r="J35" s="9">
        <f>'Market and Factors'!Q39</f>
        <v>-7.3000000000000001E-3</v>
      </c>
      <c r="L35" s="6">
        <v>38.893332999999998</v>
      </c>
      <c r="M35" s="16">
        <f t="shared" si="1"/>
        <v>2.5592843520738503E-3</v>
      </c>
      <c r="N35" s="16">
        <f t="shared" si="2"/>
        <v>1.0025592843520739</v>
      </c>
      <c r="O35" s="16">
        <f>M35-'Market and Factors'!F39</f>
        <v>1.7592843520738504E-3</v>
      </c>
      <c r="P35" s="16">
        <f>'Market and Factors'!C39</f>
        <v>3.1200000000000002E-2</v>
      </c>
      <c r="Q35" s="16">
        <f>'Market and Factors'!M39</f>
        <v>-6.5000000000000006E-3</v>
      </c>
      <c r="R35" s="16">
        <f>'Market and Factors'!O39</f>
        <v>-4.0000000000000002E-4</v>
      </c>
      <c r="S35" s="9">
        <f>'Market and Factors'!Q39</f>
        <v>-7.3000000000000001E-3</v>
      </c>
      <c r="U35" s="6">
        <v>92.194443000000007</v>
      </c>
      <c r="V35" s="16">
        <f t="shared" si="3"/>
        <v>0.11361825471900322</v>
      </c>
      <c r="W35" s="16">
        <f t="shared" si="4"/>
        <v>1.1136182547190032</v>
      </c>
      <c r="X35" s="16">
        <f>V35-'Market and Factors'!F39</f>
        <v>0.11281825471900322</v>
      </c>
      <c r="Y35" s="16">
        <f>'Market and Factors'!C39</f>
        <v>3.1200000000000002E-2</v>
      </c>
      <c r="Z35" s="16">
        <f>'Market and Factors'!M39</f>
        <v>-6.5000000000000006E-3</v>
      </c>
      <c r="AA35" s="16">
        <f>'Market and Factors'!O39</f>
        <v>-4.0000000000000002E-4</v>
      </c>
      <c r="AB35" s="9">
        <f>'Market and Factors'!Q39</f>
        <v>-7.3000000000000001E-3</v>
      </c>
      <c r="AD35" s="6">
        <v>55.283192</v>
      </c>
      <c r="AE35" s="16">
        <f t="shared" si="5"/>
        <v>1.4566427736732661E-2</v>
      </c>
      <c r="AF35" s="16">
        <f t="shared" si="6"/>
        <v>1.0145664277367326</v>
      </c>
      <c r="AG35" s="16">
        <f>AE35-'Market and Factors'!F39</f>
        <v>1.376642773673266E-2</v>
      </c>
      <c r="AH35" s="16">
        <f>'Market and Factors'!C39</f>
        <v>3.1200000000000002E-2</v>
      </c>
      <c r="AI35" s="16">
        <f>'Market and Factors'!M39</f>
        <v>-6.5000000000000006E-3</v>
      </c>
      <c r="AJ35" s="16">
        <f>'Market and Factors'!O39</f>
        <v>-4.0000000000000002E-4</v>
      </c>
      <c r="AK35" s="9">
        <f>'Market and Factors'!Q39</f>
        <v>-7.3000000000000001E-3</v>
      </c>
      <c r="AM35" s="6">
        <v>80.903762999999998</v>
      </c>
      <c r="AN35" s="16">
        <f t="shared" si="7"/>
        <v>1.1901813267472007E-2</v>
      </c>
      <c r="AO35" s="16">
        <f t="shared" si="8"/>
        <v>1.011901813267472</v>
      </c>
      <c r="AP35" s="16">
        <f>AN35-'Market and Factors'!F39</f>
        <v>1.1101813267472007E-2</v>
      </c>
      <c r="AQ35" s="16">
        <f>'Market and Factors'!C39</f>
        <v>3.1200000000000002E-2</v>
      </c>
      <c r="AR35" s="16">
        <f>'Market and Factors'!M39</f>
        <v>-6.5000000000000006E-3</v>
      </c>
      <c r="AS35" s="16">
        <f>'Market and Factors'!O39</f>
        <v>-4.0000000000000002E-4</v>
      </c>
      <c r="AT35" s="9">
        <f>'Market and Factors'!Q39</f>
        <v>-7.3000000000000001E-3</v>
      </c>
      <c r="AV35" s="6">
        <v>49.609023999999998</v>
      </c>
      <c r="AW35" s="16">
        <f t="shared" si="9"/>
        <v>5.7765291784251376E-2</v>
      </c>
      <c r="AX35" s="16">
        <f t="shared" si="10"/>
        <v>1.0577652917842513</v>
      </c>
      <c r="AY35" s="16">
        <f>AW35-'Market and Factors'!F39</f>
        <v>5.6965291784251373E-2</v>
      </c>
      <c r="AZ35" s="16">
        <f>'Market and Factors'!C39</f>
        <v>3.1200000000000002E-2</v>
      </c>
      <c r="BA35" s="16">
        <f>'Market and Factors'!M39</f>
        <v>-6.5000000000000006E-3</v>
      </c>
      <c r="BB35" s="16">
        <f>'Market and Factors'!O39</f>
        <v>-4.0000000000000002E-4</v>
      </c>
      <c r="BC35" s="9">
        <f>'Market and Factors'!Q39</f>
        <v>-7.3000000000000001E-3</v>
      </c>
      <c r="BE35" s="28">
        <v>5.58</v>
      </c>
      <c r="BF35" s="16">
        <f t="shared" si="11"/>
        <v>-0.18421052631578944</v>
      </c>
      <c r="BG35" s="16">
        <f t="shared" si="12"/>
        <v>0.81578947368421062</v>
      </c>
      <c r="BH35" s="16">
        <f>BF35-'Market and Factors'!F39</f>
        <v>-0.18501052631578943</v>
      </c>
      <c r="BI35" s="16">
        <f>'Market and Factors'!C39</f>
        <v>3.1200000000000002E-2</v>
      </c>
      <c r="BJ35" s="16">
        <f>'Market and Factors'!M39</f>
        <v>-6.5000000000000006E-3</v>
      </c>
      <c r="BK35" s="16">
        <f>'Market and Factors'!O39</f>
        <v>-4.0000000000000002E-4</v>
      </c>
      <c r="BL35" s="9">
        <f>'Market and Factors'!Q39</f>
        <v>-7.3000000000000001E-3</v>
      </c>
      <c r="BN35" s="25">
        <v>41.454433000000002</v>
      </c>
      <c r="BO35" s="16">
        <f t="shared" si="13"/>
        <v>0.14627996026359463</v>
      </c>
      <c r="BP35" s="16">
        <f t="shared" si="14"/>
        <v>1.1462799602635947</v>
      </c>
      <c r="BQ35" s="16">
        <f>BO35-'Market and Factors'!F39</f>
        <v>0.14547996026359464</v>
      </c>
      <c r="BR35" s="16">
        <f>'Market and Factors'!C39</f>
        <v>3.1200000000000002E-2</v>
      </c>
      <c r="BS35" s="16">
        <f>'Market and Factors'!M39</f>
        <v>-6.5000000000000006E-3</v>
      </c>
      <c r="BT35" s="16">
        <f>'Market and Factors'!O39</f>
        <v>-4.0000000000000002E-4</v>
      </c>
      <c r="BU35" s="9">
        <f>'Market and Factors'!Q39</f>
        <v>-7.3000000000000001E-3</v>
      </c>
      <c r="BW35" s="6">
        <v>58.760235000000002</v>
      </c>
      <c r="BX35" s="16">
        <f t="shared" si="15"/>
        <v>9.8745053423179296E-2</v>
      </c>
      <c r="BY35" s="16">
        <f t="shared" si="16"/>
        <v>1.0987450534231793</v>
      </c>
      <c r="BZ35" s="16">
        <f>BX35-'Market and Factors'!F39</f>
        <v>9.7945053423179301E-2</v>
      </c>
      <c r="CA35" s="16">
        <f>'Market and Factors'!C39</f>
        <v>3.1200000000000002E-2</v>
      </c>
      <c r="CB35" s="16">
        <f>'Market and Factors'!M39</f>
        <v>-6.5000000000000006E-3</v>
      </c>
      <c r="CC35" s="16">
        <f>'Market and Factors'!O39</f>
        <v>-4.0000000000000002E-4</v>
      </c>
      <c r="CD35" s="9">
        <f>'Market and Factors'!Q39</f>
        <v>-7.3000000000000001E-3</v>
      </c>
      <c r="CF35" s="25">
        <v>35.623882000000002</v>
      </c>
      <c r="CG35" s="16">
        <f t="shared" si="17"/>
        <v>4.6262894511862551E-2</v>
      </c>
      <c r="CH35" s="16">
        <f t="shared" si="18"/>
        <v>1.0462628945118626</v>
      </c>
      <c r="CI35" s="16">
        <f>CG35-'Market and Factors'!F39</f>
        <v>4.5462894511862549E-2</v>
      </c>
      <c r="CJ35" s="16">
        <f>'Market and Factors'!C39</f>
        <v>3.1200000000000002E-2</v>
      </c>
      <c r="CK35" s="16">
        <f>'Market and Factors'!M39</f>
        <v>-6.5000000000000006E-3</v>
      </c>
      <c r="CL35" s="16">
        <f>'Market and Factors'!O39</f>
        <v>-4.0000000000000002E-4</v>
      </c>
      <c r="CM35" s="9">
        <f>'Market and Factors'!Q39</f>
        <v>-7.3000000000000001E-3</v>
      </c>
      <c r="CO35" s="6">
        <v>176.391357</v>
      </c>
      <c r="CP35" s="16">
        <f t="shared" si="19"/>
        <v>-2.747971412942294E-2</v>
      </c>
      <c r="CQ35" s="16">
        <f t="shared" si="20"/>
        <v>0.97252028587057704</v>
      </c>
      <c r="CR35" s="16">
        <f>CP35-'Market and Factors'!F39</f>
        <v>-2.8279714129422939E-2</v>
      </c>
      <c r="CS35" s="16">
        <f>'Market and Factors'!C39</f>
        <v>3.1200000000000002E-2</v>
      </c>
      <c r="CT35" s="16">
        <f>'Market and Factors'!M39</f>
        <v>-6.5000000000000006E-3</v>
      </c>
      <c r="CU35" s="16">
        <f>'Market and Factors'!O39</f>
        <v>-4.0000000000000002E-4</v>
      </c>
      <c r="CV35" s="9">
        <f>'Market and Factors'!Q39</f>
        <v>-7.3000000000000001E-3</v>
      </c>
      <c r="CX35" s="6">
        <v>41.454433000000002</v>
      </c>
      <c r="CY35" s="16">
        <f t="shared" si="21"/>
        <v>0.14627996026359463</v>
      </c>
      <c r="CZ35" s="16">
        <f t="shared" si="22"/>
        <v>1.1462799602635947</v>
      </c>
      <c r="DA35" s="16">
        <f>CY35-'Market and Factors'!F39</f>
        <v>0.14547996026359464</v>
      </c>
      <c r="DB35" s="16">
        <f>'Market and Factors'!C39</f>
        <v>3.1200000000000002E-2</v>
      </c>
      <c r="DC35" s="16">
        <f>'Market and Factors'!M39</f>
        <v>-6.5000000000000006E-3</v>
      </c>
      <c r="DD35" s="16">
        <f>'Market and Factors'!O39</f>
        <v>-4.0000000000000002E-4</v>
      </c>
      <c r="DE35" s="9">
        <f>'Market and Factors'!Q39</f>
        <v>-7.3000000000000001E-3</v>
      </c>
    </row>
    <row r="36" spans="1:109">
      <c r="A36" s="22">
        <v>43070</v>
      </c>
      <c r="B36" s="18"/>
      <c r="C36" s="6">
        <v>163.86999499999999</v>
      </c>
      <c r="D36" s="16">
        <f t="shared" si="0"/>
        <v>-1.1705884892686787E-2</v>
      </c>
      <c r="E36" s="16">
        <f t="shared" si="23"/>
        <v>0.98829411510731324</v>
      </c>
      <c r="F36" s="16">
        <f>'Raw Stock Data'!D36-'Market and Factors'!F40</f>
        <v>-1.2605884892686787E-2</v>
      </c>
      <c r="G36" s="16">
        <f>'Market and Factors'!C40</f>
        <v>1.06E-2</v>
      </c>
      <c r="H36" s="16">
        <f>'Market and Factors'!M40</f>
        <v>-1.2800000000000001E-2</v>
      </c>
      <c r="I36" s="16">
        <f>'Market and Factors'!O40</f>
        <v>1.4000000000000002E-3</v>
      </c>
      <c r="J36" s="9">
        <f>'Market and Factors'!Q40</f>
        <v>-1.6500000000000001E-2</v>
      </c>
      <c r="L36" s="6">
        <v>36.997860000000003</v>
      </c>
      <c r="M36" s="16">
        <f t="shared" si="1"/>
        <v>-4.8735164970304695E-2</v>
      </c>
      <c r="N36" s="16">
        <f t="shared" si="2"/>
        <v>0.95126483502969528</v>
      </c>
      <c r="O36" s="16">
        <f>M36-'Market and Factors'!F40</f>
        <v>-4.9635164970304693E-2</v>
      </c>
      <c r="P36" s="16">
        <f>'Market and Factors'!C40</f>
        <v>1.06E-2</v>
      </c>
      <c r="Q36" s="16">
        <f>'Market and Factors'!M40</f>
        <v>-1.2800000000000001E-2</v>
      </c>
      <c r="R36" s="16">
        <f>'Market and Factors'!O40</f>
        <v>1.4000000000000002E-3</v>
      </c>
      <c r="S36" s="9">
        <f>'Market and Factors'!Q40</f>
        <v>-1.6500000000000001E-2</v>
      </c>
      <c r="U36" s="6">
        <v>93.635727000000003</v>
      </c>
      <c r="V36" s="16">
        <f t="shared" si="3"/>
        <v>1.5633089729713924E-2</v>
      </c>
      <c r="W36" s="16">
        <f t="shared" si="4"/>
        <v>1.0156330897297139</v>
      </c>
      <c r="X36" s="16">
        <f>V36-'Market and Factors'!F40</f>
        <v>1.4733089729713924E-2</v>
      </c>
      <c r="Y36" s="16">
        <f>'Market and Factors'!C40</f>
        <v>1.06E-2</v>
      </c>
      <c r="Z36" s="16">
        <f>'Market and Factors'!M40</f>
        <v>-1.2800000000000001E-2</v>
      </c>
      <c r="AA36" s="16">
        <f>'Market and Factors'!O40</f>
        <v>1.4000000000000002E-3</v>
      </c>
      <c r="AB36" s="9">
        <f>'Market and Factors'!Q40</f>
        <v>-1.6500000000000001E-2</v>
      </c>
      <c r="AD36" s="6">
        <v>60.845413000000001</v>
      </c>
      <c r="AE36" s="16">
        <f t="shared" si="5"/>
        <v>0.10061323883034831</v>
      </c>
      <c r="AF36" s="16">
        <f t="shared" si="6"/>
        <v>1.1006132388303482</v>
      </c>
      <c r="AG36" s="16">
        <f>AE36-'Market and Factors'!F40</f>
        <v>9.9713238830348314E-2</v>
      </c>
      <c r="AH36" s="16">
        <f>'Market and Factors'!C40</f>
        <v>1.06E-2</v>
      </c>
      <c r="AI36" s="16">
        <f>'Market and Factors'!M40</f>
        <v>-1.2800000000000001E-2</v>
      </c>
      <c r="AJ36" s="16">
        <f>'Market and Factors'!O40</f>
        <v>1.4000000000000002E-3</v>
      </c>
      <c r="AK36" s="9">
        <f>'Market and Factors'!Q40</f>
        <v>-1.6500000000000001E-2</v>
      </c>
      <c r="AM36" s="6">
        <v>82.633544999999998</v>
      </c>
      <c r="AN36" s="16">
        <f t="shared" si="7"/>
        <v>2.1380736023366431E-2</v>
      </c>
      <c r="AO36" s="16">
        <f t="shared" si="8"/>
        <v>1.0213807360233664</v>
      </c>
      <c r="AP36" s="16">
        <f>AN36-'Market and Factors'!F40</f>
        <v>2.048073602336643E-2</v>
      </c>
      <c r="AQ36" s="16">
        <f>'Market and Factors'!C40</f>
        <v>1.06E-2</v>
      </c>
      <c r="AR36" s="16">
        <f>'Market and Factors'!M40</f>
        <v>-1.2800000000000001E-2</v>
      </c>
      <c r="AS36" s="16">
        <f>'Market and Factors'!O40</f>
        <v>1.4000000000000002E-3</v>
      </c>
      <c r="AT36" s="9">
        <f>'Market and Factors'!Q40</f>
        <v>-1.6500000000000001E-2</v>
      </c>
      <c r="AV36" s="6">
        <v>52.822926000000002</v>
      </c>
      <c r="AW36" s="16">
        <f t="shared" si="9"/>
        <v>6.4784624668286245E-2</v>
      </c>
      <c r="AX36" s="16">
        <f t="shared" si="10"/>
        <v>1.0647846246682862</v>
      </c>
      <c r="AY36" s="16">
        <f>AW36-'Market and Factors'!F40</f>
        <v>6.3884624668286247E-2</v>
      </c>
      <c r="AZ36" s="16">
        <f>'Market and Factors'!C40</f>
        <v>1.06E-2</v>
      </c>
      <c r="BA36" s="16">
        <f>'Market and Factors'!M40</f>
        <v>-1.2800000000000001E-2</v>
      </c>
      <c r="BB36" s="16">
        <f>'Market and Factors'!O40</f>
        <v>1.4000000000000002E-3</v>
      </c>
      <c r="BC36" s="9">
        <f>'Market and Factors'!Q40</f>
        <v>-1.6500000000000001E-2</v>
      </c>
      <c r="BE36" s="28">
        <v>3.69</v>
      </c>
      <c r="BF36" s="16">
        <f t="shared" si="11"/>
        <v>-0.33870967741935487</v>
      </c>
      <c r="BG36" s="16">
        <f t="shared" si="12"/>
        <v>0.66129032258064513</v>
      </c>
      <c r="BH36" s="16">
        <f>BF36-'Market and Factors'!F40</f>
        <v>-0.33960967741935488</v>
      </c>
      <c r="BI36" s="16">
        <f>'Market and Factors'!C40</f>
        <v>1.06E-2</v>
      </c>
      <c r="BJ36" s="16">
        <f>'Market and Factors'!M40</f>
        <v>-1.2800000000000001E-2</v>
      </c>
      <c r="BK36" s="16">
        <f>'Market and Factors'!O40</f>
        <v>1.4000000000000002E-3</v>
      </c>
      <c r="BL36" s="9">
        <f>'Market and Factors'!Q40</f>
        <v>-1.6500000000000001E-2</v>
      </c>
      <c r="BN36" s="25">
        <v>43.606754000000002</v>
      </c>
      <c r="BO36" s="16">
        <f t="shared" si="13"/>
        <v>5.1920164967640507E-2</v>
      </c>
      <c r="BP36" s="16">
        <f t="shared" si="14"/>
        <v>1.0519201649676404</v>
      </c>
      <c r="BQ36" s="16">
        <f>BO36-'Market and Factors'!F40</f>
        <v>5.1020164967640509E-2</v>
      </c>
      <c r="BR36" s="16">
        <f>'Market and Factors'!C40</f>
        <v>1.06E-2</v>
      </c>
      <c r="BS36" s="16">
        <f>'Market and Factors'!M40</f>
        <v>-1.2800000000000001E-2</v>
      </c>
      <c r="BT36" s="16">
        <f>'Market and Factors'!O40</f>
        <v>1.4000000000000002E-3</v>
      </c>
      <c r="BU36" s="9">
        <f>'Market and Factors'!Q40</f>
        <v>-1.6500000000000001E-2</v>
      </c>
      <c r="BW36" s="6">
        <v>60.831726000000003</v>
      </c>
      <c r="BX36" s="16">
        <f t="shared" si="15"/>
        <v>3.5253279705229255E-2</v>
      </c>
      <c r="BY36" s="16">
        <f t="shared" si="16"/>
        <v>1.0352532797052292</v>
      </c>
      <c r="BZ36" s="16">
        <f>BX36-'Market and Factors'!F40</f>
        <v>3.4353279705229257E-2</v>
      </c>
      <c r="CA36" s="16">
        <f>'Market and Factors'!C40</f>
        <v>1.06E-2</v>
      </c>
      <c r="CB36" s="16">
        <f>'Market and Factors'!M40</f>
        <v>-1.2800000000000001E-2</v>
      </c>
      <c r="CC36" s="16">
        <f>'Market and Factors'!O40</f>
        <v>1.4000000000000002E-3</v>
      </c>
      <c r="CD36" s="9">
        <f>'Market and Factors'!Q40</f>
        <v>-1.6500000000000001E-2</v>
      </c>
      <c r="CF36" s="25">
        <v>38.005768000000003</v>
      </c>
      <c r="CG36" s="16">
        <f t="shared" si="17"/>
        <v>6.6862056190282723E-2</v>
      </c>
      <c r="CH36" s="16">
        <f t="shared" si="18"/>
        <v>1.0668620561902826</v>
      </c>
      <c r="CI36" s="16">
        <f>CG36-'Market and Factors'!F40</f>
        <v>6.5962056190282725E-2</v>
      </c>
      <c r="CJ36" s="16">
        <f>'Market and Factors'!C40</f>
        <v>1.06E-2</v>
      </c>
      <c r="CK36" s="16">
        <f>'Market and Factors'!M40</f>
        <v>-1.2800000000000001E-2</v>
      </c>
      <c r="CL36" s="16">
        <f>'Market and Factors'!O40</f>
        <v>1.4000000000000002E-3</v>
      </c>
      <c r="CM36" s="9">
        <f>'Market and Factors'!Q40</f>
        <v>-1.6500000000000001E-2</v>
      </c>
      <c r="CO36" s="6">
        <v>175.584396</v>
      </c>
      <c r="CP36" s="16">
        <f t="shared" si="19"/>
        <v>-4.5748329947935098E-3</v>
      </c>
      <c r="CQ36" s="16">
        <f t="shared" si="20"/>
        <v>0.99542516700520645</v>
      </c>
      <c r="CR36" s="16">
        <f>CP36-'Market and Factors'!F40</f>
        <v>-5.4748329947935095E-3</v>
      </c>
      <c r="CS36" s="16">
        <f>'Market and Factors'!C40</f>
        <v>1.06E-2</v>
      </c>
      <c r="CT36" s="16">
        <f>'Market and Factors'!M40</f>
        <v>-1.2800000000000001E-2</v>
      </c>
      <c r="CU36" s="16">
        <f>'Market and Factors'!O40</f>
        <v>1.4000000000000002E-3</v>
      </c>
      <c r="CV36" s="9">
        <f>'Market and Factors'!Q40</f>
        <v>-1.6500000000000001E-2</v>
      </c>
      <c r="CX36" s="6">
        <v>43.606754000000002</v>
      </c>
      <c r="CY36" s="16">
        <f t="shared" si="21"/>
        <v>5.1920164967640507E-2</v>
      </c>
      <c r="CZ36" s="16">
        <f t="shared" si="22"/>
        <v>1.0519201649676404</v>
      </c>
      <c r="DA36" s="16">
        <f>CY36-'Market and Factors'!F40</f>
        <v>5.1020164967640509E-2</v>
      </c>
      <c r="DB36" s="16">
        <f>'Market and Factors'!C40</f>
        <v>1.06E-2</v>
      </c>
      <c r="DC36" s="16">
        <f>'Market and Factors'!M40</f>
        <v>-1.2800000000000001E-2</v>
      </c>
      <c r="DD36" s="16">
        <f>'Market and Factors'!O40</f>
        <v>1.4000000000000002E-3</v>
      </c>
      <c r="DE36" s="9">
        <f>'Market and Factors'!Q40</f>
        <v>-1.6500000000000001E-2</v>
      </c>
    </row>
    <row r="37" spans="1:109">
      <c r="A37" s="22">
        <v>43101</v>
      </c>
      <c r="B37" s="18"/>
      <c r="C37" s="6">
        <v>162.127014</v>
      </c>
      <c r="D37" s="16">
        <f t="shared" si="0"/>
        <v>-1.0636364515663689E-2</v>
      </c>
      <c r="E37" s="16">
        <f t="shared" si="23"/>
        <v>0.98936363548433626</v>
      </c>
      <c r="F37" s="16">
        <f>'Raw Stock Data'!D37-'Market and Factors'!F41</f>
        <v>-1.173636451566369E-2</v>
      </c>
      <c r="G37" s="16">
        <f>'Market and Factors'!C41</f>
        <v>5.5800000000000002E-2</v>
      </c>
      <c r="H37" s="16">
        <f>'Market and Factors'!M41</f>
        <v>-3.0299999999999997E-2</v>
      </c>
      <c r="I37" s="16">
        <f>'Market and Factors'!O41</f>
        <v>-1.37E-2</v>
      </c>
      <c r="J37" s="9">
        <f>'Market and Factors'!Q41</f>
        <v>3.9300000000000002E-2</v>
      </c>
      <c r="L37" s="6">
        <v>38.627808000000002</v>
      </c>
      <c r="M37" s="16">
        <f t="shared" si="1"/>
        <v>4.4055196705971605E-2</v>
      </c>
      <c r="N37" s="16">
        <f t="shared" si="2"/>
        <v>1.0440551967059717</v>
      </c>
      <c r="O37" s="16">
        <f>M37-'Market and Factors'!F41</f>
        <v>4.2955196705971609E-2</v>
      </c>
      <c r="P37" s="16">
        <f>'Market and Factors'!C41</f>
        <v>5.5800000000000002E-2</v>
      </c>
      <c r="Q37" s="16">
        <f>'Market and Factors'!M41</f>
        <v>-3.0299999999999997E-2</v>
      </c>
      <c r="R37" s="16">
        <f>'Market and Factors'!O41</f>
        <v>-1.37E-2</v>
      </c>
      <c r="S37" s="9">
        <f>'Market and Factors'!Q41</f>
        <v>3.9300000000000002E-2</v>
      </c>
      <c r="U37" s="6">
        <v>101.61187</v>
      </c>
      <c r="V37" s="16">
        <f t="shared" si="3"/>
        <v>8.518268886832045E-2</v>
      </c>
      <c r="W37" s="16">
        <f t="shared" si="4"/>
        <v>1.0851826888683205</v>
      </c>
      <c r="X37" s="16">
        <f>V37-'Market and Factors'!F41</f>
        <v>8.4082688868320446E-2</v>
      </c>
      <c r="Y37" s="16">
        <f>'Market and Factors'!C41</f>
        <v>5.5800000000000002E-2</v>
      </c>
      <c r="Z37" s="16">
        <f>'Market and Factors'!M41</f>
        <v>-3.0299999999999997E-2</v>
      </c>
      <c r="AA37" s="16">
        <f>'Market and Factors'!O41</f>
        <v>-1.37E-2</v>
      </c>
      <c r="AB37" s="9">
        <f>'Market and Factors'!Q41</f>
        <v>3.9300000000000002E-2</v>
      </c>
      <c r="AD37" s="6">
        <v>70.142403000000002</v>
      </c>
      <c r="AE37" s="16">
        <f t="shared" si="5"/>
        <v>0.15279689201879526</v>
      </c>
      <c r="AF37" s="16">
        <f t="shared" si="6"/>
        <v>1.1527968920187952</v>
      </c>
      <c r="AG37" s="16">
        <f>AE37-'Market and Factors'!F41</f>
        <v>0.15169689201879527</v>
      </c>
      <c r="AH37" s="16">
        <f>'Market and Factors'!C41</f>
        <v>5.5800000000000002E-2</v>
      </c>
      <c r="AI37" s="16">
        <f>'Market and Factors'!M41</f>
        <v>-3.0299999999999997E-2</v>
      </c>
      <c r="AJ37" s="16">
        <f>'Market and Factors'!O41</f>
        <v>-1.37E-2</v>
      </c>
      <c r="AK37" s="9">
        <f>'Market and Factors'!Q41</f>
        <v>3.9300000000000002E-2</v>
      </c>
      <c r="AM37" s="6">
        <v>91.781754000000006</v>
      </c>
      <c r="AN37" s="16">
        <f t="shared" si="7"/>
        <v>0.11070817547522629</v>
      </c>
      <c r="AO37" s="16">
        <f t="shared" si="8"/>
        <v>1.1107081754752264</v>
      </c>
      <c r="AP37" s="16">
        <f>AN37-'Market and Factors'!F41</f>
        <v>0.10960817547522629</v>
      </c>
      <c r="AQ37" s="16">
        <f>'Market and Factors'!C41</f>
        <v>5.5800000000000002E-2</v>
      </c>
      <c r="AR37" s="16">
        <f>'Market and Factors'!M41</f>
        <v>-3.0299999999999997E-2</v>
      </c>
      <c r="AS37" s="16">
        <f>'Market and Factors'!O41</f>
        <v>-1.37E-2</v>
      </c>
      <c r="AT37" s="9">
        <f>'Market and Factors'!Q41</f>
        <v>3.9300000000000002E-2</v>
      </c>
      <c r="AV37" s="6">
        <v>53.549236000000001</v>
      </c>
      <c r="AW37" s="16">
        <f t="shared" si="9"/>
        <v>1.3749900942632334E-2</v>
      </c>
      <c r="AX37" s="16">
        <f t="shared" si="10"/>
        <v>1.0137499009426323</v>
      </c>
      <c r="AY37" s="16">
        <f>AW37-'Market and Factors'!F41</f>
        <v>1.2649900942632334E-2</v>
      </c>
      <c r="AZ37" s="16">
        <f>'Market and Factors'!C41</f>
        <v>5.5800000000000002E-2</v>
      </c>
      <c r="BA37" s="16">
        <f>'Market and Factors'!M41</f>
        <v>-3.0299999999999997E-2</v>
      </c>
      <c r="BB37" s="16">
        <f>'Market and Factors'!O41</f>
        <v>-1.37E-2</v>
      </c>
      <c r="BC37" s="9">
        <f>'Market and Factors'!Q41</f>
        <v>3.9300000000000002E-2</v>
      </c>
      <c r="BE37" s="28">
        <v>4.3499999999999996</v>
      </c>
      <c r="BF37" s="16">
        <f t="shared" si="11"/>
        <v>0.1788617886178861</v>
      </c>
      <c r="BG37" s="16">
        <f t="shared" si="12"/>
        <v>1.178861788617886</v>
      </c>
      <c r="BH37" s="16">
        <f>BF37-'Market and Factors'!F41</f>
        <v>0.17776178861788611</v>
      </c>
      <c r="BI37" s="16">
        <f>'Market and Factors'!C41</f>
        <v>5.5800000000000002E-2</v>
      </c>
      <c r="BJ37" s="16">
        <f>'Market and Factors'!M41</f>
        <v>-3.0299999999999997E-2</v>
      </c>
      <c r="BK37" s="16">
        <f>'Market and Factors'!O41</f>
        <v>-1.37E-2</v>
      </c>
      <c r="BL37" s="9">
        <f>'Market and Factors'!Q41</f>
        <v>3.9300000000000002E-2</v>
      </c>
      <c r="BN37" s="25">
        <v>45.38306</v>
      </c>
      <c r="BO37" s="16">
        <f t="shared" si="13"/>
        <v>4.0734653168635254E-2</v>
      </c>
      <c r="BP37" s="16">
        <f t="shared" si="14"/>
        <v>1.0407346531686352</v>
      </c>
      <c r="BQ37" s="16">
        <f>BO37-'Market and Factors'!F41</f>
        <v>3.9634653168635257E-2</v>
      </c>
      <c r="BR37" s="16">
        <f>'Market and Factors'!C41</f>
        <v>5.5800000000000002E-2</v>
      </c>
      <c r="BS37" s="16">
        <f>'Market and Factors'!M41</f>
        <v>-3.0299999999999997E-2</v>
      </c>
      <c r="BT37" s="16">
        <f>'Market and Factors'!O41</f>
        <v>-1.37E-2</v>
      </c>
      <c r="BU37" s="9">
        <f>'Market and Factors'!Q41</f>
        <v>3.9300000000000002E-2</v>
      </c>
      <c r="BW37" s="6">
        <v>66.566322</v>
      </c>
      <c r="BX37" s="16">
        <f t="shared" si="15"/>
        <v>9.4269822296345757E-2</v>
      </c>
      <c r="BY37" s="16">
        <f t="shared" si="16"/>
        <v>1.0942698222963458</v>
      </c>
      <c r="BZ37" s="16">
        <f>BX37-'Market and Factors'!F41</f>
        <v>9.3169822296345753E-2</v>
      </c>
      <c r="CA37" s="16">
        <f>'Market and Factors'!C41</f>
        <v>5.5800000000000002E-2</v>
      </c>
      <c r="CB37" s="16">
        <f>'Market and Factors'!M41</f>
        <v>-3.0299999999999997E-2</v>
      </c>
      <c r="CC37" s="16">
        <f>'Market and Factors'!O41</f>
        <v>-1.37E-2</v>
      </c>
      <c r="CD37" s="9">
        <f>'Market and Factors'!Q41</f>
        <v>3.9300000000000002E-2</v>
      </c>
      <c r="CF37" s="25">
        <v>40.359180000000002</v>
      </c>
      <c r="CG37" s="16">
        <f t="shared" si="17"/>
        <v>6.1922495553832738E-2</v>
      </c>
      <c r="CH37" s="16">
        <f t="shared" si="18"/>
        <v>1.0619224955538327</v>
      </c>
      <c r="CI37" s="16">
        <f>CG37-'Market and Factors'!F41</f>
        <v>6.0822495553832741E-2</v>
      </c>
      <c r="CJ37" s="16">
        <f>'Market and Factors'!C41</f>
        <v>5.5800000000000002E-2</v>
      </c>
      <c r="CK37" s="16">
        <f>'Market and Factors'!M41</f>
        <v>-3.0299999999999997E-2</v>
      </c>
      <c r="CL37" s="16">
        <f>'Market and Factors'!O41</f>
        <v>-1.37E-2</v>
      </c>
      <c r="CM37" s="9">
        <f>'Market and Factors'!Q41</f>
        <v>3.9300000000000002E-2</v>
      </c>
      <c r="CO37" s="6">
        <v>173.82809399999999</v>
      </c>
      <c r="CP37" s="16">
        <f t="shared" si="19"/>
        <v>-1.0002608660054309E-2</v>
      </c>
      <c r="CQ37" s="16">
        <f t="shared" si="20"/>
        <v>0.98999739133994569</v>
      </c>
      <c r="CR37" s="16">
        <f>CP37-'Market and Factors'!F41</f>
        <v>-1.110260866005431E-2</v>
      </c>
      <c r="CS37" s="16">
        <f>'Market and Factors'!C41</f>
        <v>5.5800000000000002E-2</v>
      </c>
      <c r="CT37" s="16">
        <f>'Market and Factors'!M41</f>
        <v>-3.0299999999999997E-2</v>
      </c>
      <c r="CU37" s="16">
        <f>'Market and Factors'!O41</f>
        <v>-1.37E-2</v>
      </c>
      <c r="CV37" s="9">
        <f>'Market and Factors'!Q41</f>
        <v>3.9300000000000002E-2</v>
      </c>
      <c r="CX37" s="6">
        <v>45.38306</v>
      </c>
      <c r="CY37" s="16">
        <f t="shared" si="21"/>
        <v>4.0734653168635254E-2</v>
      </c>
      <c r="CZ37" s="16">
        <f t="shared" si="22"/>
        <v>1.0407346531686352</v>
      </c>
      <c r="DA37" s="16">
        <f>CY37-'Market and Factors'!F41</f>
        <v>3.9634653168635257E-2</v>
      </c>
      <c r="DB37" s="16">
        <f>'Market and Factors'!C41</f>
        <v>5.5800000000000002E-2</v>
      </c>
      <c r="DC37" s="16">
        <f>'Market and Factors'!M41</f>
        <v>-3.0299999999999997E-2</v>
      </c>
      <c r="DD37" s="16">
        <f>'Market and Factors'!O41</f>
        <v>-1.37E-2</v>
      </c>
      <c r="DE37" s="9">
        <f>'Market and Factors'!Q41</f>
        <v>3.9300000000000002E-2</v>
      </c>
    </row>
    <row r="38" spans="1:109">
      <c r="A38" s="22">
        <v>43132</v>
      </c>
      <c r="B38" s="18"/>
      <c r="C38" s="6">
        <v>172.47843900000001</v>
      </c>
      <c r="D38" s="16">
        <f t="shared" si="0"/>
        <v>6.3847626281453657E-2</v>
      </c>
      <c r="E38" s="16">
        <f t="shared" si="23"/>
        <v>1.0638476262814536</v>
      </c>
      <c r="F38" s="16">
        <f>'Raw Stock Data'!D38-'Market and Factors'!F42</f>
        <v>6.2747626281453653E-2</v>
      </c>
      <c r="G38" s="16">
        <f>'Market and Factors'!C42</f>
        <v>-3.6499999999999998E-2</v>
      </c>
      <c r="H38" s="16">
        <f>'Market and Factors'!M42</f>
        <v>2.5999999999999999E-3</v>
      </c>
      <c r="I38" s="16">
        <f>'Market and Factors'!O42</f>
        <v>-1.1899999999999999E-2</v>
      </c>
      <c r="J38" s="9">
        <f>'Market and Factors'!Q42</f>
        <v>3.9599999999999996E-2</v>
      </c>
      <c r="L38" s="6">
        <v>35.840702</v>
      </c>
      <c r="M38" s="16">
        <f t="shared" si="1"/>
        <v>-7.2152838701072586E-2</v>
      </c>
      <c r="N38" s="16">
        <f t="shared" si="2"/>
        <v>0.92784716129892741</v>
      </c>
      <c r="O38" s="16">
        <f>M38-'Market and Factors'!F42</f>
        <v>-7.325283870107259E-2</v>
      </c>
      <c r="P38" s="16">
        <f>'Market and Factors'!C42</f>
        <v>-3.6499999999999998E-2</v>
      </c>
      <c r="Q38" s="16">
        <f>'Market and Factors'!M42</f>
        <v>2.5999999999999999E-3</v>
      </c>
      <c r="R38" s="16">
        <f>'Market and Factors'!O42</f>
        <v>-1.1899999999999999E-2</v>
      </c>
      <c r="S38" s="9">
        <f>'Market and Factors'!Q42</f>
        <v>3.9599999999999996E-2</v>
      </c>
      <c r="U38" s="6">
        <v>85.798171999999994</v>
      </c>
      <c r="V38" s="16">
        <f t="shared" si="3"/>
        <v>-0.15562845167597056</v>
      </c>
      <c r="W38" s="16">
        <f t="shared" si="4"/>
        <v>0.8443715483240295</v>
      </c>
      <c r="X38" s="16">
        <f>V38-'Market and Factors'!F42</f>
        <v>-0.15672845167597055</v>
      </c>
      <c r="Y38" s="16">
        <f>'Market and Factors'!C42</f>
        <v>-3.6499999999999998E-2</v>
      </c>
      <c r="Z38" s="16">
        <f>'Market and Factors'!M42</f>
        <v>2.5999999999999999E-3</v>
      </c>
      <c r="AA38" s="16">
        <f>'Market and Factors'!O42</f>
        <v>-1.1899999999999999E-2</v>
      </c>
      <c r="AB38" s="9">
        <f>'Market and Factors'!Q42</f>
        <v>3.9599999999999996E-2</v>
      </c>
      <c r="AD38" s="6">
        <v>70.319580000000002</v>
      </c>
      <c r="AE38" s="16">
        <f t="shared" si="5"/>
        <v>2.5259613646256224E-3</v>
      </c>
      <c r="AF38" s="16">
        <f t="shared" si="6"/>
        <v>1.0025259613646256</v>
      </c>
      <c r="AG38" s="16">
        <f>AE38-'Market and Factors'!F42</f>
        <v>1.4259613646256223E-3</v>
      </c>
      <c r="AH38" s="16">
        <f>'Market and Factors'!C42</f>
        <v>-3.6499999999999998E-2</v>
      </c>
      <c r="AI38" s="16">
        <f>'Market and Factors'!M42</f>
        <v>2.5999999999999999E-3</v>
      </c>
      <c r="AJ38" s="16">
        <f>'Market and Factors'!O42</f>
        <v>-1.1899999999999999E-2</v>
      </c>
      <c r="AK38" s="9">
        <f>'Market and Factors'!Q42</f>
        <v>3.9599999999999996E-2</v>
      </c>
      <c r="AM38" s="6">
        <v>90.583893000000003</v>
      </c>
      <c r="AN38" s="16">
        <f t="shared" si="7"/>
        <v>-1.305118880164355E-2</v>
      </c>
      <c r="AO38" s="16">
        <f t="shared" si="8"/>
        <v>0.98694881119835642</v>
      </c>
      <c r="AP38" s="16">
        <f>AN38-'Market and Factors'!F42</f>
        <v>-1.415118880164355E-2</v>
      </c>
      <c r="AQ38" s="16">
        <f>'Market and Factors'!C42</f>
        <v>-3.6499999999999998E-2</v>
      </c>
      <c r="AR38" s="16">
        <f>'Market and Factors'!M42</f>
        <v>2.5999999999999999E-3</v>
      </c>
      <c r="AS38" s="16">
        <f>'Market and Factors'!O42</f>
        <v>-1.1899999999999999E-2</v>
      </c>
      <c r="AT38" s="9">
        <f>'Market and Factors'!Q42</f>
        <v>3.9599999999999996E-2</v>
      </c>
      <c r="AV38" s="6">
        <v>50.842059999999996</v>
      </c>
      <c r="AW38" s="16">
        <f t="shared" si="9"/>
        <v>-5.0554894938183693E-2</v>
      </c>
      <c r="AX38" s="16">
        <f t="shared" si="10"/>
        <v>0.94944510506181634</v>
      </c>
      <c r="AY38" s="16">
        <f>AW38-'Market and Factors'!F42</f>
        <v>-5.165489493818369E-2</v>
      </c>
      <c r="AZ38" s="16">
        <f>'Market and Factors'!C42</f>
        <v>-3.6499999999999998E-2</v>
      </c>
      <c r="BA38" s="16">
        <f>'Market and Factors'!M42</f>
        <v>2.5999999999999999E-3</v>
      </c>
      <c r="BB38" s="16">
        <f>'Market and Factors'!O42</f>
        <v>-1.1899999999999999E-2</v>
      </c>
      <c r="BC38" s="9">
        <f>'Market and Factors'!Q42</f>
        <v>3.9599999999999996E-2</v>
      </c>
      <c r="BE38" s="28">
        <v>4.26</v>
      </c>
      <c r="BF38" s="16">
        <f t="shared" si="11"/>
        <v>-2.0689655172413762E-2</v>
      </c>
      <c r="BG38" s="16">
        <f t="shared" si="12"/>
        <v>0.97931034482758628</v>
      </c>
      <c r="BH38" s="16">
        <f>BF38-'Market and Factors'!F42</f>
        <v>-2.1789655172413762E-2</v>
      </c>
      <c r="BI38" s="16">
        <f>'Market and Factors'!C42</f>
        <v>-3.6499999999999998E-2</v>
      </c>
      <c r="BJ38" s="16">
        <f>'Market and Factors'!M42</f>
        <v>2.5999999999999999E-3</v>
      </c>
      <c r="BK38" s="16">
        <f>'Market and Factors'!O42</f>
        <v>-1.1899999999999999E-2</v>
      </c>
      <c r="BL38" s="9">
        <f>'Market and Factors'!Q42</f>
        <v>3.9599999999999996E-2</v>
      </c>
      <c r="BN38" s="25">
        <v>47.223782</v>
      </c>
      <c r="BO38" s="16">
        <f t="shared" si="13"/>
        <v>4.0559671383992163E-2</v>
      </c>
      <c r="BP38" s="16">
        <f t="shared" si="14"/>
        <v>1.0405596713839922</v>
      </c>
      <c r="BQ38" s="16">
        <f>BO38-'Market and Factors'!F42</f>
        <v>3.9459671383992166E-2</v>
      </c>
      <c r="BR38" s="16">
        <f>'Market and Factors'!C42</f>
        <v>-3.6499999999999998E-2</v>
      </c>
      <c r="BS38" s="16">
        <f>'Market and Factors'!M42</f>
        <v>2.5999999999999999E-3</v>
      </c>
      <c r="BT38" s="16">
        <f>'Market and Factors'!O42</f>
        <v>-1.1899999999999999E-2</v>
      </c>
      <c r="BU38" s="9">
        <f>'Market and Factors'!Q42</f>
        <v>3.9599999999999996E-2</v>
      </c>
      <c r="BW38" s="6">
        <v>65.405158999999998</v>
      </c>
      <c r="BX38" s="16">
        <f t="shared" si="15"/>
        <v>-1.7443700735035383E-2</v>
      </c>
      <c r="BY38" s="16">
        <f t="shared" si="16"/>
        <v>0.98255629926496457</v>
      </c>
      <c r="BZ38" s="16">
        <f>BX38-'Market and Factors'!F42</f>
        <v>-1.8543700735035383E-2</v>
      </c>
      <c r="CA38" s="16">
        <f>'Market and Factors'!C42</f>
        <v>-3.6499999999999998E-2</v>
      </c>
      <c r="CB38" s="16">
        <f>'Market and Factors'!M42</f>
        <v>2.5999999999999999E-3</v>
      </c>
      <c r="CC38" s="16">
        <f>'Market and Factors'!O42</f>
        <v>-1.1899999999999999E-2</v>
      </c>
      <c r="CD38" s="9">
        <f>'Market and Factors'!Q42</f>
        <v>3.9599999999999996E-2</v>
      </c>
      <c r="CF38" s="25">
        <v>34.497867999999997</v>
      </c>
      <c r="CG38" s="16">
        <f t="shared" si="17"/>
        <v>-0.14522871872025161</v>
      </c>
      <c r="CH38" s="16">
        <f t="shared" si="18"/>
        <v>0.85477128127974833</v>
      </c>
      <c r="CI38" s="16">
        <f>CG38-'Market and Factors'!F42</f>
        <v>-0.1463287187202516</v>
      </c>
      <c r="CJ38" s="16">
        <f>'Market and Factors'!C42</f>
        <v>-3.6499999999999998E-2</v>
      </c>
      <c r="CK38" s="16">
        <f>'Market and Factors'!M42</f>
        <v>2.5999999999999999E-3</v>
      </c>
      <c r="CL38" s="16">
        <f>'Market and Factors'!O42</f>
        <v>-1.1899999999999999E-2</v>
      </c>
      <c r="CM38" s="9">
        <f>'Market and Factors'!Q42</f>
        <v>3.9599999999999996E-2</v>
      </c>
      <c r="CO38" s="6">
        <v>168.084442</v>
      </c>
      <c r="CP38" s="16">
        <f t="shared" si="19"/>
        <v>-3.3042138746571068E-2</v>
      </c>
      <c r="CQ38" s="16">
        <f t="shared" si="20"/>
        <v>0.96695786125342897</v>
      </c>
      <c r="CR38" s="16">
        <f>CP38-'Market and Factors'!F42</f>
        <v>-3.4142138746571064E-2</v>
      </c>
      <c r="CS38" s="16">
        <f>'Market and Factors'!C42</f>
        <v>-3.6499999999999998E-2</v>
      </c>
      <c r="CT38" s="16">
        <f>'Market and Factors'!M42</f>
        <v>2.5999999999999999E-3</v>
      </c>
      <c r="CU38" s="16">
        <f>'Market and Factors'!O42</f>
        <v>-1.1899999999999999E-2</v>
      </c>
      <c r="CV38" s="9">
        <f>'Market and Factors'!Q42</f>
        <v>3.9599999999999996E-2</v>
      </c>
      <c r="CX38" s="6">
        <v>47.223782</v>
      </c>
      <c r="CY38" s="16">
        <f t="shared" si="21"/>
        <v>4.0559671383992163E-2</v>
      </c>
      <c r="CZ38" s="16">
        <f t="shared" si="22"/>
        <v>1.0405596713839922</v>
      </c>
      <c r="DA38" s="16">
        <f>CY38-'Market and Factors'!F42</f>
        <v>3.9459671383992166E-2</v>
      </c>
      <c r="DB38" s="16">
        <f>'Market and Factors'!C42</f>
        <v>-3.6499999999999998E-2</v>
      </c>
      <c r="DC38" s="16">
        <f>'Market and Factors'!M42</f>
        <v>2.5999999999999999E-3</v>
      </c>
      <c r="DD38" s="16">
        <f>'Market and Factors'!O42</f>
        <v>-1.1899999999999999E-2</v>
      </c>
      <c r="DE38" s="9">
        <f>'Market and Factors'!Q42</f>
        <v>3.9599999999999996E-2</v>
      </c>
    </row>
    <row r="39" spans="1:109">
      <c r="A39" s="22">
        <v>43160</v>
      </c>
      <c r="B39" s="18"/>
      <c r="C39" s="6">
        <v>163.128311</v>
      </c>
      <c r="D39" s="16">
        <f t="shared" si="0"/>
        <v>-5.4210416410366585E-2</v>
      </c>
      <c r="E39" s="16">
        <f t="shared" si="23"/>
        <v>0.94578958358963339</v>
      </c>
      <c r="F39" s="16">
        <f>'Raw Stock Data'!D39-'Market and Factors'!F43</f>
        <v>-5.5410416410366585E-2</v>
      </c>
      <c r="G39" s="16">
        <f>'Market and Factors'!C43</f>
        <v>-2.35E-2</v>
      </c>
      <c r="H39" s="16">
        <f>'Market and Factors'!M43</f>
        <v>3.95E-2</v>
      </c>
      <c r="I39" s="16">
        <f>'Market and Factors'!O43</f>
        <v>-1.1999999999999999E-3</v>
      </c>
      <c r="J39" s="9">
        <f>'Market and Factors'!Q43</f>
        <v>-1.24E-2</v>
      </c>
      <c r="L39" s="6">
        <v>33.099139999999998</v>
      </c>
      <c r="M39" s="16">
        <f t="shared" si="1"/>
        <v>-7.649297717438687E-2</v>
      </c>
      <c r="N39" s="16">
        <f t="shared" si="2"/>
        <v>0.92350702282561314</v>
      </c>
      <c r="O39" s="16">
        <f>M39-'Market and Factors'!F43</f>
        <v>-7.7692977174386876E-2</v>
      </c>
      <c r="P39" s="16">
        <f>'Market and Factors'!C43</f>
        <v>-2.35E-2</v>
      </c>
      <c r="Q39" s="16">
        <f>'Market and Factors'!M43</f>
        <v>3.95E-2</v>
      </c>
      <c r="R39" s="16">
        <f>'Market and Factors'!O43</f>
        <v>-1.1999999999999999E-3</v>
      </c>
      <c r="S39" s="9">
        <f>'Market and Factors'!Q43</f>
        <v>-1.24E-2</v>
      </c>
      <c r="U39" s="6">
        <v>84.806838999999997</v>
      </c>
      <c r="V39" s="16">
        <f t="shared" si="3"/>
        <v>-1.1554243836337182E-2</v>
      </c>
      <c r="W39" s="16">
        <f t="shared" si="4"/>
        <v>0.98844575616366281</v>
      </c>
      <c r="X39" s="16">
        <f>V39-'Market and Factors'!F43</f>
        <v>-1.2754243836337182E-2</v>
      </c>
      <c r="Y39" s="16">
        <f>'Market and Factors'!C43</f>
        <v>-2.35E-2</v>
      </c>
      <c r="Z39" s="16">
        <f>'Market and Factors'!M43</f>
        <v>3.95E-2</v>
      </c>
      <c r="AA39" s="16">
        <f>'Market and Factors'!O43</f>
        <v>-1.1999999999999999E-3</v>
      </c>
      <c r="AB39" s="9">
        <f>'Market and Factors'!Q43</f>
        <v>-1.24E-2</v>
      </c>
      <c r="AD39" s="6">
        <v>65.277878000000001</v>
      </c>
      <c r="AE39" s="16">
        <f t="shared" si="5"/>
        <v>-7.1696986813630015E-2</v>
      </c>
      <c r="AF39" s="16">
        <f t="shared" si="6"/>
        <v>0.92830301318636999</v>
      </c>
      <c r="AG39" s="16">
        <f>AE39-'Market and Factors'!F43</f>
        <v>-7.2896986813630021E-2</v>
      </c>
      <c r="AH39" s="16">
        <f>'Market and Factors'!C43</f>
        <v>-2.35E-2</v>
      </c>
      <c r="AI39" s="16">
        <f>'Market and Factors'!M43</f>
        <v>3.95E-2</v>
      </c>
      <c r="AJ39" s="16">
        <f>'Market and Factors'!O43</f>
        <v>-1.1999999999999999E-3</v>
      </c>
      <c r="AK39" s="9">
        <f>'Market and Factors'!Q43</f>
        <v>-1.24E-2</v>
      </c>
      <c r="AM39" s="6">
        <v>88.582999999999998</v>
      </c>
      <c r="AN39" s="16">
        <f t="shared" si="7"/>
        <v>-2.2088838685703261E-2</v>
      </c>
      <c r="AO39" s="16">
        <f t="shared" si="8"/>
        <v>0.97791116131429678</v>
      </c>
      <c r="AP39" s="16">
        <f>AN39-'Market and Factors'!F43</f>
        <v>-2.3288838685703261E-2</v>
      </c>
      <c r="AQ39" s="16">
        <f>'Market and Factors'!C43</f>
        <v>-2.35E-2</v>
      </c>
      <c r="AR39" s="16">
        <f>'Market and Factors'!M43</f>
        <v>3.95E-2</v>
      </c>
      <c r="AS39" s="16">
        <f>'Market and Factors'!O43</f>
        <v>-1.1999999999999999E-3</v>
      </c>
      <c r="AT39" s="9">
        <f>'Market and Factors'!Q43</f>
        <v>-1.24E-2</v>
      </c>
      <c r="AV39" s="6">
        <v>51.998772000000002</v>
      </c>
      <c r="AW39" s="16">
        <f t="shared" si="9"/>
        <v>2.2751084436783364E-2</v>
      </c>
      <c r="AX39" s="16">
        <f t="shared" si="10"/>
        <v>1.0227510844367833</v>
      </c>
      <c r="AY39" s="16">
        <f>AW39-'Market and Factors'!F43</f>
        <v>2.1551084436783365E-2</v>
      </c>
      <c r="AZ39" s="16">
        <f>'Market and Factors'!C43</f>
        <v>-2.35E-2</v>
      </c>
      <c r="BA39" s="16">
        <f>'Market and Factors'!M43</f>
        <v>3.95E-2</v>
      </c>
      <c r="BB39" s="16">
        <f>'Market and Factors'!O43</f>
        <v>-1.1999999999999999E-3</v>
      </c>
      <c r="BC39" s="9">
        <f>'Market and Factors'!Q43</f>
        <v>-1.24E-2</v>
      </c>
      <c r="BE39" s="28">
        <v>3.86</v>
      </c>
      <c r="BF39" s="16">
        <f t="shared" si="11"/>
        <v>-9.3896713615023455E-2</v>
      </c>
      <c r="BG39" s="16">
        <f t="shared" si="12"/>
        <v>0.9061032863849765</v>
      </c>
      <c r="BH39" s="16">
        <f>BF39-'Market and Factors'!F43</f>
        <v>-9.5096713615023462E-2</v>
      </c>
      <c r="BI39" s="16">
        <f>'Market and Factors'!C43</f>
        <v>-2.35E-2</v>
      </c>
      <c r="BJ39" s="16">
        <f>'Market and Factors'!M43</f>
        <v>3.95E-2</v>
      </c>
      <c r="BK39" s="16">
        <f>'Market and Factors'!O43</f>
        <v>-1.1999999999999999E-3</v>
      </c>
      <c r="BL39" s="9">
        <f>'Market and Factors'!Q43</f>
        <v>-1.24E-2</v>
      </c>
      <c r="BN39" s="25">
        <v>44.554726000000002</v>
      </c>
      <c r="BO39" s="16">
        <f t="shared" si="13"/>
        <v>-5.6519319015999138E-2</v>
      </c>
      <c r="BP39" s="16">
        <f t="shared" si="14"/>
        <v>0.94348068098400084</v>
      </c>
      <c r="BQ39" s="16">
        <f>BO39-'Market and Factors'!F43</f>
        <v>-5.7719319015999138E-2</v>
      </c>
      <c r="BR39" s="16">
        <f>'Market and Factors'!C43</f>
        <v>-2.35E-2</v>
      </c>
      <c r="BS39" s="16">
        <f>'Market and Factors'!M43</f>
        <v>3.95E-2</v>
      </c>
      <c r="BT39" s="16">
        <f>'Market and Factors'!O43</f>
        <v>-1.1999999999999999E-3</v>
      </c>
      <c r="BU39" s="9">
        <f>'Market and Factors'!Q43</f>
        <v>-1.24E-2</v>
      </c>
      <c r="BW39" s="6">
        <v>64.829475000000002</v>
      </c>
      <c r="BX39" s="16">
        <f t="shared" si="15"/>
        <v>-8.8018133248478989E-3</v>
      </c>
      <c r="BY39" s="16">
        <f t="shared" si="16"/>
        <v>0.99119818667515214</v>
      </c>
      <c r="BZ39" s="16">
        <f>BX39-'Market and Factors'!F43</f>
        <v>-1.0001813324847899E-2</v>
      </c>
      <c r="CA39" s="16">
        <f>'Market and Factors'!C43</f>
        <v>-2.35E-2</v>
      </c>
      <c r="CB39" s="16">
        <f>'Market and Factors'!M43</f>
        <v>3.95E-2</v>
      </c>
      <c r="CC39" s="16">
        <f>'Market and Factors'!O43</f>
        <v>-1.1999999999999999E-3</v>
      </c>
      <c r="CD39" s="9">
        <f>'Market and Factors'!Q43</f>
        <v>-1.24E-2</v>
      </c>
      <c r="CF39" s="25">
        <v>32.554316999999998</v>
      </c>
      <c r="CG39" s="16">
        <f t="shared" si="17"/>
        <v>-5.6338293137419379E-2</v>
      </c>
      <c r="CH39" s="16">
        <f t="shared" si="18"/>
        <v>0.94366170686258066</v>
      </c>
      <c r="CI39" s="16">
        <f>CG39-'Market and Factors'!F43</f>
        <v>-5.7538293137419379E-2</v>
      </c>
      <c r="CJ39" s="16">
        <f>'Market and Factors'!C43</f>
        <v>-2.35E-2</v>
      </c>
      <c r="CK39" s="16">
        <f>'Market and Factors'!M43</f>
        <v>3.95E-2</v>
      </c>
      <c r="CL39" s="16">
        <f>'Market and Factors'!O43</f>
        <v>-1.1999999999999999E-3</v>
      </c>
      <c r="CM39" s="9">
        <f>'Market and Factors'!Q43</f>
        <v>-1.24E-2</v>
      </c>
      <c r="CO39" s="6">
        <v>174.065414</v>
      </c>
      <c r="CP39" s="16">
        <f t="shared" si="19"/>
        <v>3.5583138622669243E-2</v>
      </c>
      <c r="CQ39" s="16">
        <f t="shared" si="20"/>
        <v>1.0355831386226693</v>
      </c>
      <c r="CR39" s="16">
        <f>CP39-'Market and Factors'!F43</f>
        <v>3.4383138622669243E-2</v>
      </c>
      <c r="CS39" s="16">
        <f>'Market and Factors'!C43</f>
        <v>-2.35E-2</v>
      </c>
      <c r="CT39" s="16">
        <f>'Market and Factors'!M43</f>
        <v>3.95E-2</v>
      </c>
      <c r="CU39" s="16">
        <f>'Market and Factors'!O43</f>
        <v>-1.1999999999999999E-3</v>
      </c>
      <c r="CV39" s="9">
        <f>'Market and Factors'!Q43</f>
        <v>-1.24E-2</v>
      </c>
      <c r="CX39" s="6">
        <v>44.554726000000002</v>
      </c>
      <c r="CY39" s="16">
        <f t="shared" si="21"/>
        <v>-5.6519319015999138E-2</v>
      </c>
      <c r="CZ39" s="16">
        <f t="shared" si="22"/>
        <v>0.94348068098400084</v>
      </c>
      <c r="DA39" s="16">
        <f>CY39-'Market and Factors'!F43</f>
        <v>-5.7719319015999138E-2</v>
      </c>
      <c r="DB39" s="16">
        <f>'Market and Factors'!C43</f>
        <v>-2.35E-2</v>
      </c>
      <c r="DC39" s="16">
        <f>'Market and Factors'!M43</f>
        <v>3.95E-2</v>
      </c>
      <c r="DD39" s="16">
        <f>'Market and Factors'!O43</f>
        <v>-1.1999999999999999E-3</v>
      </c>
      <c r="DE39" s="9">
        <f>'Market and Factors'!Q43</f>
        <v>-1.24E-2</v>
      </c>
    </row>
    <row r="40" spans="1:109">
      <c r="A40" s="22">
        <v>43191</v>
      </c>
      <c r="B40" s="18"/>
      <c r="C40" s="6">
        <v>160.67817700000001</v>
      </c>
      <c r="D40" s="16">
        <f t="shared" si="0"/>
        <v>-1.5019673684968095E-2</v>
      </c>
      <c r="E40" s="16">
        <f t="shared" si="23"/>
        <v>0.98498032631503185</v>
      </c>
      <c r="F40" s="16">
        <f>'Raw Stock Data'!D40-'Market and Factors'!F44</f>
        <v>-1.6419673684968095E-2</v>
      </c>
      <c r="G40" s="16">
        <f>'Market and Factors'!C44</f>
        <v>2.8999999999999998E-3</v>
      </c>
      <c r="H40" s="16">
        <f>'Market and Factors'!M44</f>
        <v>1.1200000000000002E-2</v>
      </c>
      <c r="I40" s="16">
        <f>'Market and Factors'!O44</f>
        <v>5.4000000000000003E-3</v>
      </c>
      <c r="J40" s="9">
        <f>'Market and Factors'!Q44</f>
        <v>2E-3</v>
      </c>
      <c r="L40" s="6">
        <v>33.803837000000001</v>
      </c>
      <c r="M40" s="16">
        <f t="shared" si="1"/>
        <v>2.1290492743920326E-2</v>
      </c>
      <c r="N40" s="16">
        <f t="shared" si="2"/>
        <v>1.0212904927439204</v>
      </c>
      <c r="O40" s="16">
        <f>M40-'Market and Factors'!F44</f>
        <v>1.9890492743920324E-2</v>
      </c>
      <c r="P40" s="16">
        <f>'Market and Factors'!C44</f>
        <v>2.8999999999999998E-3</v>
      </c>
      <c r="Q40" s="16">
        <f>'Market and Factors'!M44</f>
        <v>1.1200000000000002E-2</v>
      </c>
      <c r="R40" s="16">
        <f>'Market and Factors'!O44</f>
        <v>5.4000000000000003E-3</v>
      </c>
      <c r="S40" s="9">
        <f>'Market and Factors'!Q44</f>
        <v>2E-3</v>
      </c>
      <c r="U40" s="6">
        <v>84.823418000000004</v>
      </c>
      <c r="V40" s="16">
        <f t="shared" si="3"/>
        <v>1.9549130937432095E-4</v>
      </c>
      <c r="W40" s="16">
        <f t="shared" si="4"/>
        <v>1.0001954913093742</v>
      </c>
      <c r="X40" s="16">
        <f>V40-'Market and Factors'!F44</f>
        <v>-1.2045086906256792E-3</v>
      </c>
      <c r="Y40" s="16">
        <f>'Market and Factors'!C44</f>
        <v>2.8999999999999998E-3</v>
      </c>
      <c r="Z40" s="16">
        <f>'Market and Factors'!M44</f>
        <v>1.1200000000000002E-2</v>
      </c>
      <c r="AA40" s="16">
        <f>'Market and Factors'!O44</f>
        <v>5.4000000000000003E-3</v>
      </c>
      <c r="AB40" s="9">
        <f>'Market and Factors'!Q44</f>
        <v>2E-3</v>
      </c>
      <c r="AD40" s="6">
        <v>68.258315999999994</v>
      </c>
      <c r="AE40" s="16">
        <f t="shared" si="5"/>
        <v>4.5657703517874654E-2</v>
      </c>
      <c r="AF40" s="16">
        <f t="shared" si="6"/>
        <v>1.0456577035178747</v>
      </c>
      <c r="AG40" s="16">
        <f>AE40-'Market and Factors'!F44</f>
        <v>4.4257703517874655E-2</v>
      </c>
      <c r="AH40" s="16">
        <f>'Market and Factors'!C44</f>
        <v>2.8999999999999998E-3</v>
      </c>
      <c r="AI40" s="16">
        <f>'Market and Factors'!M44</f>
        <v>1.1200000000000002E-2</v>
      </c>
      <c r="AJ40" s="16">
        <f>'Market and Factors'!O44</f>
        <v>5.4000000000000003E-3</v>
      </c>
      <c r="AK40" s="9">
        <f>'Market and Factors'!Q44</f>
        <v>2E-3</v>
      </c>
      <c r="AM40" s="6">
        <v>90.766754000000006</v>
      </c>
      <c r="AN40" s="16">
        <f t="shared" si="7"/>
        <v>2.465206642358023E-2</v>
      </c>
      <c r="AO40" s="16">
        <f t="shared" si="8"/>
        <v>1.0246520664235803</v>
      </c>
      <c r="AP40" s="16">
        <f>AN40-'Market and Factors'!F44</f>
        <v>2.3252066423580228E-2</v>
      </c>
      <c r="AQ40" s="16">
        <f>'Market and Factors'!C44</f>
        <v>2.8999999999999998E-3</v>
      </c>
      <c r="AR40" s="16">
        <f>'Market and Factors'!M44</f>
        <v>1.1200000000000002E-2</v>
      </c>
      <c r="AS40" s="16">
        <f>'Market and Factors'!O44</f>
        <v>5.4000000000000003E-3</v>
      </c>
      <c r="AT40" s="9">
        <f>'Market and Factors'!Q44</f>
        <v>2E-3</v>
      </c>
      <c r="AV40" s="6">
        <v>49.541615</v>
      </c>
      <c r="AW40" s="16">
        <f t="shared" si="9"/>
        <v>-4.7254135155345635E-2</v>
      </c>
      <c r="AX40" s="16">
        <f t="shared" si="10"/>
        <v>0.9527458648446544</v>
      </c>
      <c r="AY40" s="16">
        <f>AW40-'Market and Factors'!F44</f>
        <v>-4.8654135155345633E-2</v>
      </c>
      <c r="AZ40" s="16">
        <f>'Market and Factors'!C44</f>
        <v>2.8999999999999998E-3</v>
      </c>
      <c r="BA40" s="16">
        <f>'Market and Factors'!M44</f>
        <v>1.1200000000000002E-2</v>
      </c>
      <c r="BB40" s="16">
        <f>'Market and Factors'!O44</f>
        <v>5.4000000000000003E-3</v>
      </c>
      <c r="BC40" s="9">
        <f>'Market and Factors'!Q44</f>
        <v>2E-3</v>
      </c>
      <c r="BE40" s="28">
        <v>3.55</v>
      </c>
      <c r="BF40" s="16">
        <f t="shared" si="11"/>
        <v>-8.0310880829015566E-2</v>
      </c>
      <c r="BG40" s="16">
        <f t="shared" si="12"/>
        <v>0.91968911917098439</v>
      </c>
      <c r="BH40" s="16">
        <f>BF40-'Market and Factors'!F44</f>
        <v>-8.1710880829015564E-2</v>
      </c>
      <c r="BI40" s="16">
        <f>'Market and Factors'!C44</f>
        <v>2.8999999999999998E-3</v>
      </c>
      <c r="BJ40" s="16">
        <f>'Market and Factors'!M44</f>
        <v>1.1200000000000002E-2</v>
      </c>
      <c r="BK40" s="16">
        <f>'Market and Factors'!O44</f>
        <v>5.4000000000000003E-3</v>
      </c>
      <c r="BL40" s="9">
        <f>'Market and Factors'!Q44</f>
        <v>2E-3</v>
      </c>
      <c r="BN40" s="25">
        <v>46.877102000000001</v>
      </c>
      <c r="BO40" s="16">
        <f t="shared" si="13"/>
        <v>5.212412259027243E-2</v>
      </c>
      <c r="BP40" s="16">
        <f t="shared" si="14"/>
        <v>1.0521241225902724</v>
      </c>
      <c r="BQ40" s="16">
        <f>BO40-'Market and Factors'!F44</f>
        <v>5.0724122590272432E-2</v>
      </c>
      <c r="BR40" s="16">
        <f>'Market and Factors'!C44</f>
        <v>2.8999999999999998E-3</v>
      </c>
      <c r="BS40" s="16">
        <f>'Market and Factors'!M44</f>
        <v>1.1200000000000002E-2</v>
      </c>
      <c r="BT40" s="16">
        <f>'Market and Factors'!O44</f>
        <v>5.4000000000000003E-3</v>
      </c>
      <c r="BU40" s="9">
        <f>'Market and Factors'!Q44</f>
        <v>2E-3</v>
      </c>
      <c r="BW40" s="6">
        <v>66.934059000000005</v>
      </c>
      <c r="BX40" s="16">
        <f t="shared" si="15"/>
        <v>3.2463381818223926E-2</v>
      </c>
      <c r="BY40" s="16">
        <f t="shared" si="16"/>
        <v>1.0324633818182238</v>
      </c>
      <c r="BZ40" s="16">
        <f>BX40-'Market and Factors'!F44</f>
        <v>3.1063381818223927E-2</v>
      </c>
      <c r="CA40" s="16">
        <f>'Market and Factors'!C44</f>
        <v>2.8999999999999998E-3</v>
      </c>
      <c r="CB40" s="16">
        <f>'Market and Factors'!M44</f>
        <v>1.1200000000000002E-2</v>
      </c>
      <c r="CC40" s="16">
        <f>'Market and Factors'!O44</f>
        <v>5.4000000000000003E-3</v>
      </c>
      <c r="CD40" s="9">
        <f>'Market and Factors'!Q44</f>
        <v>2E-3</v>
      </c>
      <c r="CF40" s="25">
        <v>29.905774999999998</v>
      </c>
      <c r="CG40" s="16">
        <f t="shared" si="17"/>
        <v>-8.1357627622781925E-2</v>
      </c>
      <c r="CH40" s="16">
        <f t="shared" si="18"/>
        <v>0.91864237237721813</v>
      </c>
      <c r="CI40" s="16">
        <f>CG40-'Market and Factors'!F44</f>
        <v>-8.2757627622781924E-2</v>
      </c>
      <c r="CJ40" s="16">
        <f>'Market and Factors'!C44</f>
        <v>2.8999999999999998E-3</v>
      </c>
      <c r="CK40" s="16">
        <f>'Market and Factors'!M44</f>
        <v>1.1200000000000002E-2</v>
      </c>
      <c r="CL40" s="16">
        <f>'Market and Factors'!O44</f>
        <v>5.4000000000000003E-3</v>
      </c>
      <c r="CM40" s="9">
        <f>'Market and Factors'!Q44</f>
        <v>2E-3</v>
      </c>
      <c r="CO40" s="6">
        <v>188.780518</v>
      </c>
      <c r="CP40" s="16">
        <f t="shared" si="19"/>
        <v>8.4537781870900539E-2</v>
      </c>
      <c r="CQ40" s="16">
        <f t="shared" si="20"/>
        <v>1.0845377818709006</v>
      </c>
      <c r="CR40" s="16">
        <f>CP40-'Market and Factors'!F44</f>
        <v>8.313778187090054E-2</v>
      </c>
      <c r="CS40" s="16">
        <f>'Market and Factors'!C44</f>
        <v>2.8999999999999998E-3</v>
      </c>
      <c r="CT40" s="16">
        <f>'Market and Factors'!M44</f>
        <v>1.1200000000000002E-2</v>
      </c>
      <c r="CU40" s="16">
        <f>'Market and Factors'!O44</f>
        <v>5.4000000000000003E-3</v>
      </c>
      <c r="CV40" s="9">
        <f>'Market and Factors'!Q44</f>
        <v>2E-3</v>
      </c>
      <c r="CX40" s="6">
        <v>46.877102000000001</v>
      </c>
      <c r="CY40" s="16">
        <f t="shared" si="21"/>
        <v>5.212412259027243E-2</v>
      </c>
      <c r="CZ40" s="16">
        <f t="shared" si="22"/>
        <v>1.0521241225902724</v>
      </c>
      <c r="DA40" s="16">
        <f>CY40-'Market and Factors'!F44</f>
        <v>5.0724122590272432E-2</v>
      </c>
      <c r="DB40" s="16">
        <f>'Market and Factors'!C44</f>
        <v>2.8999999999999998E-3</v>
      </c>
      <c r="DC40" s="16">
        <f>'Market and Factors'!M44</f>
        <v>1.1200000000000002E-2</v>
      </c>
      <c r="DD40" s="16">
        <f>'Market and Factors'!O44</f>
        <v>5.4000000000000003E-3</v>
      </c>
      <c r="DE40" s="9">
        <f>'Market and Factors'!Q44</f>
        <v>2E-3</v>
      </c>
    </row>
    <row r="41" spans="1:109">
      <c r="A41" s="22">
        <v>43221</v>
      </c>
      <c r="B41" s="18"/>
      <c r="C41" s="6">
        <v>181.689041</v>
      </c>
      <c r="D41" s="16">
        <f t="shared" si="0"/>
        <v>0.13076364439957516</v>
      </c>
      <c r="E41" s="16">
        <f t="shared" si="23"/>
        <v>1.1307636443995752</v>
      </c>
      <c r="F41" s="16">
        <f>'Raw Stock Data'!D41-'Market and Factors'!F45</f>
        <v>0.12936364439957515</v>
      </c>
      <c r="G41" s="16">
        <f>'Market and Factors'!C45</f>
        <v>2.6499999999999999E-2</v>
      </c>
      <c r="H41" s="16">
        <f>'Market and Factors'!M45</f>
        <v>5.2300000000000006E-2</v>
      </c>
      <c r="I41" s="16">
        <f>'Market and Factors'!O45</f>
        <v>-3.1600000000000003E-2</v>
      </c>
      <c r="J41" s="9">
        <f>'Market and Factors'!Q45</f>
        <v>3.8100000000000002E-2</v>
      </c>
      <c r="L41" s="6">
        <v>39.287520999999998</v>
      </c>
      <c r="M41" s="16">
        <f t="shared" si="1"/>
        <v>0.16222075618220488</v>
      </c>
      <c r="N41" s="16">
        <f t="shared" si="2"/>
        <v>1.1622207561822049</v>
      </c>
      <c r="O41" s="16">
        <f>M41-'Market and Factors'!F45</f>
        <v>0.16082075618220487</v>
      </c>
      <c r="P41" s="16">
        <f>'Market and Factors'!C45</f>
        <v>2.6499999999999999E-2</v>
      </c>
      <c r="Q41" s="16">
        <f>'Market and Factors'!M45</f>
        <v>5.2300000000000006E-2</v>
      </c>
      <c r="R41" s="16">
        <f>'Market and Factors'!O45</f>
        <v>-3.1600000000000003E-2</v>
      </c>
      <c r="S41" s="9">
        <f>'Market and Factors'!Q45</f>
        <v>3.8100000000000002E-2</v>
      </c>
      <c r="U41" s="6">
        <v>79.146782000000002</v>
      </c>
      <c r="V41" s="16">
        <f t="shared" si="3"/>
        <v>-6.6922981104109741E-2</v>
      </c>
      <c r="W41" s="16">
        <f t="shared" si="4"/>
        <v>0.93307701889589023</v>
      </c>
      <c r="X41" s="16">
        <f>V41-'Market and Factors'!F45</f>
        <v>-6.832298110410974E-2</v>
      </c>
      <c r="Y41" s="16">
        <f>'Market and Factors'!C45</f>
        <v>2.6499999999999999E-2</v>
      </c>
      <c r="Z41" s="16">
        <f>'Market and Factors'!M45</f>
        <v>5.2300000000000006E-2</v>
      </c>
      <c r="AA41" s="16">
        <f>'Market and Factors'!O45</f>
        <v>-3.1600000000000003E-2</v>
      </c>
      <c r="AB41" s="9">
        <f>'Market and Factors'!Q45</f>
        <v>3.8100000000000002E-2</v>
      </c>
      <c r="AD41" s="6">
        <v>68.530968000000001</v>
      </c>
      <c r="AE41" s="16">
        <f t="shared" si="5"/>
        <v>3.9944143948703326E-3</v>
      </c>
      <c r="AF41" s="16">
        <f t="shared" si="6"/>
        <v>1.0039944143948702</v>
      </c>
      <c r="AG41" s="16">
        <f>AE41-'Market and Factors'!F45</f>
        <v>2.5944143948703324E-3</v>
      </c>
      <c r="AH41" s="16">
        <f>'Market and Factors'!C45</f>
        <v>2.6499999999999999E-2</v>
      </c>
      <c r="AI41" s="16">
        <f>'Market and Factors'!M45</f>
        <v>5.2300000000000006E-2</v>
      </c>
      <c r="AJ41" s="16">
        <f>'Market and Factors'!O45</f>
        <v>-3.1600000000000003E-2</v>
      </c>
      <c r="AK41" s="9">
        <f>'Market and Factors'!Q45</f>
        <v>3.8100000000000002E-2</v>
      </c>
      <c r="AM41" s="6">
        <v>95.930137999999999</v>
      </c>
      <c r="AN41" s="16">
        <f t="shared" si="7"/>
        <v>5.6886291207461193E-2</v>
      </c>
      <c r="AO41" s="16">
        <f t="shared" si="8"/>
        <v>1.0568862912074612</v>
      </c>
      <c r="AP41" s="16">
        <f>AN41-'Market and Factors'!F45</f>
        <v>5.5486291207461194E-2</v>
      </c>
      <c r="AQ41" s="16">
        <f>'Market and Factors'!C45</f>
        <v>2.6499999999999999E-2</v>
      </c>
      <c r="AR41" s="16">
        <f>'Market and Factors'!M45</f>
        <v>5.2300000000000006E-2</v>
      </c>
      <c r="AS41" s="16">
        <f>'Market and Factors'!O45</f>
        <v>-3.1600000000000003E-2</v>
      </c>
      <c r="AT41" s="9">
        <f>'Market and Factors'!Q45</f>
        <v>3.8100000000000002E-2</v>
      </c>
      <c r="AV41" s="6">
        <v>51.277752</v>
      </c>
      <c r="AW41" s="16">
        <f t="shared" si="9"/>
        <v>3.50440129979614E-2</v>
      </c>
      <c r="AX41" s="16">
        <f t="shared" si="10"/>
        <v>1.0350440129979614</v>
      </c>
      <c r="AY41" s="16">
        <f>AW41-'Market and Factors'!F45</f>
        <v>3.3644012997961402E-2</v>
      </c>
      <c r="AZ41" s="16">
        <f>'Market and Factors'!C45</f>
        <v>2.6499999999999999E-2</v>
      </c>
      <c r="BA41" s="16">
        <f>'Market and Factors'!M45</f>
        <v>5.2300000000000006E-2</v>
      </c>
      <c r="BB41" s="16">
        <f>'Market and Factors'!O45</f>
        <v>-3.1600000000000003E-2</v>
      </c>
      <c r="BC41" s="9">
        <f>'Market and Factors'!Q45</f>
        <v>3.8100000000000002E-2</v>
      </c>
      <c r="BE41" s="28">
        <v>3.2</v>
      </c>
      <c r="BF41" s="16">
        <f t="shared" si="11"/>
        <v>-9.8591549295774558E-2</v>
      </c>
      <c r="BG41" s="16">
        <f t="shared" si="12"/>
        <v>0.90140845070422548</v>
      </c>
      <c r="BH41" s="16">
        <f>BF41-'Market and Factors'!F45</f>
        <v>-9.9991549295774557E-2</v>
      </c>
      <c r="BI41" s="16">
        <f>'Market and Factors'!C45</f>
        <v>2.6499999999999999E-2</v>
      </c>
      <c r="BJ41" s="16">
        <f>'Market and Factors'!M45</f>
        <v>5.2300000000000006E-2</v>
      </c>
      <c r="BK41" s="16">
        <f>'Market and Factors'!O45</f>
        <v>-3.1600000000000003E-2</v>
      </c>
      <c r="BL41" s="9">
        <f>'Market and Factors'!Q45</f>
        <v>3.8100000000000002E-2</v>
      </c>
      <c r="BN41" s="25">
        <v>45.458553000000002</v>
      </c>
      <c r="BO41" s="16">
        <f t="shared" si="13"/>
        <v>-3.0261021681758371E-2</v>
      </c>
      <c r="BP41" s="16">
        <f t="shared" si="14"/>
        <v>0.96973897831824163</v>
      </c>
      <c r="BQ41" s="16">
        <f>BO41-'Market and Factors'!F45</f>
        <v>-3.166102168175837E-2</v>
      </c>
      <c r="BR41" s="16">
        <f>'Market and Factors'!C45</f>
        <v>2.6499999999999999E-2</v>
      </c>
      <c r="BS41" s="16">
        <f>'Market and Factors'!M45</f>
        <v>5.2300000000000006E-2</v>
      </c>
      <c r="BT41" s="16">
        <f>'Market and Factors'!O45</f>
        <v>-3.1600000000000003E-2</v>
      </c>
      <c r="BU41" s="9">
        <f>'Market and Factors'!Q45</f>
        <v>3.8100000000000002E-2</v>
      </c>
      <c r="BW41" s="6">
        <v>70.271461000000002</v>
      </c>
      <c r="BX41" s="16">
        <f t="shared" si="15"/>
        <v>4.9861043090185179E-2</v>
      </c>
      <c r="BY41" s="16">
        <f t="shared" si="16"/>
        <v>1.0498610430901851</v>
      </c>
      <c r="BZ41" s="16">
        <f>BX41-'Market and Factors'!F45</f>
        <v>4.8461043090185181E-2</v>
      </c>
      <c r="CA41" s="16">
        <f>'Market and Factors'!C45</f>
        <v>2.6499999999999999E-2</v>
      </c>
      <c r="CB41" s="16">
        <f>'Market and Factors'!M45</f>
        <v>5.2300000000000006E-2</v>
      </c>
      <c r="CC41" s="16">
        <f>'Market and Factors'!O45</f>
        <v>-3.1600000000000003E-2</v>
      </c>
      <c r="CD41" s="9">
        <f>'Market and Factors'!Q45</f>
        <v>3.8100000000000002E-2</v>
      </c>
      <c r="CF41" s="25">
        <v>29.875043999999999</v>
      </c>
      <c r="CG41" s="16">
        <f t="shared" si="17"/>
        <v>-1.0275941686847907E-3</v>
      </c>
      <c r="CH41" s="16">
        <f t="shared" si="18"/>
        <v>0.99897240583131519</v>
      </c>
      <c r="CI41" s="16">
        <f>CG41-'Market and Factors'!F45</f>
        <v>-2.4275941686847909E-3</v>
      </c>
      <c r="CJ41" s="16">
        <f>'Market and Factors'!C45</f>
        <v>2.6499999999999999E-2</v>
      </c>
      <c r="CK41" s="16">
        <f>'Market and Factors'!M45</f>
        <v>5.2300000000000006E-2</v>
      </c>
      <c r="CL41" s="16">
        <f>'Market and Factors'!O45</f>
        <v>-3.1600000000000003E-2</v>
      </c>
      <c r="CM41" s="9">
        <f>'Market and Factors'!Q45</f>
        <v>3.8100000000000002E-2</v>
      </c>
      <c r="CO41" s="6">
        <v>198.85884100000001</v>
      </c>
      <c r="CP41" s="16">
        <f t="shared" si="19"/>
        <v>5.3386456964801904E-2</v>
      </c>
      <c r="CQ41" s="16">
        <f t="shared" si="20"/>
        <v>1.0533864569648019</v>
      </c>
      <c r="CR41" s="16">
        <f>CP41-'Market and Factors'!F45</f>
        <v>5.1986456964801905E-2</v>
      </c>
      <c r="CS41" s="16">
        <f>'Market and Factors'!C45</f>
        <v>2.6499999999999999E-2</v>
      </c>
      <c r="CT41" s="16">
        <f>'Market and Factors'!M45</f>
        <v>5.2300000000000006E-2</v>
      </c>
      <c r="CU41" s="16">
        <f>'Market and Factors'!O45</f>
        <v>-3.1600000000000003E-2</v>
      </c>
      <c r="CV41" s="9">
        <f>'Market and Factors'!Q45</f>
        <v>3.8100000000000002E-2</v>
      </c>
      <c r="CX41" s="6">
        <v>45.458553000000002</v>
      </c>
      <c r="CY41" s="16">
        <f t="shared" si="21"/>
        <v>-3.0261021681758371E-2</v>
      </c>
      <c r="CZ41" s="16">
        <f t="shared" si="22"/>
        <v>0.96973897831824163</v>
      </c>
      <c r="DA41" s="16">
        <f>CY41-'Market and Factors'!F45</f>
        <v>-3.166102168175837E-2</v>
      </c>
      <c r="DB41" s="16">
        <f>'Market and Factors'!C45</f>
        <v>2.6499999999999999E-2</v>
      </c>
      <c r="DC41" s="16">
        <f>'Market and Factors'!M45</f>
        <v>5.2300000000000006E-2</v>
      </c>
      <c r="DD41" s="16">
        <f>'Market and Factors'!O45</f>
        <v>-3.1600000000000003E-2</v>
      </c>
      <c r="DE41" s="9">
        <f>'Market and Factors'!Q45</f>
        <v>3.8100000000000002E-2</v>
      </c>
    </row>
    <row r="42" spans="1:109">
      <c r="A42" s="22">
        <v>43252</v>
      </c>
      <c r="B42" s="18"/>
      <c r="C42" s="6">
        <v>180.67184399999999</v>
      </c>
      <c r="D42" s="16">
        <f t="shared" si="0"/>
        <v>-5.5985600144150141E-3</v>
      </c>
      <c r="E42" s="16">
        <f t="shared" si="23"/>
        <v>0.99440143998558495</v>
      </c>
      <c r="F42" s="16">
        <f>'Raw Stock Data'!D42-'Market and Factors'!F46</f>
        <v>-6.9985600144150143E-3</v>
      </c>
      <c r="G42" s="16">
        <f>'Market and Factors'!C46</f>
        <v>4.7999999999999996E-3</v>
      </c>
      <c r="H42" s="16">
        <f>'Market and Factors'!M46</f>
        <v>1.18E-2</v>
      </c>
      <c r="I42" s="16">
        <f>'Market and Factors'!O46</f>
        <v>-2.3799999999999998E-2</v>
      </c>
      <c r="J42" s="9">
        <f>'Market and Factors'!Q46</f>
        <v>-2.3900000000000001E-2</v>
      </c>
      <c r="L42" s="6">
        <v>36.251255</v>
      </c>
      <c r="M42" s="16">
        <f t="shared" si="1"/>
        <v>-7.7283216724211179E-2</v>
      </c>
      <c r="N42" s="16">
        <f t="shared" si="2"/>
        <v>0.92271678327578877</v>
      </c>
      <c r="O42" s="16">
        <f>M42-'Market and Factors'!F46</f>
        <v>-7.8683216724211177E-2</v>
      </c>
      <c r="P42" s="16">
        <f>'Market and Factors'!C46</f>
        <v>4.7999999999999996E-3</v>
      </c>
      <c r="Q42" s="16">
        <f>'Market and Factors'!M46</f>
        <v>1.18E-2</v>
      </c>
      <c r="R42" s="16">
        <f>'Market and Factors'!O46</f>
        <v>-2.3799999999999998E-2</v>
      </c>
      <c r="S42" s="9">
        <f>'Market and Factors'!Q46</f>
        <v>-2.3900000000000001E-2</v>
      </c>
      <c r="U42" s="6">
        <v>82.646347000000006</v>
      </c>
      <c r="V42" s="16">
        <f t="shared" si="3"/>
        <v>4.4216137555662137E-2</v>
      </c>
      <c r="W42" s="16">
        <f t="shared" si="4"/>
        <v>1.0442161375556622</v>
      </c>
      <c r="X42" s="16">
        <f>V42-'Market and Factors'!F46</f>
        <v>4.2816137555662138E-2</v>
      </c>
      <c r="Y42" s="16">
        <f>'Market and Factors'!C46</f>
        <v>4.7999999999999996E-3</v>
      </c>
      <c r="Z42" s="16">
        <f>'Market and Factors'!M46</f>
        <v>1.18E-2</v>
      </c>
      <c r="AA42" s="16">
        <f>'Market and Factors'!O46</f>
        <v>-2.3799999999999998E-2</v>
      </c>
      <c r="AB42" s="9">
        <f>'Market and Factors'!Q46</f>
        <v>-2.3900000000000001E-2</v>
      </c>
      <c r="AD42" s="6">
        <v>72.181702000000001</v>
      </c>
      <c r="AE42" s="16">
        <f t="shared" si="5"/>
        <v>5.3271303566002452E-2</v>
      </c>
      <c r="AF42" s="16">
        <f t="shared" si="6"/>
        <v>1.0532713035660024</v>
      </c>
      <c r="AG42" s="16">
        <f>AE42-'Market and Factors'!F46</f>
        <v>5.1871303566002454E-2</v>
      </c>
      <c r="AH42" s="16">
        <f>'Market and Factors'!C46</f>
        <v>4.7999999999999996E-3</v>
      </c>
      <c r="AI42" s="16">
        <f>'Market and Factors'!M46</f>
        <v>1.18E-2</v>
      </c>
      <c r="AJ42" s="16">
        <f>'Market and Factors'!O46</f>
        <v>-2.3799999999999998E-2</v>
      </c>
      <c r="AK42" s="9">
        <f>'Market and Factors'!Q46</f>
        <v>-2.3900000000000001E-2</v>
      </c>
      <c r="AM42" s="6">
        <v>96.121750000000006</v>
      </c>
      <c r="AN42" s="16">
        <f t="shared" si="7"/>
        <v>1.9974119082368704E-3</v>
      </c>
      <c r="AO42" s="16">
        <f t="shared" si="8"/>
        <v>1.0019974119082369</v>
      </c>
      <c r="AP42" s="16">
        <f>AN42-'Market and Factors'!F46</f>
        <v>5.9741190823687021E-4</v>
      </c>
      <c r="AQ42" s="16">
        <f>'Market and Factors'!C46</f>
        <v>4.7999999999999996E-3</v>
      </c>
      <c r="AR42" s="16">
        <f>'Market and Factors'!M46</f>
        <v>1.18E-2</v>
      </c>
      <c r="AS42" s="16">
        <f>'Market and Factors'!O46</f>
        <v>-2.3799999999999998E-2</v>
      </c>
      <c r="AT42" s="9">
        <f>'Market and Factors'!Q46</f>
        <v>-2.3900000000000001E-2</v>
      </c>
      <c r="AV42" s="6">
        <v>47.278422999999997</v>
      </c>
      <c r="AW42" s="16">
        <f t="shared" si="9"/>
        <v>-7.7993454159222958E-2</v>
      </c>
      <c r="AX42" s="16">
        <f t="shared" si="10"/>
        <v>0.92200654584077701</v>
      </c>
      <c r="AY42" s="16">
        <f>AW42-'Market and Factors'!F46</f>
        <v>-7.9393454159222956E-2</v>
      </c>
      <c r="AZ42" s="16">
        <f>'Market and Factors'!C46</f>
        <v>4.7999999999999996E-3</v>
      </c>
      <c r="BA42" s="16">
        <f>'Market and Factors'!M46</f>
        <v>1.18E-2</v>
      </c>
      <c r="BB42" s="16">
        <f>'Market and Factors'!O46</f>
        <v>-2.3799999999999998E-2</v>
      </c>
      <c r="BC42" s="9">
        <f>'Market and Factors'!Q46</f>
        <v>-2.3900000000000001E-2</v>
      </c>
      <c r="BE42" s="28">
        <v>3.52</v>
      </c>
      <c r="BF42" s="29">
        <f t="shared" si="11"/>
        <v>9.999999999999995E-2</v>
      </c>
      <c r="BG42" s="30">
        <f t="shared" si="12"/>
        <v>1.0999999999999999</v>
      </c>
      <c r="BH42" s="16">
        <f>BF42-'Market and Factors'!F46</f>
        <v>9.8599999999999952E-2</v>
      </c>
      <c r="BI42" s="16">
        <f>'Market and Factors'!C46</f>
        <v>4.7999999999999996E-3</v>
      </c>
      <c r="BJ42" s="16">
        <f>'Market and Factors'!M46</f>
        <v>1.18E-2</v>
      </c>
      <c r="BK42" s="16">
        <f>'Market and Factors'!O46</f>
        <v>-2.3799999999999998E-2</v>
      </c>
      <c r="BL42" s="9">
        <f>'Market and Factors'!Q46</f>
        <v>-2.3900000000000001E-2</v>
      </c>
      <c r="BN42" s="25">
        <v>48.358727000000002</v>
      </c>
      <c r="BO42" s="16">
        <f t="shared" si="13"/>
        <v>6.3798203167619513E-2</v>
      </c>
      <c r="BP42" s="16">
        <f t="shared" si="14"/>
        <v>1.0637982031676194</v>
      </c>
      <c r="BQ42" s="16">
        <f>BO42-'Market and Factors'!F46</f>
        <v>6.2398203167619515E-2</v>
      </c>
      <c r="BR42" s="16">
        <f>'Market and Factors'!C46</f>
        <v>4.7999999999999996E-3</v>
      </c>
      <c r="BS42" s="16">
        <f>'Market and Factors'!M46</f>
        <v>1.18E-2</v>
      </c>
      <c r="BT42" s="16">
        <f>'Market and Factors'!O46</f>
        <v>-2.3799999999999998E-2</v>
      </c>
      <c r="BU42" s="9">
        <f>'Market and Factors'!Q46</f>
        <v>-2.3900000000000001E-2</v>
      </c>
      <c r="BW42" s="6">
        <v>77.983704000000003</v>
      </c>
      <c r="BX42" s="16">
        <f t="shared" si="15"/>
        <v>0.10974929068288478</v>
      </c>
      <c r="BY42" s="16">
        <f t="shared" si="16"/>
        <v>1.1097492906828847</v>
      </c>
      <c r="BZ42" s="16">
        <f>BX42-'Market and Factors'!F46</f>
        <v>0.10834929068288478</v>
      </c>
      <c r="CA42" s="16">
        <f>'Market and Factors'!C46</f>
        <v>4.7999999999999996E-3</v>
      </c>
      <c r="CB42" s="16">
        <f>'Market and Factors'!M46</f>
        <v>1.18E-2</v>
      </c>
      <c r="CC42" s="16">
        <f>'Market and Factors'!O46</f>
        <v>-2.3799999999999998E-2</v>
      </c>
      <c r="CD42" s="9">
        <f>'Market and Factors'!Q46</f>
        <v>-2.3900000000000001E-2</v>
      </c>
      <c r="CF42" s="25">
        <v>31.436824999999999</v>
      </c>
      <c r="CG42" s="16">
        <f t="shared" si="17"/>
        <v>5.2277111290614332E-2</v>
      </c>
      <c r="CH42" s="16">
        <f t="shared" si="18"/>
        <v>1.0522771112906144</v>
      </c>
      <c r="CI42" s="16">
        <f>CG42-'Market and Factors'!F46</f>
        <v>5.0877111290614334E-2</v>
      </c>
      <c r="CJ42" s="16">
        <f>'Market and Factors'!C46</f>
        <v>4.7999999999999996E-3</v>
      </c>
      <c r="CK42" s="16">
        <f>'Market and Factors'!M46</f>
        <v>1.18E-2</v>
      </c>
      <c r="CL42" s="16">
        <f>'Market and Factors'!O46</f>
        <v>-2.3799999999999998E-2</v>
      </c>
      <c r="CM42" s="9">
        <f>'Market and Factors'!Q46</f>
        <v>-2.3900000000000001E-2</v>
      </c>
      <c r="CO42" s="6">
        <v>204.56538399999999</v>
      </c>
      <c r="CP42" s="16">
        <f t="shared" si="19"/>
        <v>2.8696451067015832E-2</v>
      </c>
      <c r="CQ42" s="16">
        <f t="shared" si="20"/>
        <v>1.0286964510670158</v>
      </c>
      <c r="CR42" s="16">
        <f>CP42-'Market and Factors'!F46</f>
        <v>2.729645106701583E-2</v>
      </c>
      <c r="CS42" s="16">
        <f>'Market and Factors'!C46</f>
        <v>4.7999999999999996E-3</v>
      </c>
      <c r="CT42" s="16">
        <f>'Market and Factors'!M46</f>
        <v>1.18E-2</v>
      </c>
      <c r="CU42" s="16">
        <f>'Market and Factors'!O46</f>
        <v>-2.3799999999999998E-2</v>
      </c>
      <c r="CV42" s="9">
        <f>'Market and Factors'!Q46</f>
        <v>-2.3900000000000001E-2</v>
      </c>
      <c r="CX42" s="6">
        <v>48.358727000000002</v>
      </c>
      <c r="CY42" s="16">
        <f t="shared" si="21"/>
        <v>6.3798203167619513E-2</v>
      </c>
      <c r="CZ42" s="16">
        <f t="shared" si="22"/>
        <v>1.0637982031676194</v>
      </c>
      <c r="DA42" s="16">
        <f>CY42-'Market and Factors'!F46</f>
        <v>6.2398203167619515E-2</v>
      </c>
      <c r="DB42" s="16">
        <f>'Market and Factors'!C46</f>
        <v>4.7999999999999996E-3</v>
      </c>
      <c r="DC42" s="16">
        <f>'Market and Factors'!M46</f>
        <v>1.18E-2</v>
      </c>
      <c r="DD42" s="16">
        <f>'Market and Factors'!O46</f>
        <v>-2.3799999999999998E-2</v>
      </c>
      <c r="DE42" s="9">
        <f>'Market and Factors'!Q46</f>
        <v>-2.3900000000000001E-2</v>
      </c>
    </row>
    <row r="43" spans="1:109">
      <c r="A43" s="22">
        <v>43282</v>
      </c>
      <c r="B43" s="18"/>
      <c r="C43" s="6">
        <v>185.72764599999999</v>
      </c>
      <c r="D43" s="16">
        <f t="shared" si="0"/>
        <v>2.7983341997660689E-2</v>
      </c>
      <c r="E43" s="16">
        <f t="shared" si="23"/>
        <v>1.0279833419976607</v>
      </c>
      <c r="F43" s="16">
        <f>'Raw Stock Data'!D43-'Market and Factors'!F47</f>
        <v>2.6383341997660688E-2</v>
      </c>
      <c r="G43" s="16">
        <f>'Market and Factors'!C47</f>
        <v>3.1899999999999998E-2</v>
      </c>
      <c r="H43" s="16">
        <f>'Market and Factors'!M47</f>
        <v>-2.1700000000000001E-2</v>
      </c>
      <c r="I43" s="16">
        <f>'Market and Factors'!O47</f>
        <v>4.3E-3</v>
      </c>
      <c r="J43" s="9">
        <f>'Market and Factors'!Q47</f>
        <v>-1.6E-2</v>
      </c>
      <c r="L43" s="6">
        <v>35.184685000000002</v>
      </c>
      <c r="M43" s="16">
        <f t="shared" si="1"/>
        <v>-2.94216020934999E-2</v>
      </c>
      <c r="N43" s="16">
        <f t="shared" si="2"/>
        <v>0.97057839790650013</v>
      </c>
      <c r="O43" s="16">
        <f>M43-'Market and Factors'!F47</f>
        <v>-3.1021602093499901E-2</v>
      </c>
      <c r="P43" s="16">
        <f>'Market and Factors'!C47</f>
        <v>3.1899999999999998E-2</v>
      </c>
      <c r="Q43" s="16">
        <f>'Market and Factors'!M47</f>
        <v>-2.1700000000000001E-2</v>
      </c>
      <c r="R43" s="16">
        <f>'Market and Factors'!O47</f>
        <v>4.3E-3</v>
      </c>
      <c r="S43" s="9">
        <f>'Market and Factors'!Q47</f>
        <v>-1.6E-2</v>
      </c>
      <c r="U43" s="6">
        <v>86.100807000000003</v>
      </c>
      <c r="V43" s="16">
        <f t="shared" si="3"/>
        <v>4.1798096653927093E-2</v>
      </c>
      <c r="W43" s="16">
        <f t="shared" si="4"/>
        <v>1.0417980966539271</v>
      </c>
      <c r="X43" s="16">
        <f>V43-'Market and Factors'!F47</f>
        <v>4.0198096653927096E-2</v>
      </c>
      <c r="Y43" s="16">
        <f>'Market and Factors'!C47</f>
        <v>3.1899999999999998E-2</v>
      </c>
      <c r="Z43" s="16">
        <f>'Market and Factors'!M47</f>
        <v>-2.1700000000000001E-2</v>
      </c>
      <c r="AA43" s="16">
        <f>'Market and Factors'!O47</f>
        <v>4.3E-3</v>
      </c>
      <c r="AB43" s="9">
        <f>'Market and Factors'!Q47</f>
        <v>-1.6E-2</v>
      </c>
      <c r="AD43" s="6">
        <v>76.505759999999995</v>
      </c>
      <c r="AE43" s="16">
        <f t="shared" si="5"/>
        <v>5.9905182064008321E-2</v>
      </c>
      <c r="AF43" s="16">
        <f t="shared" si="6"/>
        <v>1.0599051820640084</v>
      </c>
      <c r="AG43" s="16">
        <f>AE43-'Market and Factors'!F47</f>
        <v>5.8305182064008323E-2</v>
      </c>
      <c r="AH43" s="16">
        <f>'Market and Factors'!C47</f>
        <v>3.1899999999999998E-2</v>
      </c>
      <c r="AI43" s="16">
        <f>'Market and Factors'!M47</f>
        <v>-2.1700000000000001E-2</v>
      </c>
      <c r="AJ43" s="16">
        <f>'Market and Factors'!O47</f>
        <v>4.3E-3</v>
      </c>
      <c r="AK43" s="9">
        <f>'Market and Factors'!Q47</f>
        <v>-1.6E-2</v>
      </c>
      <c r="AM43" s="6">
        <v>103.40325199999999</v>
      </c>
      <c r="AN43" s="16">
        <f t="shared" si="7"/>
        <v>7.5752907120396673E-2</v>
      </c>
      <c r="AO43" s="16">
        <f t="shared" si="8"/>
        <v>1.0757529071203966</v>
      </c>
      <c r="AP43" s="16">
        <f>AN43-'Market and Factors'!F47</f>
        <v>7.4152907120396669E-2</v>
      </c>
      <c r="AQ43" s="16">
        <f>'Market and Factors'!C47</f>
        <v>3.1899999999999998E-2</v>
      </c>
      <c r="AR43" s="16">
        <f>'Market and Factors'!M47</f>
        <v>-2.1700000000000001E-2</v>
      </c>
      <c r="AS43" s="16">
        <f>'Market and Factors'!O47</f>
        <v>4.3E-3</v>
      </c>
      <c r="AT43" s="9">
        <f>'Market and Factors'!Q47</f>
        <v>-1.6E-2</v>
      </c>
      <c r="AV43" s="6">
        <v>51.935637999999997</v>
      </c>
      <c r="AW43" s="16">
        <f t="shared" si="9"/>
        <v>9.8506140951444193E-2</v>
      </c>
      <c r="AX43" s="16">
        <f t="shared" si="10"/>
        <v>1.0985061409514443</v>
      </c>
      <c r="AY43" s="16">
        <f>AW43-'Market and Factors'!F47</f>
        <v>9.6906140951444189E-2</v>
      </c>
      <c r="AZ43" s="16">
        <f>'Market and Factors'!C47</f>
        <v>3.1899999999999998E-2</v>
      </c>
      <c r="BA43" s="16">
        <f>'Market and Factors'!M47</f>
        <v>-2.1700000000000001E-2</v>
      </c>
      <c r="BB43" s="16">
        <f>'Market and Factors'!O47</f>
        <v>4.3E-3</v>
      </c>
      <c r="BC43" s="9">
        <f>'Market and Factors'!Q47</f>
        <v>-1.6E-2</v>
      </c>
      <c r="BE43" s="28">
        <v>3.18</v>
      </c>
      <c r="BF43" s="16">
        <f t="shared" si="11"/>
        <v>-9.6590909090909047E-2</v>
      </c>
      <c r="BG43" s="16">
        <f t="shared" si="12"/>
        <v>0.90340909090909094</v>
      </c>
      <c r="BH43" s="16">
        <f>BF43-'Market and Factors'!F47</f>
        <v>-9.8190909090909051E-2</v>
      </c>
      <c r="BI43" s="16">
        <f>'Market and Factors'!C47</f>
        <v>3.1899999999999998E-2</v>
      </c>
      <c r="BJ43" s="16">
        <f>'Market and Factors'!M47</f>
        <v>-2.1700000000000001E-2</v>
      </c>
      <c r="BK43" s="16">
        <f>'Market and Factors'!O47</f>
        <v>4.3E-3</v>
      </c>
      <c r="BL43" s="9">
        <f>'Market and Factors'!Q47</f>
        <v>-1.6E-2</v>
      </c>
      <c r="BN43" s="25">
        <v>48.947105000000001</v>
      </c>
      <c r="BO43" s="16">
        <f t="shared" si="13"/>
        <v>1.2166945585643699E-2</v>
      </c>
      <c r="BP43" s="16">
        <f t="shared" si="14"/>
        <v>1.0121669455856437</v>
      </c>
      <c r="BQ43" s="16">
        <f>BO43-'Market and Factors'!F47</f>
        <v>1.0566945585643698E-2</v>
      </c>
      <c r="BR43" s="16">
        <f>'Market and Factors'!C47</f>
        <v>3.1899999999999998E-2</v>
      </c>
      <c r="BS43" s="16">
        <f>'Market and Factors'!M47</f>
        <v>-2.1700000000000001E-2</v>
      </c>
      <c r="BT43" s="16">
        <f>'Market and Factors'!O47</f>
        <v>4.3E-3</v>
      </c>
      <c r="BU43" s="9">
        <f>'Market and Factors'!Q47</f>
        <v>-1.6E-2</v>
      </c>
      <c r="BW43" s="6">
        <v>75.482924999999994</v>
      </c>
      <c r="BX43" s="16">
        <f t="shared" si="15"/>
        <v>-3.2067968969517122E-2</v>
      </c>
      <c r="BY43" s="16">
        <f t="shared" si="16"/>
        <v>0.96793203103048286</v>
      </c>
      <c r="BZ43" s="16">
        <f>BX43-'Market and Factors'!F47</f>
        <v>-3.3667968969517119E-2</v>
      </c>
      <c r="CA43" s="16">
        <f>'Market and Factors'!C47</f>
        <v>3.1899999999999998E-2</v>
      </c>
      <c r="CB43" s="16">
        <f>'Market and Factors'!M47</f>
        <v>-2.1700000000000001E-2</v>
      </c>
      <c r="CC43" s="16">
        <f>'Market and Factors'!O47</f>
        <v>4.3E-3</v>
      </c>
      <c r="CD43" s="9">
        <f>'Market and Factors'!Q47</f>
        <v>-1.6E-2</v>
      </c>
      <c r="CF43" s="25">
        <v>34.282519999999998</v>
      </c>
      <c r="CG43" s="16">
        <f t="shared" si="17"/>
        <v>9.0521068842034758E-2</v>
      </c>
      <c r="CH43" s="16">
        <f t="shared" si="18"/>
        <v>1.0905210688420348</v>
      </c>
      <c r="CI43" s="16">
        <f>CG43-'Market and Factors'!F47</f>
        <v>8.8921068842034753E-2</v>
      </c>
      <c r="CJ43" s="16">
        <f>'Market and Factors'!C47</f>
        <v>3.1899999999999998E-2</v>
      </c>
      <c r="CK43" s="16">
        <f>'Market and Factors'!M47</f>
        <v>-2.1700000000000001E-2</v>
      </c>
      <c r="CL43" s="16">
        <f>'Market and Factors'!O47</f>
        <v>4.3E-3</v>
      </c>
      <c r="CM43" s="9">
        <f>'Market and Factors'!Q47</f>
        <v>-1.6E-2</v>
      </c>
      <c r="CO43" s="6">
        <v>202.63095100000001</v>
      </c>
      <c r="CP43" s="16">
        <f t="shared" si="19"/>
        <v>-9.456306644725309E-3</v>
      </c>
      <c r="CQ43" s="16">
        <f t="shared" si="20"/>
        <v>0.9905436933552747</v>
      </c>
      <c r="CR43" s="16">
        <f>CP43-'Market and Factors'!F47</f>
        <v>-1.105630664472531E-2</v>
      </c>
      <c r="CS43" s="16">
        <f>'Market and Factors'!C47</f>
        <v>3.1899999999999998E-2</v>
      </c>
      <c r="CT43" s="16">
        <f>'Market and Factors'!M47</f>
        <v>-2.1700000000000001E-2</v>
      </c>
      <c r="CU43" s="16">
        <f>'Market and Factors'!O47</f>
        <v>4.3E-3</v>
      </c>
      <c r="CV43" s="9">
        <f>'Market and Factors'!Q47</f>
        <v>-1.6E-2</v>
      </c>
      <c r="CX43" s="6">
        <v>48.947105000000001</v>
      </c>
      <c r="CY43" s="16">
        <f t="shared" si="21"/>
        <v>1.2166945585643699E-2</v>
      </c>
      <c r="CZ43" s="16">
        <f t="shared" si="22"/>
        <v>1.0121669455856437</v>
      </c>
      <c r="DA43" s="16">
        <f>CY43-'Market and Factors'!F47</f>
        <v>1.0566945585643698E-2</v>
      </c>
      <c r="DB43" s="16">
        <f>'Market and Factors'!C47</f>
        <v>3.1899999999999998E-2</v>
      </c>
      <c r="DC43" s="16">
        <f>'Market and Factors'!M47</f>
        <v>-2.1700000000000001E-2</v>
      </c>
      <c r="DD43" s="16">
        <f>'Market and Factors'!O47</f>
        <v>4.3E-3</v>
      </c>
      <c r="DE43" s="9">
        <f>'Market and Factors'!Q47</f>
        <v>-1.6E-2</v>
      </c>
    </row>
    <row r="44" spans="1:109">
      <c r="A44" s="22">
        <v>43313</v>
      </c>
      <c r="B44" s="18"/>
      <c r="C44" s="6">
        <v>222.17240899999999</v>
      </c>
      <c r="D44" s="16">
        <f t="shared" si="0"/>
        <v>0.19622691497419828</v>
      </c>
      <c r="E44" s="16">
        <f t="shared" si="23"/>
        <v>1.1962269149741982</v>
      </c>
      <c r="F44" s="16">
        <f>'Raw Stock Data'!D44-'Market and Factors'!F48</f>
        <v>0.19462691497419829</v>
      </c>
      <c r="G44" s="16">
        <f>'Market and Factors'!C48</f>
        <v>3.44E-2</v>
      </c>
      <c r="H44" s="16">
        <f>'Market and Factors'!M48</f>
        <v>1.15E-2</v>
      </c>
      <c r="I44" s="16">
        <f>'Market and Factors'!O48</f>
        <v>-4.0800000000000003E-2</v>
      </c>
      <c r="J44" s="9">
        <f>'Market and Factors'!Q48</f>
        <v>5.3099999999999994E-2</v>
      </c>
      <c r="L44" s="6">
        <v>33.458393000000001</v>
      </c>
      <c r="M44" s="16">
        <f t="shared" si="1"/>
        <v>-4.9063733269176651E-2</v>
      </c>
      <c r="N44" s="16">
        <f t="shared" si="2"/>
        <v>0.95093626673082332</v>
      </c>
      <c r="O44" s="16">
        <f>M44-'Market and Factors'!F48</f>
        <v>-5.0663733269176649E-2</v>
      </c>
      <c r="P44" s="16">
        <f>'Market and Factors'!C48</f>
        <v>3.44E-2</v>
      </c>
      <c r="Q44" s="16">
        <f>'Market and Factors'!M48</f>
        <v>1.15E-2</v>
      </c>
      <c r="R44" s="16">
        <f>'Market and Factors'!O48</f>
        <v>-4.0800000000000003E-2</v>
      </c>
      <c r="S44" s="9">
        <f>'Market and Factors'!Q48</f>
        <v>5.3099999999999994E-2</v>
      </c>
      <c r="U44" s="6">
        <v>92.498290999999995</v>
      </c>
      <c r="V44" s="16">
        <f t="shared" si="3"/>
        <v>7.4302253636252105E-2</v>
      </c>
      <c r="W44" s="16">
        <f t="shared" si="4"/>
        <v>1.0743022536362521</v>
      </c>
      <c r="X44" s="16">
        <f>V44-'Market and Factors'!F48</f>
        <v>7.2702253636252101E-2</v>
      </c>
      <c r="Y44" s="16">
        <f>'Market and Factors'!C48</f>
        <v>3.44E-2</v>
      </c>
      <c r="Z44" s="16">
        <f>'Market and Factors'!M48</f>
        <v>1.15E-2</v>
      </c>
      <c r="AA44" s="16">
        <f>'Market and Factors'!O48</f>
        <v>-4.0800000000000003E-2</v>
      </c>
      <c r="AB44" s="9">
        <f>'Market and Factors'!Q48</f>
        <v>5.3099999999999994E-2</v>
      </c>
      <c r="AD44" s="6">
        <v>82.972915999999998</v>
      </c>
      <c r="AE44" s="16">
        <f t="shared" si="5"/>
        <v>8.4531622194198228E-2</v>
      </c>
      <c r="AF44" s="16">
        <f t="shared" si="6"/>
        <v>1.0845316221941983</v>
      </c>
      <c r="AG44" s="16">
        <f>AE44-'Market and Factors'!F48</f>
        <v>8.2931622194198223E-2</v>
      </c>
      <c r="AH44" s="16">
        <f>'Market and Factors'!C48</f>
        <v>3.44E-2</v>
      </c>
      <c r="AI44" s="16">
        <f>'Market and Factors'!M48</f>
        <v>1.15E-2</v>
      </c>
      <c r="AJ44" s="16">
        <f>'Market and Factors'!O48</f>
        <v>-4.0800000000000003E-2</v>
      </c>
      <c r="AK44" s="9">
        <f>'Market and Factors'!Q48</f>
        <v>5.3099999999999994E-2</v>
      </c>
      <c r="AM44" s="6">
        <v>109.495544</v>
      </c>
      <c r="AN44" s="16">
        <f t="shared" si="7"/>
        <v>5.8917798832864569E-2</v>
      </c>
      <c r="AO44" s="16">
        <f t="shared" si="8"/>
        <v>1.0589177988328646</v>
      </c>
      <c r="AP44" s="16">
        <f>AN44-'Market and Factors'!F48</f>
        <v>5.7317798832864572E-2</v>
      </c>
      <c r="AQ44" s="16">
        <f>'Market and Factors'!C48</f>
        <v>3.44E-2</v>
      </c>
      <c r="AR44" s="16">
        <f>'Market and Factors'!M48</f>
        <v>1.15E-2</v>
      </c>
      <c r="AS44" s="16">
        <f>'Market and Factors'!O48</f>
        <v>-4.0800000000000003E-2</v>
      </c>
      <c r="AT44" s="9">
        <f>'Market and Factors'!Q48</f>
        <v>5.3099999999999994E-2</v>
      </c>
      <c r="AV44" s="6">
        <v>56.190849</v>
      </c>
      <c r="AW44" s="16">
        <f t="shared" si="9"/>
        <v>8.1932391010581265E-2</v>
      </c>
      <c r="AX44" s="16">
        <f t="shared" si="10"/>
        <v>1.0819323910105814</v>
      </c>
      <c r="AY44" s="16">
        <f>AW44-'Market and Factors'!F48</f>
        <v>8.0332391010581261E-2</v>
      </c>
      <c r="AZ44" s="16">
        <f>'Market and Factors'!C48</f>
        <v>3.44E-2</v>
      </c>
      <c r="BA44" s="16">
        <f>'Market and Factors'!M48</f>
        <v>1.15E-2</v>
      </c>
      <c r="BB44" s="16">
        <f>'Market and Factors'!O48</f>
        <v>-4.0800000000000003E-2</v>
      </c>
      <c r="BC44" s="9">
        <f>'Market and Factors'!Q48</f>
        <v>5.3099999999999994E-2</v>
      </c>
      <c r="BE44" s="28">
        <v>3.1</v>
      </c>
      <c r="BF44" s="16">
        <f t="shared" si="11"/>
        <v>-2.5157232704402538E-2</v>
      </c>
      <c r="BG44" s="16">
        <f t="shared" si="12"/>
        <v>0.97484276729559749</v>
      </c>
      <c r="BH44" s="16">
        <f>BF44-'Market and Factors'!F48</f>
        <v>-2.6757232704402539E-2</v>
      </c>
      <c r="BI44" s="16">
        <f>'Market and Factors'!C48</f>
        <v>3.44E-2</v>
      </c>
      <c r="BJ44" s="16">
        <f>'Market and Factors'!M48</f>
        <v>1.15E-2</v>
      </c>
      <c r="BK44" s="16">
        <f>'Market and Factors'!O48</f>
        <v>-4.0800000000000003E-2</v>
      </c>
      <c r="BL44" s="9">
        <f>'Market and Factors'!Q48</f>
        <v>5.3099999999999994E-2</v>
      </c>
      <c r="BN44" s="25">
        <v>58.697299999999998</v>
      </c>
      <c r="BO44" s="16">
        <f t="shared" si="13"/>
        <v>0.19919860428926284</v>
      </c>
      <c r="BP44" s="16">
        <f t="shared" si="14"/>
        <v>1.1991986042892628</v>
      </c>
      <c r="BQ44" s="16">
        <f>BO44-'Market and Factors'!F48</f>
        <v>0.19759860428926285</v>
      </c>
      <c r="BR44" s="16">
        <f>'Market and Factors'!C48</f>
        <v>3.44E-2</v>
      </c>
      <c r="BS44" s="16">
        <f>'Market and Factors'!M48</f>
        <v>1.15E-2</v>
      </c>
      <c r="BT44" s="16">
        <f>'Market and Factors'!O48</f>
        <v>-4.0800000000000003E-2</v>
      </c>
      <c r="BU44" s="9">
        <f>'Market and Factors'!Q48</f>
        <v>5.3099999999999994E-2</v>
      </c>
      <c r="BW44" s="6">
        <v>80.674781999999993</v>
      </c>
      <c r="BX44" s="16">
        <f t="shared" si="15"/>
        <v>6.8781873516427713E-2</v>
      </c>
      <c r="BY44" s="16">
        <f t="shared" si="16"/>
        <v>1.0687818735164276</v>
      </c>
      <c r="BZ44" s="16">
        <f>BX44-'Market and Factors'!F48</f>
        <v>6.7181873516427709E-2</v>
      </c>
      <c r="CA44" s="16">
        <f>'Market and Factors'!C48</f>
        <v>3.44E-2</v>
      </c>
      <c r="CB44" s="16">
        <f>'Market and Factors'!M48</f>
        <v>1.15E-2</v>
      </c>
      <c r="CC44" s="16">
        <f>'Market and Factors'!O48</f>
        <v>-4.0800000000000003E-2</v>
      </c>
      <c r="CD44" s="9">
        <f>'Market and Factors'!Q48</f>
        <v>5.3099999999999994E-2</v>
      </c>
      <c r="CF44" s="25">
        <v>35.648314999999997</v>
      </c>
      <c r="CG44" s="16">
        <f t="shared" si="17"/>
        <v>3.9839399204025801E-2</v>
      </c>
      <c r="CH44" s="16">
        <f t="shared" si="18"/>
        <v>1.0398393992040258</v>
      </c>
      <c r="CI44" s="16">
        <f>CG44-'Market and Factors'!F48</f>
        <v>3.8239399204025804E-2</v>
      </c>
      <c r="CJ44" s="16">
        <f>'Market and Factors'!C48</f>
        <v>3.44E-2</v>
      </c>
      <c r="CK44" s="16">
        <f>'Market and Factors'!M48</f>
        <v>1.15E-2</v>
      </c>
      <c r="CL44" s="16">
        <f>'Market and Factors'!O48</f>
        <v>-4.0800000000000003E-2</v>
      </c>
      <c r="CM44" s="9">
        <f>'Market and Factors'!Q48</f>
        <v>5.3099999999999994E-2</v>
      </c>
      <c r="CO44" s="6">
        <v>199.92276000000001</v>
      </c>
      <c r="CP44" s="16">
        <f t="shared" si="19"/>
        <v>-1.3365139859606143E-2</v>
      </c>
      <c r="CQ44" s="16">
        <f t="shared" si="20"/>
        <v>0.98663486014039381</v>
      </c>
      <c r="CR44" s="16">
        <f>CP44-'Market and Factors'!F48</f>
        <v>-1.4965139859606144E-2</v>
      </c>
      <c r="CS44" s="16">
        <f>'Market and Factors'!C48</f>
        <v>3.44E-2</v>
      </c>
      <c r="CT44" s="16">
        <f>'Market and Factors'!M48</f>
        <v>1.15E-2</v>
      </c>
      <c r="CU44" s="16">
        <f>'Market and Factors'!O48</f>
        <v>-4.0800000000000003E-2</v>
      </c>
      <c r="CV44" s="9">
        <f>'Market and Factors'!Q48</f>
        <v>5.3099999999999994E-2</v>
      </c>
      <c r="CX44" s="6">
        <v>58.697299999999998</v>
      </c>
      <c r="CY44" s="16">
        <f t="shared" si="21"/>
        <v>0.19919860428926284</v>
      </c>
      <c r="CZ44" s="16">
        <f t="shared" si="22"/>
        <v>1.1991986042892628</v>
      </c>
      <c r="DA44" s="16">
        <f>CY44-'Market and Factors'!F48</f>
        <v>0.19759860428926285</v>
      </c>
      <c r="DB44" s="16">
        <f>'Market and Factors'!C48</f>
        <v>3.44E-2</v>
      </c>
      <c r="DC44" s="16">
        <f>'Market and Factors'!M48</f>
        <v>1.15E-2</v>
      </c>
      <c r="DD44" s="16">
        <f>'Market and Factors'!O48</f>
        <v>-4.0800000000000003E-2</v>
      </c>
      <c r="DE44" s="9">
        <f>'Market and Factors'!Q48</f>
        <v>5.3099999999999994E-2</v>
      </c>
    </row>
    <row r="45" spans="1:109">
      <c r="A45" s="22">
        <v>43344</v>
      </c>
      <c r="B45" s="18"/>
      <c r="C45" s="6">
        <v>221.10043300000001</v>
      </c>
      <c r="D45" s="16">
        <f t="shared" si="0"/>
        <v>-4.8249735636614454E-3</v>
      </c>
      <c r="E45" s="16">
        <f t="shared" si="23"/>
        <v>0.99517502643633859</v>
      </c>
      <c r="F45" s="16">
        <f>'Raw Stock Data'!D45-'Market and Factors'!F49</f>
        <v>-6.324973563661445E-3</v>
      </c>
      <c r="G45" s="16">
        <f>'Market and Factors'!C49</f>
        <v>5.9999999999999995E-4</v>
      </c>
      <c r="H45" s="16">
        <f>'Market and Factors'!M49</f>
        <v>-2.3700000000000002E-2</v>
      </c>
      <c r="I45" s="16">
        <f>'Market and Factors'!O49</f>
        <v>-1.3000000000000001E-2</v>
      </c>
      <c r="J45" s="9">
        <f>'Market and Factors'!Q49</f>
        <v>-7.000000000000001E-4</v>
      </c>
      <c r="L45" s="6">
        <v>31.249489000000001</v>
      </c>
      <c r="M45" s="16">
        <f t="shared" si="1"/>
        <v>-6.6019428966597418E-2</v>
      </c>
      <c r="N45" s="16">
        <f t="shared" si="2"/>
        <v>0.9339805710334026</v>
      </c>
      <c r="O45" s="16">
        <f>M45-'Market and Factors'!F49</f>
        <v>-6.751942896659742E-2</v>
      </c>
      <c r="P45" s="16">
        <f>'Market and Factors'!C49</f>
        <v>5.9999999999999995E-4</v>
      </c>
      <c r="Q45" s="16">
        <f>'Market and Factors'!M49</f>
        <v>-2.3700000000000002E-2</v>
      </c>
      <c r="R45" s="16">
        <f>'Market and Factors'!O49</f>
        <v>-1.3000000000000001E-2</v>
      </c>
      <c r="S45" s="9">
        <f>'Market and Factors'!Q49</f>
        <v>-7.000000000000001E-4</v>
      </c>
      <c r="U45" s="6">
        <v>91.142998000000006</v>
      </c>
      <c r="V45" s="16">
        <f t="shared" si="3"/>
        <v>-1.4652086923422066E-2</v>
      </c>
      <c r="W45" s="16">
        <f t="shared" si="4"/>
        <v>0.98534791307657799</v>
      </c>
      <c r="X45" s="16">
        <f>V45-'Market and Factors'!F49</f>
        <v>-1.6152086923422068E-2</v>
      </c>
      <c r="Y45" s="16">
        <f>'Market and Factors'!C49</f>
        <v>5.9999999999999995E-4</v>
      </c>
      <c r="Z45" s="16">
        <f>'Market and Factors'!M49</f>
        <v>-2.3700000000000002E-2</v>
      </c>
      <c r="AA45" s="16">
        <f>'Market and Factors'!O49</f>
        <v>-1.3000000000000001E-2</v>
      </c>
      <c r="AB45" s="9">
        <f>'Market and Factors'!Q49</f>
        <v>-7.000000000000001E-4</v>
      </c>
      <c r="AD45" s="6">
        <v>84.30368</v>
      </c>
      <c r="AE45" s="16">
        <f t="shared" si="5"/>
        <v>1.6038534791280593E-2</v>
      </c>
      <c r="AF45" s="16">
        <f t="shared" si="6"/>
        <v>1.0160385347912806</v>
      </c>
      <c r="AG45" s="16">
        <f>AE45-'Market and Factors'!F49</f>
        <v>1.4538534791280594E-2</v>
      </c>
      <c r="AH45" s="16">
        <f>'Market and Factors'!C49</f>
        <v>5.9999999999999995E-4</v>
      </c>
      <c r="AI45" s="16">
        <f>'Market and Factors'!M49</f>
        <v>-2.3700000000000002E-2</v>
      </c>
      <c r="AJ45" s="16">
        <f>'Market and Factors'!O49</f>
        <v>-1.3000000000000001E-2</v>
      </c>
      <c r="AK45" s="9">
        <f>'Market and Factors'!Q49</f>
        <v>-7.000000000000001E-4</v>
      </c>
      <c r="AM45" s="6">
        <v>111.91308600000001</v>
      </c>
      <c r="AN45" s="16">
        <f t="shared" si="7"/>
        <v>2.2078907612898036E-2</v>
      </c>
      <c r="AO45" s="16">
        <f t="shared" si="8"/>
        <v>1.022078907612898</v>
      </c>
      <c r="AP45" s="16">
        <f>AN45-'Market and Factors'!F49</f>
        <v>2.0578907612898035E-2</v>
      </c>
      <c r="AQ45" s="16">
        <f>'Market and Factors'!C49</f>
        <v>5.9999999999999995E-4</v>
      </c>
      <c r="AR45" s="16">
        <f>'Market and Factors'!M49</f>
        <v>-2.3700000000000002E-2</v>
      </c>
      <c r="AS45" s="16">
        <f>'Market and Factors'!O49</f>
        <v>-1.3000000000000001E-2</v>
      </c>
      <c r="AT45" s="9">
        <f>'Market and Factors'!Q49</f>
        <v>-7.000000000000001E-4</v>
      </c>
      <c r="AV45" s="6">
        <v>55.566296000000001</v>
      </c>
      <c r="AW45" s="16">
        <f t="shared" si="9"/>
        <v>-1.1114852526965712E-2</v>
      </c>
      <c r="AX45" s="16">
        <f t="shared" si="10"/>
        <v>0.98888514747303424</v>
      </c>
      <c r="AY45" s="16">
        <f>AW45-'Market and Factors'!F49</f>
        <v>-1.2614852526965712E-2</v>
      </c>
      <c r="AZ45" s="16">
        <f>'Market and Factors'!C49</f>
        <v>5.9999999999999995E-4</v>
      </c>
      <c r="BA45" s="16">
        <f>'Market and Factors'!M49</f>
        <v>-2.3700000000000002E-2</v>
      </c>
      <c r="BB45" s="16">
        <f>'Market and Factors'!O49</f>
        <v>-1.3000000000000001E-2</v>
      </c>
      <c r="BC45" s="9">
        <f>'Market and Factors'!Q49</f>
        <v>-7.000000000000001E-4</v>
      </c>
      <c r="BE45" s="28">
        <v>4.1399999999999997</v>
      </c>
      <c r="BF45" s="16">
        <f t="shared" si="11"/>
        <v>0.33548387096774179</v>
      </c>
      <c r="BG45" s="16">
        <f t="shared" si="12"/>
        <v>1.3354838709677419</v>
      </c>
      <c r="BH45" s="16">
        <f>BF45-'Market and Factors'!F49</f>
        <v>0.33398387096774179</v>
      </c>
      <c r="BI45" s="16">
        <f>'Market and Factors'!C49</f>
        <v>5.9999999999999995E-4</v>
      </c>
      <c r="BJ45" s="16">
        <f>'Market and Factors'!M49</f>
        <v>-2.3700000000000002E-2</v>
      </c>
      <c r="BK45" s="16">
        <f>'Market and Factors'!O49</f>
        <v>-1.3000000000000001E-2</v>
      </c>
      <c r="BL45" s="9">
        <f>'Market and Factors'!Q49</f>
        <v>-7.000000000000001E-4</v>
      </c>
      <c r="BN45" s="25">
        <v>56.192154000000002</v>
      </c>
      <c r="BO45" s="16">
        <f t="shared" si="13"/>
        <v>-4.2679067009896474E-2</v>
      </c>
      <c r="BP45" s="16">
        <f t="shared" si="14"/>
        <v>0.95732093299010357</v>
      </c>
      <c r="BQ45" s="16">
        <f>BO45-'Market and Factors'!F49</f>
        <v>-4.4179067009896475E-2</v>
      </c>
      <c r="BR45" s="16">
        <f>'Market and Factors'!C49</f>
        <v>5.9999999999999995E-4</v>
      </c>
      <c r="BS45" s="16">
        <f>'Market and Factors'!M49</f>
        <v>-2.3700000000000002E-2</v>
      </c>
      <c r="BT45" s="16">
        <f>'Market and Factors'!O49</f>
        <v>-1.3000000000000001E-2</v>
      </c>
      <c r="BU45" s="9">
        <f>'Market and Factors'!Q49</f>
        <v>-7.000000000000001E-4</v>
      </c>
      <c r="BW45" s="6">
        <v>83.352821000000006</v>
      </c>
      <c r="BX45" s="16">
        <f t="shared" si="15"/>
        <v>3.3195491002380555E-2</v>
      </c>
      <c r="BY45" s="16">
        <f t="shared" si="16"/>
        <v>1.0331954910023806</v>
      </c>
      <c r="BZ45" s="16">
        <f>BX45-'Market and Factors'!F49</f>
        <v>3.1695491002380553E-2</v>
      </c>
      <c r="CA45" s="16">
        <f>'Market and Factors'!C49</f>
        <v>5.9999999999999995E-4</v>
      </c>
      <c r="CB45" s="16">
        <f>'Market and Factors'!M49</f>
        <v>-2.3700000000000002E-2</v>
      </c>
      <c r="CC45" s="16">
        <f>'Market and Factors'!O49</f>
        <v>-1.3000000000000001E-2</v>
      </c>
      <c r="CD45" s="9">
        <f>'Market and Factors'!Q49</f>
        <v>-7.000000000000001E-4</v>
      </c>
      <c r="CF45" s="25">
        <v>34.125625999999997</v>
      </c>
      <c r="CG45" s="16">
        <f t="shared" si="17"/>
        <v>-4.2714192802661213E-2</v>
      </c>
      <c r="CH45" s="16">
        <f t="shared" si="18"/>
        <v>0.9572858071973388</v>
      </c>
      <c r="CI45" s="16">
        <f>CG45-'Market and Factors'!F49</f>
        <v>-4.4214192802661215E-2</v>
      </c>
      <c r="CJ45" s="16">
        <f>'Market and Factors'!C49</f>
        <v>5.9999999999999995E-4</v>
      </c>
      <c r="CK45" s="16">
        <f>'Market and Factors'!M49</f>
        <v>-2.3700000000000002E-2</v>
      </c>
      <c r="CL45" s="16">
        <f>'Market and Factors'!O49</f>
        <v>-1.3000000000000001E-2</v>
      </c>
      <c r="CM45" s="9">
        <f>'Market and Factors'!Q49</f>
        <v>-7.000000000000001E-4</v>
      </c>
      <c r="CO45" s="6">
        <v>200.88996900000001</v>
      </c>
      <c r="CP45" s="16">
        <f t="shared" si="19"/>
        <v>4.8379134021558964E-3</v>
      </c>
      <c r="CQ45" s="16">
        <f t="shared" si="20"/>
        <v>1.0048379134021559</v>
      </c>
      <c r="CR45" s="16">
        <f>CP45-'Market and Factors'!F49</f>
        <v>3.3379134021558963E-3</v>
      </c>
      <c r="CS45" s="16">
        <f>'Market and Factors'!C49</f>
        <v>5.9999999999999995E-4</v>
      </c>
      <c r="CT45" s="16">
        <f>'Market and Factors'!M49</f>
        <v>-2.3700000000000002E-2</v>
      </c>
      <c r="CU45" s="16">
        <f>'Market and Factors'!O49</f>
        <v>-1.3000000000000001E-2</v>
      </c>
      <c r="CV45" s="9">
        <f>'Market and Factors'!Q49</f>
        <v>-7.000000000000001E-4</v>
      </c>
      <c r="CX45" s="6">
        <v>56.192154000000002</v>
      </c>
      <c r="CY45" s="16">
        <f t="shared" si="21"/>
        <v>-4.2679067009896474E-2</v>
      </c>
      <c r="CZ45" s="16">
        <f t="shared" si="22"/>
        <v>0.95732093299010357</v>
      </c>
      <c r="DA45" s="16">
        <f>CY45-'Market and Factors'!F49</f>
        <v>-4.4179067009896475E-2</v>
      </c>
      <c r="DB45" s="16">
        <f>'Market and Factors'!C49</f>
        <v>5.9999999999999995E-4</v>
      </c>
      <c r="DC45" s="16">
        <f>'Market and Factors'!M49</f>
        <v>-2.3700000000000002E-2</v>
      </c>
      <c r="DD45" s="16">
        <f>'Market and Factors'!O49</f>
        <v>-1.3000000000000001E-2</v>
      </c>
      <c r="DE45" s="9">
        <f>'Market and Factors'!Q49</f>
        <v>-7.000000000000001E-4</v>
      </c>
    </row>
    <row r="46" spans="1:109">
      <c r="A46" s="22">
        <v>43374</v>
      </c>
      <c r="B46" s="18"/>
      <c r="C46" s="6">
        <v>214.36184700000001</v>
      </c>
      <c r="D46" s="16">
        <f t="shared" si="0"/>
        <v>-3.047748893372813E-2</v>
      </c>
      <c r="E46" s="16">
        <f t="shared" si="23"/>
        <v>0.96952251106627185</v>
      </c>
      <c r="F46" s="16">
        <f>'Raw Stock Data'!D46-'Market and Factors'!F50</f>
        <v>-3.2377488933728132E-2</v>
      </c>
      <c r="G46" s="16">
        <f>'Market and Factors'!C50</f>
        <v>-7.6799999999999993E-2</v>
      </c>
      <c r="H46" s="16">
        <f>'Market and Factors'!M50</f>
        <v>-4.7599999999999996E-2</v>
      </c>
      <c r="I46" s="16">
        <f>'Market and Factors'!O50</f>
        <v>3.44E-2</v>
      </c>
      <c r="J46" s="9">
        <f>'Market and Factors'!Q50</f>
        <v>-1.8200000000000001E-2</v>
      </c>
      <c r="L46" s="6">
        <v>34.329227000000003</v>
      </c>
      <c r="M46" s="16">
        <f t="shared" si="1"/>
        <v>9.8553227542376859E-2</v>
      </c>
      <c r="N46" s="16">
        <f t="shared" si="2"/>
        <v>1.0985532275423768</v>
      </c>
      <c r="O46" s="16">
        <f>M46-'Market and Factors'!F50</f>
        <v>9.665322754237686E-2</v>
      </c>
      <c r="P46" s="16">
        <f>'Market and Factors'!C50</f>
        <v>-7.6799999999999993E-2</v>
      </c>
      <c r="Q46" s="16">
        <f>'Market and Factors'!M50</f>
        <v>-4.7599999999999996E-2</v>
      </c>
      <c r="R46" s="16">
        <f>'Market and Factors'!O50</f>
        <v>3.44E-2</v>
      </c>
      <c r="S46" s="9">
        <f>'Market and Factors'!Q50</f>
        <v>-1.8200000000000001E-2</v>
      </c>
      <c r="U46" s="6">
        <v>97.325287000000003</v>
      </c>
      <c r="V46" s="16">
        <f t="shared" si="3"/>
        <v>6.7830652224101701E-2</v>
      </c>
      <c r="W46" s="16">
        <f t="shared" si="4"/>
        <v>1.0678306522241017</v>
      </c>
      <c r="X46" s="16">
        <f>V46-'Market and Factors'!F50</f>
        <v>6.5930652224101702E-2</v>
      </c>
      <c r="Y46" s="16">
        <f>'Market and Factors'!C50</f>
        <v>-7.6799999999999993E-2</v>
      </c>
      <c r="Z46" s="16">
        <f>'Market and Factors'!M50</f>
        <v>-4.7599999999999996E-2</v>
      </c>
      <c r="AA46" s="16">
        <f>'Market and Factors'!O50</f>
        <v>3.44E-2</v>
      </c>
      <c r="AB46" s="9">
        <f>'Market and Factors'!Q50</f>
        <v>-1.8200000000000001E-2</v>
      </c>
      <c r="AD46" s="6">
        <v>79.926506000000003</v>
      </c>
      <c r="AE46" s="16">
        <f t="shared" si="5"/>
        <v>-5.1921505680416286E-2</v>
      </c>
      <c r="AF46" s="16">
        <f t="shared" si="6"/>
        <v>0.94807849431958369</v>
      </c>
      <c r="AG46" s="16">
        <f>AE46-'Market and Factors'!F50</f>
        <v>-5.3821505680416284E-2</v>
      </c>
      <c r="AH46" s="16">
        <f>'Market and Factors'!C50</f>
        <v>-7.6799999999999993E-2</v>
      </c>
      <c r="AI46" s="16">
        <f>'Market and Factors'!M50</f>
        <v>-4.7599999999999996E-2</v>
      </c>
      <c r="AJ46" s="16">
        <f>'Market and Factors'!O50</f>
        <v>3.44E-2</v>
      </c>
      <c r="AK46" s="9">
        <f>'Market and Factors'!Q50</f>
        <v>-1.8200000000000001E-2</v>
      </c>
      <c r="AM46" s="6">
        <v>104.515488</v>
      </c>
      <c r="AN46" s="16">
        <f t="shared" si="7"/>
        <v>-6.6101277914899087E-2</v>
      </c>
      <c r="AO46" s="16">
        <f t="shared" si="8"/>
        <v>0.93389872208510094</v>
      </c>
      <c r="AP46" s="16">
        <f>AN46-'Market and Factors'!F50</f>
        <v>-6.8001277914899086E-2</v>
      </c>
      <c r="AQ46" s="16">
        <f>'Market and Factors'!C50</f>
        <v>-7.6799999999999993E-2</v>
      </c>
      <c r="AR46" s="16">
        <f>'Market and Factors'!M50</f>
        <v>-4.7599999999999996E-2</v>
      </c>
      <c r="AS46" s="16">
        <f>'Market and Factors'!O50</f>
        <v>3.44E-2</v>
      </c>
      <c r="AT46" s="9">
        <f>'Market and Factors'!Q50</f>
        <v>-1.8200000000000001E-2</v>
      </c>
      <c r="AV46" s="6">
        <v>52.587631000000002</v>
      </c>
      <c r="AW46" s="16">
        <f t="shared" si="9"/>
        <v>-5.3605606535299735E-2</v>
      </c>
      <c r="AX46" s="16">
        <f t="shared" si="10"/>
        <v>0.94639439346470022</v>
      </c>
      <c r="AY46" s="16">
        <f>AW46-'Market and Factors'!F50</f>
        <v>-5.5505606535299734E-2</v>
      </c>
      <c r="AZ46" s="16">
        <f>'Market and Factors'!C50</f>
        <v>-7.6799999999999993E-2</v>
      </c>
      <c r="BA46" s="16">
        <f>'Market and Factors'!M50</f>
        <v>-4.7599999999999996E-2</v>
      </c>
      <c r="BB46" s="16">
        <f>'Market and Factors'!O50</f>
        <v>3.44E-2</v>
      </c>
      <c r="BC46" s="9">
        <f>'Market and Factors'!Q50</f>
        <v>-1.8200000000000001E-2</v>
      </c>
      <c r="BE46" s="28">
        <v>3.68</v>
      </c>
      <c r="BF46" s="16">
        <f t="shared" si="11"/>
        <v>-0.11111111111111101</v>
      </c>
      <c r="BG46" s="16">
        <f t="shared" si="12"/>
        <v>0.88888888888888895</v>
      </c>
      <c r="BH46" s="16">
        <f>BF46-'Market and Factors'!F50</f>
        <v>-0.11301111111111101</v>
      </c>
      <c r="BI46" s="16">
        <f>'Market and Factors'!C50</f>
        <v>-7.6799999999999993E-2</v>
      </c>
      <c r="BJ46" s="16">
        <f>'Market and Factors'!M50</f>
        <v>-4.7599999999999996E-2</v>
      </c>
      <c r="BK46" s="16">
        <f>'Market and Factors'!O50</f>
        <v>3.44E-2</v>
      </c>
      <c r="BL46" s="9">
        <f>'Market and Factors'!Q50</f>
        <v>-1.8200000000000001E-2</v>
      </c>
      <c r="BN46" s="25">
        <v>61.791640999999998</v>
      </c>
      <c r="BO46" s="16">
        <f t="shared" si="13"/>
        <v>9.9648911839186588E-2</v>
      </c>
      <c r="BP46" s="16">
        <f t="shared" si="14"/>
        <v>1.0996489118391866</v>
      </c>
      <c r="BQ46" s="16">
        <f>BO46-'Market and Factors'!F50</f>
        <v>9.7748911839186589E-2</v>
      </c>
      <c r="BR46" s="16">
        <f>'Market and Factors'!C50</f>
        <v>-7.6799999999999993E-2</v>
      </c>
      <c r="BS46" s="16">
        <f>'Market and Factors'!M50</f>
        <v>-4.7599999999999996E-2</v>
      </c>
      <c r="BT46" s="16">
        <f>'Market and Factors'!O50</f>
        <v>3.44E-2</v>
      </c>
      <c r="BU46" s="9">
        <f>'Market and Factors'!Q50</f>
        <v>-1.8200000000000001E-2</v>
      </c>
      <c r="BW46" s="6">
        <v>73.829025000000001</v>
      </c>
      <c r="BX46" s="16">
        <f t="shared" si="15"/>
        <v>-0.11425883234353884</v>
      </c>
      <c r="BY46" s="16">
        <f t="shared" si="16"/>
        <v>0.88574116765646116</v>
      </c>
      <c r="BZ46" s="16">
        <f>BX46-'Market and Factors'!F50</f>
        <v>-0.11615883234353884</v>
      </c>
      <c r="CA46" s="16">
        <f>'Market and Factors'!C50</f>
        <v>-7.6799999999999993E-2</v>
      </c>
      <c r="CB46" s="16">
        <f>'Market and Factors'!M50</f>
        <v>-4.7599999999999996E-2</v>
      </c>
      <c r="CC46" s="16">
        <f>'Market and Factors'!O50</f>
        <v>3.44E-2</v>
      </c>
      <c r="CD46" s="9">
        <f>'Market and Factors'!Q50</f>
        <v>-1.8200000000000001E-2</v>
      </c>
      <c r="CF46" s="25">
        <v>36.756607000000002</v>
      </c>
      <c r="CG46" s="16">
        <f t="shared" si="17"/>
        <v>7.7096930031408245E-2</v>
      </c>
      <c r="CH46" s="16">
        <f t="shared" si="18"/>
        <v>1.0770969300314082</v>
      </c>
      <c r="CI46" s="16">
        <f>CG46-'Market and Factors'!F50</f>
        <v>7.5196930031408246E-2</v>
      </c>
      <c r="CJ46" s="16">
        <f>'Market and Factors'!C50</f>
        <v>-7.6799999999999993E-2</v>
      </c>
      <c r="CK46" s="16">
        <f>'Market and Factors'!M50</f>
        <v>-4.7599999999999996E-2</v>
      </c>
      <c r="CL46" s="16">
        <f>'Market and Factors'!O50</f>
        <v>3.44E-2</v>
      </c>
      <c r="CM46" s="9">
        <f>'Market and Factors'!Q50</f>
        <v>-1.8200000000000001E-2</v>
      </c>
      <c r="CO46" s="6">
        <v>192.37851000000001</v>
      </c>
      <c r="CP46" s="16">
        <f t="shared" si="19"/>
        <v>-4.236876058256548E-2</v>
      </c>
      <c r="CQ46" s="16">
        <f t="shared" si="20"/>
        <v>0.95763123941743455</v>
      </c>
      <c r="CR46" s="16">
        <f>CP46-'Market and Factors'!F50</f>
        <v>-4.4268760582565479E-2</v>
      </c>
      <c r="CS46" s="16">
        <f>'Market and Factors'!C50</f>
        <v>-7.6799999999999993E-2</v>
      </c>
      <c r="CT46" s="16">
        <f>'Market and Factors'!M50</f>
        <v>-4.7599999999999996E-2</v>
      </c>
      <c r="CU46" s="16">
        <f>'Market and Factors'!O50</f>
        <v>3.44E-2</v>
      </c>
      <c r="CV46" s="9">
        <f>'Market and Factors'!Q50</f>
        <v>-1.8200000000000001E-2</v>
      </c>
      <c r="CX46" s="6">
        <v>61.791640999999998</v>
      </c>
      <c r="CY46" s="16">
        <f t="shared" si="21"/>
        <v>9.9648911839186588E-2</v>
      </c>
      <c r="CZ46" s="16">
        <f t="shared" si="22"/>
        <v>1.0996489118391866</v>
      </c>
      <c r="DA46" s="16">
        <f>CY46-'Market and Factors'!F50</f>
        <v>9.7748911839186589E-2</v>
      </c>
      <c r="DB46" s="16">
        <f>'Market and Factors'!C50</f>
        <v>-7.6799999999999993E-2</v>
      </c>
      <c r="DC46" s="16">
        <f>'Market and Factors'!M50</f>
        <v>-4.7599999999999996E-2</v>
      </c>
      <c r="DD46" s="16">
        <f>'Market and Factors'!O50</f>
        <v>3.44E-2</v>
      </c>
      <c r="DE46" s="9">
        <f>'Market and Factors'!Q50</f>
        <v>-1.8200000000000001E-2</v>
      </c>
    </row>
    <row r="47" spans="1:109">
      <c r="A47" s="22">
        <v>43405</v>
      </c>
      <c r="B47" s="18"/>
      <c r="C47" s="6">
        <v>174.90971400000001</v>
      </c>
      <c r="D47" s="16">
        <f t="shared" si="0"/>
        <v>-0.18404456554248669</v>
      </c>
      <c r="E47" s="16">
        <f t="shared" si="23"/>
        <v>0.81595543445751328</v>
      </c>
      <c r="F47" s="16">
        <f>'Raw Stock Data'!D47-'Market and Factors'!F51</f>
        <v>-0.18584456554248668</v>
      </c>
      <c r="G47" s="16">
        <f>'Market and Factors'!C51</f>
        <v>1.6899999999999998E-2</v>
      </c>
      <c r="H47" s="16">
        <f>'Market and Factors'!M51</f>
        <v>-7.9000000000000008E-3</v>
      </c>
      <c r="I47" s="16">
        <f>'Market and Factors'!O51</f>
        <v>2.5000000000000001E-3</v>
      </c>
      <c r="J47" s="9">
        <f>'Market and Factors'!Q51</f>
        <v>-1.4199999999999999E-2</v>
      </c>
      <c r="L47" s="6">
        <v>35.605201999999998</v>
      </c>
      <c r="M47" s="16">
        <f t="shared" si="1"/>
        <v>3.7168765844916789E-2</v>
      </c>
      <c r="N47" s="16">
        <f t="shared" si="2"/>
        <v>1.0371687658449167</v>
      </c>
      <c r="O47" s="16">
        <f>M47-'Market and Factors'!F51</f>
        <v>3.5368765844916786E-2</v>
      </c>
      <c r="P47" s="16">
        <f>'Market and Factors'!C51</f>
        <v>1.6899999999999998E-2</v>
      </c>
      <c r="Q47" s="16">
        <f>'Market and Factors'!M51</f>
        <v>-7.9000000000000008E-3</v>
      </c>
      <c r="R47" s="16">
        <f>'Market and Factors'!O51</f>
        <v>2.5000000000000001E-3</v>
      </c>
      <c r="S47" s="9">
        <f>'Market and Factors'!Q51</f>
        <v>-1.4199999999999999E-2</v>
      </c>
      <c r="U47" s="6">
        <v>94.772789000000003</v>
      </c>
      <c r="V47" s="16">
        <f t="shared" si="3"/>
        <v>-2.6226462604728818E-2</v>
      </c>
      <c r="W47" s="16">
        <f t="shared" si="4"/>
        <v>0.97377353739527117</v>
      </c>
      <c r="X47" s="16">
        <f>V47-'Market and Factors'!F51</f>
        <v>-2.8026462604728818E-2</v>
      </c>
      <c r="Y47" s="16">
        <f>'Market and Factors'!C51</f>
        <v>1.6899999999999998E-2</v>
      </c>
      <c r="Z47" s="16">
        <f>'Market and Factors'!M51</f>
        <v>-7.9000000000000008E-3</v>
      </c>
      <c r="AA47" s="16">
        <f>'Market and Factors'!O51</f>
        <v>2.5000000000000001E-3</v>
      </c>
      <c r="AB47" s="9">
        <f>'Market and Factors'!Q51</f>
        <v>-1.4199999999999999E-2</v>
      </c>
      <c r="AD47" s="6">
        <v>67.817581000000004</v>
      </c>
      <c r="AE47" s="16">
        <f t="shared" si="5"/>
        <v>-0.15150074244456524</v>
      </c>
      <c r="AF47" s="16">
        <f t="shared" si="6"/>
        <v>0.84849925755543476</v>
      </c>
      <c r="AG47" s="16">
        <f>AE47-'Market and Factors'!F51</f>
        <v>-0.15330074244456524</v>
      </c>
      <c r="AH47" s="16">
        <f>'Market and Factors'!C51</f>
        <v>1.6899999999999998E-2</v>
      </c>
      <c r="AI47" s="16">
        <f>'Market and Factors'!M51</f>
        <v>-7.9000000000000008E-3</v>
      </c>
      <c r="AJ47" s="16">
        <f>'Market and Factors'!O51</f>
        <v>2.5000000000000001E-3</v>
      </c>
      <c r="AK47" s="9">
        <f>'Market and Factors'!Q51</f>
        <v>-1.4199999999999999E-2</v>
      </c>
      <c r="AM47" s="6">
        <v>108.507858</v>
      </c>
      <c r="AN47" s="16">
        <f t="shared" si="7"/>
        <v>3.8198836138046775E-2</v>
      </c>
      <c r="AO47" s="16">
        <f t="shared" si="8"/>
        <v>1.0381988361380468</v>
      </c>
      <c r="AP47" s="16">
        <f>AN47-'Market and Factors'!F51</f>
        <v>3.6398836138046772E-2</v>
      </c>
      <c r="AQ47" s="16">
        <f>'Market and Factors'!C51</f>
        <v>1.6899999999999998E-2</v>
      </c>
      <c r="AR47" s="16">
        <f>'Market and Factors'!M51</f>
        <v>-7.9000000000000008E-3</v>
      </c>
      <c r="AS47" s="16">
        <f>'Market and Factors'!O51</f>
        <v>2.5000000000000001E-3</v>
      </c>
      <c r="AT47" s="9">
        <f>'Market and Factors'!Q51</f>
        <v>-1.4199999999999999E-2</v>
      </c>
      <c r="AV47" s="6">
        <v>58.333556999999999</v>
      </c>
      <c r="AW47" s="16">
        <f t="shared" si="9"/>
        <v>0.10926383050036989</v>
      </c>
      <c r="AX47" s="16">
        <f t="shared" si="10"/>
        <v>1.1092638305003699</v>
      </c>
      <c r="AY47" s="16">
        <f>AW47-'Market and Factors'!F51</f>
        <v>0.10746383050036989</v>
      </c>
      <c r="AZ47" s="16">
        <f>'Market and Factors'!C51</f>
        <v>1.6899999999999998E-2</v>
      </c>
      <c r="BA47" s="16">
        <f>'Market and Factors'!M51</f>
        <v>-7.9000000000000008E-3</v>
      </c>
      <c r="BB47" s="16">
        <f>'Market and Factors'!O51</f>
        <v>2.5000000000000001E-3</v>
      </c>
      <c r="BC47" s="9">
        <f>'Market and Factors'!Q51</f>
        <v>-1.4199999999999999E-2</v>
      </c>
      <c r="BE47" s="28">
        <v>2.85</v>
      </c>
      <c r="BF47" s="16">
        <f t="shared" si="11"/>
        <v>-0.22554347826086957</v>
      </c>
      <c r="BG47" s="16">
        <f t="shared" si="12"/>
        <v>0.77445652173913038</v>
      </c>
      <c r="BH47" s="16">
        <f>BF47-'Market and Factors'!F51</f>
        <v>-0.22734347826086956</v>
      </c>
      <c r="BI47" s="16">
        <f>'Market and Factors'!C51</f>
        <v>1.6899999999999998E-2</v>
      </c>
      <c r="BJ47" s="16">
        <f>'Market and Factors'!M51</f>
        <v>-7.9000000000000008E-3</v>
      </c>
      <c r="BK47" s="16">
        <f>'Market and Factors'!O51</f>
        <v>2.5000000000000001E-3</v>
      </c>
      <c r="BL47" s="9">
        <f>'Market and Factors'!Q51</f>
        <v>-1.4199999999999999E-2</v>
      </c>
      <c r="BN47" s="25">
        <v>49.671944000000003</v>
      </c>
      <c r="BO47" s="16">
        <f t="shared" si="13"/>
        <v>-0.19613813136958114</v>
      </c>
      <c r="BP47" s="16">
        <f t="shared" si="14"/>
        <v>0.80386186863041886</v>
      </c>
      <c r="BQ47" s="16">
        <f>BO47-'Market and Factors'!F51</f>
        <v>-0.19793813136958113</v>
      </c>
      <c r="BR47" s="16">
        <f>'Market and Factors'!C51</f>
        <v>1.6899999999999998E-2</v>
      </c>
      <c r="BS47" s="16">
        <f>'Market and Factors'!M51</f>
        <v>-7.9000000000000008E-3</v>
      </c>
      <c r="BT47" s="16">
        <f>'Market and Factors'!O51</f>
        <v>2.5000000000000001E-3</v>
      </c>
      <c r="BU47" s="9">
        <f>'Market and Factors'!Q51</f>
        <v>-1.4199999999999999E-2</v>
      </c>
      <c r="BW47" s="6">
        <v>73.907730000000001</v>
      </c>
      <c r="BX47" s="16">
        <f t="shared" si="15"/>
        <v>1.0660441472713389E-3</v>
      </c>
      <c r="BY47" s="16">
        <f t="shared" si="16"/>
        <v>1.0010660441472714</v>
      </c>
      <c r="BZ47" s="16">
        <f>BX47-'Market and Factors'!F51</f>
        <v>-7.3395585272866101E-4</v>
      </c>
      <c r="CA47" s="16">
        <f>'Market and Factors'!C51</f>
        <v>1.6899999999999998E-2</v>
      </c>
      <c r="CB47" s="16">
        <f>'Market and Factors'!M51</f>
        <v>-7.9000000000000008E-3</v>
      </c>
      <c r="CC47" s="16">
        <f>'Market and Factors'!O51</f>
        <v>2.5000000000000001E-3</v>
      </c>
      <c r="CD47" s="9">
        <f>'Market and Factors'!Q51</f>
        <v>-1.4199999999999999E-2</v>
      </c>
      <c r="CF47" s="25">
        <v>37.797229999999999</v>
      </c>
      <c r="CG47" s="16">
        <f t="shared" si="17"/>
        <v>2.8311182259015268E-2</v>
      </c>
      <c r="CH47" s="16">
        <f t="shared" si="18"/>
        <v>1.0283111822590152</v>
      </c>
      <c r="CI47" s="16">
        <f>CG47-'Market and Factors'!F51</f>
        <v>2.6511182259015269E-2</v>
      </c>
      <c r="CJ47" s="16">
        <f>'Market and Factors'!C51</f>
        <v>1.6899999999999998E-2</v>
      </c>
      <c r="CK47" s="16">
        <f>'Market and Factors'!M51</f>
        <v>-7.9000000000000008E-3</v>
      </c>
      <c r="CL47" s="16">
        <f>'Market and Factors'!O51</f>
        <v>2.5000000000000001E-3</v>
      </c>
      <c r="CM47" s="9">
        <f>'Market and Factors'!Q51</f>
        <v>-1.4199999999999999E-2</v>
      </c>
      <c r="CO47" s="6">
        <v>201.08341999999999</v>
      </c>
      <c r="CP47" s="16">
        <f t="shared" si="19"/>
        <v>4.5248869013487958E-2</v>
      </c>
      <c r="CQ47" s="16">
        <f t="shared" si="20"/>
        <v>1.045248869013488</v>
      </c>
      <c r="CR47" s="16">
        <f>CP47-'Market and Factors'!F51</f>
        <v>4.3448869013487955E-2</v>
      </c>
      <c r="CS47" s="16">
        <f>'Market and Factors'!C51</f>
        <v>1.6899999999999998E-2</v>
      </c>
      <c r="CT47" s="16">
        <f>'Market and Factors'!M51</f>
        <v>-7.9000000000000008E-3</v>
      </c>
      <c r="CU47" s="16">
        <f>'Market and Factors'!O51</f>
        <v>2.5000000000000001E-3</v>
      </c>
      <c r="CV47" s="9">
        <f>'Market and Factors'!Q51</f>
        <v>-1.4199999999999999E-2</v>
      </c>
      <c r="CX47" s="6">
        <v>49.671944000000003</v>
      </c>
      <c r="CY47" s="16">
        <f t="shared" si="21"/>
        <v>-0.19613813136958114</v>
      </c>
      <c r="CZ47" s="16">
        <f t="shared" si="22"/>
        <v>0.80386186863041886</v>
      </c>
      <c r="DA47" s="16">
        <f>CY47-'Market and Factors'!F51</f>
        <v>-0.19793813136958113</v>
      </c>
      <c r="DB47" s="16">
        <f>'Market and Factors'!C51</f>
        <v>1.6899999999999998E-2</v>
      </c>
      <c r="DC47" s="16">
        <f>'Market and Factors'!M51</f>
        <v>-7.9000000000000008E-3</v>
      </c>
      <c r="DD47" s="16">
        <f>'Market and Factors'!O51</f>
        <v>2.5000000000000001E-3</v>
      </c>
      <c r="DE47" s="9">
        <f>'Market and Factors'!Q51</f>
        <v>-1.4199999999999999E-2</v>
      </c>
    </row>
    <row r="48" spans="1:109">
      <c r="A48" s="22">
        <v>43435</v>
      </c>
      <c r="B48" s="18"/>
      <c r="C48" s="6">
        <v>155.03710899999999</v>
      </c>
      <c r="D48" s="16">
        <f t="shared" si="0"/>
        <v>-0.11361635980949589</v>
      </c>
      <c r="E48" s="16">
        <f t="shared" si="23"/>
        <v>0.88638364019050409</v>
      </c>
      <c r="F48" s="16">
        <f>'Raw Stock Data'!D48-'Market and Factors'!F52</f>
        <v>-0.11551635980949589</v>
      </c>
      <c r="G48" s="16">
        <f>'Market and Factors'!C52</f>
        <v>-9.5500000000000002E-2</v>
      </c>
      <c r="H48" s="16">
        <f>'Market and Factors'!M52</f>
        <v>-2.63E-2</v>
      </c>
      <c r="I48" s="16">
        <f>'Market and Factors'!O52</f>
        <v>-1.47E-2</v>
      </c>
      <c r="J48" s="9">
        <f>'Market and Factors'!Q52</f>
        <v>1.83E-2</v>
      </c>
      <c r="L48" s="6">
        <v>31.383244000000001</v>
      </c>
      <c r="M48" s="16">
        <f t="shared" si="1"/>
        <v>-0.11857699894526641</v>
      </c>
      <c r="N48" s="16">
        <f t="shared" si="2"/>
        <v>0.88142300105473359</v>
      </c>
      <c r="O48" s="16">
        <f>M48-'Market and Factors'!F52</f>
        <v>-0.12047699894526641</v>
      </c>
      <c r="P48" s="16">
        <f>'Market and Factors'!C52</f>
        <v>-9.5500000000000002E-2</v>
      </c>
      <c r="Q48" s="16">
        <f>'Market and Factors'!M52</f>
        <v>-2.63E-2</v>
      </c>
      <c r="R48" s="16">
        <f>'Market and Factors'!O52</f>
        <v>-1.47E-2</v>
      </c>
      <c r="S48" s="9">
        <f>'Market and Factors'!Q52</f>
        <v>1.83E-2</v>
      </c>
      <c r="U48" s="6">
        <v>90.405372999999997</v>
      </c>
      <c r="V48" s="16">
        <f t="shared" si="3"/>
        <v>-4.6083016508040149E-2</v>
      </c>
      <c r="W48" s="16">
        <f t="shared" si="4"/>
        <v>0.95391698349195986</v>
      </c>
      <c r="X48" s="16">
        <f>V48-'Market and Factors'!F52</f>
        <v>-4.7983016508040148E-2</v>
      </c>
      <c r="Y48" s="16">
        <f>'Market and Factors'!C52</f>
        <v>-9.5500000000000002E-2</v>
      </c>
      <c r="Z48" s="16">
        <f>'Market and Factors'!M52</f>
        <v>-2.63E-2</v>
      </c>
      <c r="AA48" s="16">
        <f>'Market and Factors'!O52</f>
        <v>-1.47E-2</v>
      </c>
      <c r="AB48" s="9">
        <f>'Market and Factors'!Q52</f>
        <v>1.83E-2</v>
      </c>
      <c r="AD48" s="6">
        <v>63.687213999999997</v>
      </c>
      <c r="AE48" s="16">
        <f t="shared" si="5"/>
        <v>-6.0904074416927474E-2</v>
      </c>
      <c r="AF48" s="16">
        <f t="shared" si="6"/>
        <v>0.93909592558307253</v>
      </c>
      <c r="AG48" s="16">
        <f>AE48-'Market and Factors'!F52</f>
        <v>-6.280407441692748E-2</v>
      </c>
      <c r="AH48" s="16">
        <f>'Market and Factors'!C52</f>
        <v>-9.5500000000000002E-2</v>
      </c>
      <c r="AI48" s="16">
        <f>'Market and Factors'!M52</f>
        <v>-2.63E-2</v>
      </c>
      <c r="AJ48" s="16">
        <f>'Market and Factors'!O52</f>
        <v>-1.47E-2</v>
      </c>
      <c r="AK48" s="9">
        <f>'Market and Factors'!Q52</f>
        <v>1.83E-2</v>
      </c>
      <c r="AM48" s="6">
        <v>99.817420999999996</v>
      </c>
      <c r="AN48" s="16">
        <f t="shared" si="7"/>
        <v>-8.0090393084710998E-2</v>
      </c>
      <c r="AO48" s="16">
        <f t="shared" si="8"/>
        <v>0.919909606915289</v>
      </c>
      <c r="AP48" s="16">
        <f>AN48-'Market and Factors'!F52</f>
        <v>-8.1990393084710997E-2</v>
      </c>
      <c r="AQ48" s="16">
        <f>'Market and Factors'!C52</f>
        <v>-9.5500000000000002E-2</v>
      </c>
      <c r="AR48" s="16">
        <f>'Market and Factors'!M52</f>
        <v>-2.63E-2</v>
      </c>
      <c r="AS48" s="16">
        <f>'Market and Factors'!O52</f>
        <v>-1.47E-2</v>
      </c>
      <c r="AT48" s="9">
        <f>'Market and Factors'!Q52</f>
        <v>1.83E-2</v>
      </c>
      <c r="AV48" s="6">
        <v>48.247982</v>
      </c>
      <c r="AW48" s="16">
        <f t="shared" si="9"/>
        <v>-0.17289490850009367</v>
      </c>
      <c r="AX48" s="16">
        <f t="shared" si="10"/>
        <v>0.8271050914999063</v>
      </c>
      <c r="AY48" s="16">
        <f>AW48-'Market and Factors'!F52</f>
        <v>-0.17479490850009369</v>
      </c>
      <c r="AZ48" s="16">
        <f>'Market and Factors'!C52</f>
        <v>-9.5500000000000002E-2</v>
      </c>
      <c r="BA48" s="16">
        <f>'Market and Factors'!M52</f>
        <v>-2.63E-2</v>
      </c>
      <c r="BB48" s="16">
        <f>'Market and Factors'!O52</f>
        <v>-1.47E-2</v>
      </c>
      <c r="BC48" s="9">
        <f>'Market and Factors'!Q52</f>
        <v>1.83E-2</v>
      </c>
      <c r="BE48" s="28">
        <v>2.37</v>
      </c>
      <c r="BF48" s="16">
        <f t="shared" si="11"/>
        <v>-0.16842105263157894</v>
      </c>
      <c r="BG48" s="16">
        <f t="shared" si="12"/>
        <v>0.83157894736842108</v>
      </c>
      <c r="BH48" s="16">
        <f>BF48-'Market and Factors'!F52</f>
        <v>-0.17032105263157896</v>
      </c>
      <c r="BI48" s="16">
        <f>'Market and Factors'!C52</f>
        <v>-9.5500000000000002E-2</v>
      </c>
      <c r="BJ48" s="16">
        <f>'Market and Factors'!M52</f>
        <v>-2.63E-2</v>
      </c>
      <c r="BK48" s="16">
        <f>'Market and Factors'!O52</f>
        <v>-1.47E-2</v>
      </c>
      <c r="BL48" s="9">
        <f>'Market and Factors'!Q52</f>
        <v>1.83E-2</v>
      </c>
      <c r="BN48" s="25">
        <v>44.102440000000001</v>
      </c>
      <c r="BO48" s="16">
        <f t="shared" si="13"/>
        <v>-0.1121257505041478</v>
      </c>
      <c r="BP48" s="16">
        <f t="shared" si="14"/>
        <v>0.88787424949585225</v>
      </c>
      <c r="BQ48" s="16">
        <f>BO48-'Market and Factors'!F52</f>
        <v>-0.1140257505041478</v>
      </c>
      <c r="BR48" s="16">
        <f>'Market and Factors'!C52</f>
        <v>-9.5500000000000002E-2</v>
      </c>
      <c r="BS48" s="16">
        <f>'Market and Factors'!M52</f>
        <v>-2.63E-2</v>
      </c>
      <c r="BT48" s="16">
        <f>'Market and Factors'!O52</f>
        <v>-1.47E-2</v>
      </c>
      <c r="BU48" s="9">
        <f>'Market and Factors'!Q52</f>
        <v>1.83E-2</v>
      </c>
      <c r="BW48" s="6">
        <v>73.160056999999995</v>
      </c>
      <c r="BX48" s="16">
        <f t="shared" si="15"/>
        <v>-1.0116303125532418E-2</v>
      </c>
      <c r="BY48" s="16">
        <f t="shared" si="16"/>
        <v>0.98988369687446753</v>
      </c>
      <c r="BZ48" s="16">
        <f>BX48-'Market and Factors'!F52</f>
        <v>-1.2016303125532419E-2</v>
      </c>
      <c r="CA48" s="16">
        <f>'Market and Factors'!C52</f>
        <v>-9.5500000000000002E-2</v>
      </c>
      <c r="CB48" s="16">
        <f>'Market and Factors'!M52</f>
        <v>-2.63E-2</v>
      </c>
      <c r="CC48" s="16">
        <f>'Market and Factors'!O52</f>
        <v>-1.47E-2</v>
      </c>
      <c r="CD48" s="9">
        <f>'Market and Factors'!Q52</f>
        <v>1.83E-2</v>
      </c>
      <c r="CF48" s="25">
        <v>32.991425</v>
      </c>
      <c r="CG48" s="16">
        <f t="shared" si="17"/>
        <v>-0.12714701579983506</v>
      </c>
      <c r="CH48" s="16">
        <f t="shared" si="18"/>
        <v>0.87285298420016488</v>
      </c>
      <c r="CI48" s="16">
        <f>CG48-'Market and Factors'!F52</f>
        <v>-0.12904701579983507</v>
      </c>
      <c r="CJ48" s="16">
        <f>'Market and Factors'!C52</f>
        <v>-9.5500000000000002E-2</v>
      </c>
      <c r="CK48" s="16">
        <f>'Market and Factors'!M52</f>
        <v>-2.63E-2</v>
      </c>
      <c r="CL48" s="16">
        <f>'Market and Factors'!O52</f>
        <v>-1.47E-2</v>
      </c>
      <c r="CM48" s="9">
        <f>'Market and Factors'!Q52</f>
        <v>1.83E-2</v>
      </c>
      <c r="CO48" s="6">
        <v>194.603104</v>
      </c>
      <c r="CP48" s="16">
        <f t="shared" si="19"/>
        <v>-3.2227003101498813E-2</v>
      </c>
      <c r="CQ48" s="16">
        <f t="shared" si="20"/>
        <v>0.96777299689850116</v>
      </c>
      <c r="CR48" s="16">
        <f>CP48-'Market and Factors'!F52</f>
        <v>-3.4127003101498812E-2</v>
      </c>
      <c r="CS48" s="16">
        <f>'Market and Factors'!C52</f>
        <v>-9.5500000000000002E-2</v>
      </c>
      <c r="CT48" s="16">
        <f>'Market and Factors'!M52</f>
        <v>-2.63E-2</v>
      </c>
      <c r="CU48" s="16">
        <f>'Market and Factors'!O52</f>
        <v>-1.47E-2</v>
      </c>
      <c r="CV48" s="9">
        <f>'Market and Factors'!Q52</f>
        <v>1.83E-2</v>
      </c>
      <c r="CX48" s="6">
        <v>44.102440000000001</v>
      </c>
      <c r="CY48" s="16">
        <f t="shared" si="21"/>
        <v>-0.1121257505041478</v>
      </c>
      <c r="CZ48" s="16">
        <f t="shared" si="22"/>
        <v>0.88787424949585225</v>
      </c>
      <c r="DA48" s="16">
        <f>CY48-'Market and Factors'!F52</f>
        <v>-0.1140257505041478</v>
      </c>
      <c r="DB48" s="16">
        <f>'Market and Factors'!C52</f>
        <v>-9.5500000000000002E-2</v>
      </c>
      <c r="DC48" s="16">
        <f>'Market and Factors'!M52</f>
        <v>-2.63E-2</v>
      </c>
      <c r="DD48" s="16">
        <f>'Market and Factors'!O52</f>
        <v>-1.47E-2</v>
      </c>
      <c r="DE48" s="9">
        <f>'Market and Factors'!Q52</f>
        <v>1.83E-2</v>
      </c>
    </row>
    <row r="49" spans="1:109">
      <c r="A49" s="22">
        <v>43466</v>
      </c>
      <c r="B49" s="18"/>
      <c r="C49" s="6">
        <v>163.587997</v>
      </c>
      <c r="D49" s="16">
        <f t="shared" si="0"/>
        <v>5.5153814819908796E-2</v>
      </c>
      <c r="E49" s="16">
        <f t="shared" si="23"/>
        <v>1.0551538148199089</v>
      </c>
      <c r="F49" s="16">
        <f>'Raw Stock Data'!D49-'Market and Factors'!F53</f>
        <v>5.3053814819908798E-2</v>
      </c>
      <c r="G49" s="16">
        <f>'Market and Factors'!C53</f>
        <v>8.4100000000000008E-2</v>
      </c>
      <c r="H49" s="16">
        <f>'Market and Factors'!M53</f>
        <v>3.0099999999999998E-2</v>
      </c>
      <c r="I49" s="16">
        <f>'Market and Factors'!O53</f>
        <v>-6.1999999999999998E-3</v>
      </c>
      <c r="J49" s="9">
        <f>'Market and Factors'!Q53</f>
        <v>-8.6800000000000002E-2</v>
      </c>
      <c r="L49" s="6">
        <v>36.994022000000001</v>
      </c>
      <c r="M49" s="16">
        <f t="shared" si="1"/>
        <v>0.17878260131425544</v>
      </c>
      <c r="N49" s="16">
        <f t="shared" si="2"/>
        <v>1.1787826013142555</v>
      </c>
      <c r="O49" s="16">
        <f>M49-'Market and Factors'!F53</f>
        <v>0.17668260131425545</v>
      </c>
      <c r="P49" s="16">
        <f>'Market and Factors'!C53</f>
        <v>8.4100000000000008E-2</v>
      </c>
      <c r="Q49" s="16">
        <f>'Market and Factors'!M53</f>
        <v>3.0099999999999998E-2</v>
      </c>
      <c r="R49" s="16">
        <f>'Market and Factors'!O53</f>
        <v>-6.1999999999999998E-3</v>
      </c>
      <c r="S49" s="9">
        <f>'Market and Factors'!Q53</f>
        <v>-8.6800000000000002E-2</v>
      </c>
      <c r="U49" s="6">
        <v>93.513947000000002</v>
      </c>
      <c r="V49" s="16">
        <f t="shared" si="3"/>
        <v>3.4384836839288349E-2</v>
      </c>
      <c r="W49" s="16">
        <f t="shared" si="4"/>
        <v>1.0343848368392883</v>
      </c>
      <c r="X49" s="16">
        <f>V49-'Market and Factors'!F53</f>
        <v>3.2284836839288351E-2</v>
      </c>
      <c r="Y49" s="16">
        <f>'Market and Factors'!C53</f>
        <v>8.4100000000000008E-2</v>
      </c>
      <c r="Z49" s="16">
        <f>'Market and Factors'!M53</f>
        <v>3.0099999999999998E-2</v>
      </c>
      <c r="AA49" s="16">
        <f>'Market and Factors'!O53</f>
        <v>-6.1999999999999998E-3</v>
      </c>
      <c r="AB49" s="9">
        <f>'Market and Factors'!Q53</f>
        <v>-8.6800000000000002E-2</v>
      </c>
      <c r="AD49" s="6">
        <v>70.345993000000007</v>
      </c>
      <c r="AE49" s="16">
        <f t="shared" si="5"/>
        <v>0.10455440867612784</v>
      </c>
      <c r="AF49" s="16">
        <f t="shared" si="6"/>
        <v>1.1045544086761279</v>
      </c>
      <c r="AG49" s="16">
        <f>AE49-'Market and Factors'!F53</f>
        <v>0.10245440867612783</v>
      </c>
      <c r="AH49" s="16">
        <f>'Market and Factors'!C53</f>
        <v>8.4100000000000008E-2</v>
      </c>
      <c r="AI49" s="16">
        <f>'Market and Factors'!M53</f>
        <v>3.0099999999999998E-2</v>
      </c>
      <c r="AJ49" s="16">
        <f>'Market and Factors'!O53</f>
        <v>-6.1999999999999998E-3</v>
      </c>
      <c r="AK49" s="9">
        <f>'Market and Factors'!Q53</f>
        <v>-8.6800000000000002E-2</v>
      </c>
      <c r="AM49" s="6">
        <v>102.628075</v>
      </c>
      <c r="AN49" s="16">
        <f t="shared" si="7"/>
        <v>2.815795050445152E-2</v>
      </c>
      <c r="AO49" s="16">
        <f t="shared" si="8"/>
        <v>1.0281579505044516</v>
      </c>
      <c r="AP49" s="16">
        <f>AN49-'Market and Factors'!F53</f>
        <v>2.6057950504451519E-2</v>
      </c>
      <c r="AQ49" s="16">
        <f>'Market and Factors'!C53</f>
        <v>8.4100000000000008E-2</v>
      </c>
      <c r="AR49" s="16">
        <f>'Market and Factors'!M53</f>
        <v>3.0099999999999998E-2</v>
      </c>
      <c r="AS49" s="16">
        <f>'Market and Factors'!O53</f>
        <v>-6.1999999999999998E-3</v>
      </c>
      <c r="AT49" s="9">
        <f>'Market and Factors'!Q53</f>
        <v>-8.6800000000000002E-2</v>
      </c>
      <c r="AV49" s="6">
        <v>47.793545000000002</v>
      </c>
      <c r="AW49" s="16">
        <f t="shared" si="9"/>
        <v>-9.4187773490712768E-3</v>
      </c>
      <c r="AX49" s="16">
        <f t="shared" si="10"/>
        <v>0.99058122265092874</v>
      </c>
      <c r="AY49" s="16">
        <f>AW49-'Market and Factors'!F53</f>
        <v>-1.1518777349071276E-2</v>
      </c>
      <c r="AZ49" s="16">
        <f>'Market and Factors'!C53</f>
        <v>8.4100000000000008E-2</v>
      </c>
      <c r="BA49" s="16">
        <f>'Market and Factors'!M53</f>
        <v>3.0099999999999998E-2</v>
      </c>
      <c r="BB49" s="16">
        <f>'Market and Factors'!O53</f>
        <v>-6.1999999999999998E-3</v>
      </c>
      <c r="BC49" s="9">
        <f>'Market and Factors'!Q53</f>
        <v>-8.6800000000000002E-2</v>
      </c>
      <c r="BE49" s="28">
        <v>3.05</v>
      </c>
      <c r="BF49" s="16">
        <f t="shared" si="11"/>
        <v>0.28691983122362857</v>
      </c>
      <c r="BG49" s="16">
        <f t="shared" si="12"/>
        <v>1.2869198312236285</v>
      </c>
      <c r="BH49" s="16">
        <f>BF49-'Market and Factors'!F53</f>
        <v>0.28481983122362858</v>
      </c>
      <c r="BI49" s="16">
        <f>'Market and Factors'!C53</f>
        <v>8.4100000000000008E-2</v>
      </c>
      <c r="BJ49" s="16">
        <f>'Market and Factors'!M53</f>
        <v>3.0099999999999998E-2</v>
      </c>
      <c r="BK49" s="16">
        <f>'Market and Factors'!O53</f>
        <v>-6.1999999999999998E-3</v>
      </c>
      <c r="BL49" s="9">
        <f>'Market and Factors'!Q53</f>
        <v>-8.6800000000000002E-2</v>
      </c>
      <c r="BN49" s="25">
        <v>43.913196999999997</v>
      </c>
      <c r="BO49" s="16">
        <f t="shared" si="13"/>
        <v>-4.2909870746381537E-3</v>
      </c>
      <c r="BP49" s="16">
        <f t="shared" si="14"/>
        <v>0.99570901292536185</v>
      </c>
      <c r="BQ49" s="16">
        <f>BO49-'Market and Factors'!F53</f>
        <v>-6.390987074638154E-3</v>
      </c>
      <c r="BR49" s="16">
        <f>'Market and Factors'!C53</f>
        <v>8.4100000000000008E-2</v>
      </c>
      <c r="BS49" s="16">
        <f>'Market and Factors'!M53</f>
        <v>3.0099999999999998E-2</v>
      </c>
      <c r="BT49" s="16">
        <f>'Market and Factors'!O53</f>
        <v>-6.1999999999999998E-3</v>
      </c>
      <c r="BU49" s="9">
        <f>'Market and Factors'!Q53</f>
        <v>-8.6800000000000002E-2</v>
      </c>
      <c r="BW49" s="6">
        <v>80.797752000000003</v>
      </c>
      <c r="BX49" s="16">
        <f t="shared" si="15"/>
        <v>0.10439706191043575</v>
      </c>
      <c r="BY49" s="16">
        <f t="shared" si="16"/>
        <v>1.1043970619104357</v>
      </c>
      <c r="BZ49" s="16">
        <f>BX49-'Market and Factors'!F53</f>
        <v>0.10229706191043575</v>
      </c>
      <c r="CA49" s="16">
        <f>'Market and Factors'!C53</f>
        <v>8.4100000000000008E-2</v>
      </c>
      <c r="CB49" s="16">
        <f>'Market and Factors'!M53</f>
        <v>3.0099999999999998E-2</v>
      </c>
      <c r="CC49" s="16">
        <f>'Market and Factors'!O53</f>
        <v>-6.1999999999999998E-3</v>
      </c>
      <c r="CD49" s="9">
        <f>'Market and Factors'!Q53</f>
        <v>-8.6800000000000002E-2</v>
      </c>
      <c r="CF49" s="25">
        <v>35.630164999999998</v>
      </c>
      <c r="CG49" s="16">
        <f t="shared" si="17"/>
        <v>7.9982601539642456E-2</v>
      </c>
      <c r="CH49" s="16">
        <f t="shared" si="18"/>
        <v>1.0799826015396425</v>
      </c>
      <c r="CI49" s="16">
        <f>CG49-'Market and Factors'!F53</f>
        <v>7.7882601539642451E-2</v>
      </c>
      <c r="CJ49" s="16">
        <f>'Market and Factors'!C53</f>
        <v>8.4100000000000008E-2</v>
      </c>
      <c r="CK49" s="16">
        <f>'Market and Factors'!M53</f>
        <v>3.0099999999999998E-2</v>
      </c>
      <c r="CL49" s="16">
        <f>'Market and Factors'!O53</f>
        <v>-6.1999999999999998E-3</v>
      </c>
      <c r="CM49" s="9">
        <f>'Market and Factors'!Q53</f>
        <v>-8.6800000000000002E-2</v>
      </c>
      <c r="CO49" s="6">
        <v>203.211288</v>
      </c>
      <c r="CP49" s="16">
        <f t="shared" si="19"/>
        <v>4.4234566782655194E-2</v>
      </c>
      <c r="CQ49" s="16">
        <f t="shared" si="20"/>
        <v>1.0442345667826551</v>
      </c>
      <c r="CR49" s="16">
        <f>CP49-'Market and Factors'!F53</f>
        <v>4.2134566782655196E-2</v>
      </c>
      <c r="CS49" s="16">
        <f>'Market and Factors'!C53</f>
        <v>8.4100000000000008E-2</v>
      </c>
      <c r="CT49" s="16">
        <f>'Market and Factors'!M53</f>
        <v>3.0099999999999998E-2</v>
      </c>
      <c r="CU49" s="16">
        <f>'Market and Factors'!O53</f>
        <v>-6.1999999999999998E-3</v>
      </c>
      <c r="CV49" s="9">
        <f>'Market and Factors'!Q53</f>
        <v>-8.6800000000000002E-2</v>
      </c>
      <c r="CX49" s="6">
        <v>43.913196999999997</v>
      </c>
      <c r="CY49" s="16">
        <f t="shared" si="21"/>
        <v>-4.2909870746381537E-3</v>
      </c>
      <c r="CZ49" s="16">
        <f t="shared" si="22"/>
        <v>0.99570901292536185</v>
      </c>
      <c r="DA49" s="16">
        <f>CY49-'Market and Factors'!F53</f>
        <v>-6.390987074638154E-3</v>
      </c>
      <c r="DB49" s="16">
        <f>'Market and Factors'!C53</f>
        <v>8.4100000000000008E-2</v>
      </c>
      <c r="DC49" s="16">
        <f>'Market and Factors'!M53</f>
        <v>3.0099999999999998E-2</v>
      </c>
      <c r="DD49" s="16">
        <f>'Market and Factors'!O53</f>
        <v>-6.1999999999999998E-3</v>
      </c>
      <c r="DE49" s="9">
        <f>'Market and Factors'!Q53</f>
        <v>-8.6800000000000002E-2</v>
      </c>
    </row>
    <row r="50" spans="1:109">
      <c r="A50" s="22">
        <v>43497</v>
      </c>
      <c r="B50" s="18"/>
      <c r="C50" s="6">
        <v>170.183029</v>
      </c>
      <c r="D50" s="16">
        <f t="shared" si="0"/>
        <v>4.0314889361962196E-2</v>
      </c>
      <c r="E50" s="16">
        <f t="shared" si="23"/>
        <v>1.0403148893619623</v>
      </c>
      <c r="F50" s="16">
        <f>'Raw Stock Data'!D50-'Market and Factors'!F54</f>
        <v>3.8514889361962193E-2</v>
      </c>
      <c r="G50" s="16">
        <f>'Market and Factors'!C54</f>
        <v>3.4000000000000002E-2</v>
      </c>
      <c r="H50" s="16">
        <f>'Market and Factors'!M54</f>
        <v>2.06E-2</v>
      </c>
      <c r="I50" s="16">
        <f>'Market and Factors'!O54</f>
        <v>-2.8399999999999998E-2</v>
      </c>
      <c r="J50" s="9">
        <f>'Market and Factors'!Q54</f>
        <v>7.9000000000000008E-3</v>
      </c>
      <c r="L50" s="6">
        <v>37.430137999999999</v>
      </c>
      <c r="M50" s="16">
        <f t="shared" si="1"/>
        <v>1.1788823610474102E-2</v>
      </c>
      <c r="N50" s="16">
        <f t="shared" si="2"/>
        <v>1.0117888236104742</v>
      </c>
      <c r="O50" s="16">
        <f>M50-'Market and Factors'!F54</f>
        <v>9.9888236104741027E-3</v>
      </c>
      <c r="P50" s="16">
        <f>'Market and Factors'!C54</f>
        <v>3.4000000000000002E-2</v>
      </c>
      <c r="Q50" s="16">
        <f>'Market and Factors'!M54</f>
        <v>2.06E-2</v>
      </c>
      <c r="R50" s="16">
        <f>'Market and Factors'!O54</f>
        <v>-2.8399999999999998E-2</v>
      </c>
      <c r="S50" s="9">
        <f>'Market and Factors'!Q54</f>
        <v>7.9000000000000008E-3</v>
      </c>
      <c r="U50" s="6">
        <v>96.597579999999994</v>
      </c>
      <c r="V50" s="16">
        <f t="shared" si="3"/>
        <v>3.2975113327213021E-2</v>
      </c>
      <c r="W50" s="16">
        <f t="shared" si="4"/>
        <v>1.0329751133272129</v>
      </c>
      <c r="X50" s="16">
        <f>V50-'Market and Factors'!F54</f>
        <v>3.1175113327213021E-2</v>
      </c>
      <c r="Y50" s="16">
        <f>'Market and Factors'!C54</f>
        <v>3.4000000000000002E-2</v>
      </c>
      <c r="Z50" s="16">
        <f>'Market and Factors'!M54</f>
        <v>2.06E-2</v>
      </c>
      <c r="AA50" s="16">
        <f>'Market and Factors'!O54</f>
        <v>-2.8399999999999998E-2</v>
      </c>
      <c r="AB50" s="9">
        <f>'Market and Factors'!Q54</f>
        <v>7.9000000000000008E-3</v>
      </c>
      <c r="AD50" s="6">
        <v>69.999083999999996</v>
      </c>
      <c r="AE50" s="16">
        <f t="shared" si="5"/>
        <v>-4.9314678094033127E-3</v>
      </c>
      <c r="AF50" s="16">
        <f t="shared" si="6"/>
        <v>0.99506853219059666</v>
      </c>
      <c r="AG50" s="16">
        <f>AE50-'Market and Factors'!F54</f>
        <v>-6.7314678094033131E-3</v>
      </c>
      <c r="AH50" s="16">
        <f>'Market and Factors'!C54</f>
        <v>3.4000000000000002E-2</v>
      </c>
      <c r="AI50" s="16">
        <f>'Market and Factors'!M54</f>
        <v>2.06E-2</v>
      </c>
      <c r="AJ50" s="16">
        <f>'Market and Factors'!O54</f>
        <v>-2.8399999999999998E-2</v>
      </c>
      <c r="AK50" s="9">
        <f>'Market and Factors'!Q54</f>
        <v>7.9000000000000008E-3</v>
      </c>
      <c r="AM50" s="6">
        <v>110.09693900000001</v>
      </c>
      <c r="AN50" s="16">
        <f t="shared" si="7"/>
        <v>7.2776031315017947E-2</v>
      </c>
      <c r="AO50" s="16">
        <f t="shared" si="8"/>
        <v>1.0727760313150179</v>
      </c>
      <c r="AP50" s="16">
        <f>AN50-'Market and Factors'!F54</f>
        <v>7.0976031315017951E-2</v>
      </c>
      <c r="AQ50" s="16">
        <f>'Market and Factors'!C54</f>
        <v>3.4000000000000002E-2</v>
      </c>
      <c r="AR50" s="16">
        <f>'Market and Factors'!M54</f>
        <v>2.06E-2</v>
      </c>
      <c r="AS50" s="16">
        <f>'Market and Factors'!O54</f>
        <v>-2.8399999999999998E-2</v>
      </c>
      <c r="AT50" s="9">
        <f>'Market and Factors'!Q54</f>
        <v>7.9000000000000008E-3</v>
      </c>
      <c r="AV50" s="6">
        <v>47.938583000000001</v>
      </c>
      <c r="AW50" s="16">
        <f t="shared" si="9"/>
        <v>3.0346775908754947E-3</v>
      </c>
      <c r="AX50" s="16">
        <f t="shared" si="10"/>
        <v>1.0030346775908754</v>
      </c>
      <c r="AY50" s="16">
        <f>AW50-'Market and Factors'!F54</f>
        <v>1.2346775908754948E-3</v>
      </c>
      <c r="AZ50" s="16">
        <f>'Market and Factors'!C54</f>
        <v>3.4000000000000002E-2</v>
      </c>
      <c r="BA50" s="16">
        <f>'Market and Factors'!M54</f>
        <v>2.06E-2</v>
      </c>
      <c r="BB50" s="16">
        <f>'Market and Factors'!O54</f>
        <v>-2.8399999999999998E-2</v>
      </c>
      <c r="BC50" s="9">
        <f>'Market and Factors'!Q54</f>
        <v>7.9000000000000008E-3</v>
      </c>
      <c r="BE50" s="28">
        <v>2.98</v>
      </c>
      <c r="BF50" s="16">
        <f t="shared" si="11"/>
        <v>-2.2950819672131098E-2</v>
      </c>
      <c r="BG50" s="16">
        <f t="shared" si="12"/>
        <v>0.97704918032786892</v>
      </c>
      <c r="BH50" s="16">
        <f>BF50-'Market and Factors'!F54</f>
        <v>-2.4750819672131098E-2</v>
      </c>
      <c r="BI50" s="16">
        <f>'Market and Factors'!C54</f>
        <v>3.4000000000000002E-2</v>
      </c>
      <c r="BJ50" s="16">
        <f>'Market and Factors'!M54</f>
        <v>2.06E-2</v>
      </c>
      <c r="BK50" s="16">
        <f>'Market and Factors'!O54</f>
        <v>-2.8399999999999998E-2</v>
      </c>
      <c r="BL50" s="9">
        <f>'Market and Factors'!Q54</f>
        <v>7.9000000000000008E-3</v>
      </c>
      <c r="BN50" s="25">
        <v>44.736393</v>
      </c>
      <c r="BO50" s="16">
        <f t="shared" si="13"/>
        <v>1.8745981988057096E-2</v>
      </c>
      <c r="BP50" s="16">
        <f t="shared" si="14"/>
        <v>1.0187459819880571</v>
      </c>
      <c r="BQ50" s="16">
        <f>BO50-'Market and Factors'!F54</f>
        <v>1.6945981988057097E-2</v>
      </c>
      <c r="BR50" s="16">
        <f>'Market and Factors'!C54</f>
        <v>3.4000000000000002E-2</v>
      </c>
      <c r="BS50" s="16">
        <f>'Market and Factors'!M54</f>
        <v>2.06E-2</v>
      </c>
      <c r="BT50" s="16">
        <f>'Market and Factors'!O54</f>
        <v>-2.8399999999999998E-2</v>
      </c>
      <c r="BU50" s="9">
        <f>'Market and Factors'!Q54</f>
        <v>7.9000000000000008E-3</v>
      </c>
      <c r="BW50" s="6">
        <v>84.596862999999999</v>
      </c>
      <c r="BX50" s="16">
        <f t="shared" si="15"/>
        <v>4.7020008675488847E-2</v>
      </c>
      <c r="BY50" s="16">
        <f t="shared" si="16"/>
        <v>1.0470200086754888</v>
      </c>
      <c r="BZ50" s="16">
        <f>BX50-'Market and Factors'!F54</f>
        <v>4.5220008675488844E-2</v>
      </c>
      <c r="CA50" s="16">
        <f>'Market and Factors'!C54</f>
        <v>3.4000000000000002E-2</v>
      </c>
      <c r="CB50" s="16">
        <f>'Market and Factors'!M54</f>
        <v>2.06E-2</v>
      </c>
      <c r="CC50" s="16">
        <f>'Market and Factors'!O54</f>
        <v>-2.8399999999999998E-2</v>
      </c>
      <c r="CD50" s="9">
        <f>'Market and Factors'!Q54</f>
        <v>7.9000000000000008E-3</v>
      </c>
      <c r="CF50" s="25">
        <v>37.676197000000002</v>
      </c>
      <c r="CG50" s="16">
        <f t="shared" si="17"/>
        <v>5.7424151698427552E-2</v>
      </c>
      <c r="CH50" s="16">
        <f t="shared" si="18"/>
        <v>1.0574241516984275</v>
      </c>
      <c r="CI50" s="16">
        <f>CG50-'Market and Factors'!F54</f>
        <v>5.5624151698427549E-2</v>
      </c>
      <c r="CJ50" s="16">
        <f>'Market and Factors'!C54</f>
        <v>3.4000000000000002E-2</v>
      </c>
      <c r="CK50" s="16">
        <f>'Market and Factors'!M54</f>
        <v>2.06E-2</v>
      </c>
      <c r="CL50" s="16">
        <f>'Market and Factors'!O54</f>
        <v>-2.8399999999999998E-2</v>
      </c>
      <c r="CM50" s="9">
        <f>'Market and Factors'!Q54</f>
        <v>7.9000000000000008E-3</v>
      </c>
      <c r="CO50" s="6">
        <v>214.62439000000001</v>
      </c>
      <c r="CP50" s="16">
        <f t="shared" si="19"/>
        <v>5.6163720590167263E-2</v>
      </c>
      <c r="CQ50" s="16">
        <f t="shared" si="20"/>
        <v>1.0561637205901673</v>
      </c>
      <c r="CR50" s="16">
        <f>CP50-'Market and Factors'!F54</f>
        <v>5.436372059016726E-2</v>
      </c>
      <c r="CS50" s="16">
        <f>'Market and Factors'!C54</f>
        <v>3.4000000000000002E-2</v>
      </c>
      <c r="CT50" s="16">
        <f>'Market and Factors'!M54</f>
        <v>2.06E-2</v>
      </c>
      <c r="CU50" s="16">
        <f>'Market and Factors'!O54</f>
        <v>-2.8399999999999998E-2</v>
      </c>
      <c r="CV50" s="9">
        <f>'Market and Factors'!Q54</f>
        <v>7.9000000000000008E-3</v>
      </c>
      <c r="CX50" s="6">
        <v>44.736393</v>
      </c>
      <c r="CY50" s="16">
        <f t="shared" si="21"/>
        <v>1.8745981988057096E-2</v>
      </c>
      <c r="CZ50" s="16">
        <f t="shared" si="22"/>
        <v>1.0187459819880571</v>
      </c>
      <c r="DA50" s="16">
        <f>CY50-'Market and Factors'!F54</f>
        <v>1.6945981988057097E-2</v>
      </c>
      <c r="DB50" s="16">
        <f>'Market and Factors'!C54</f>
        <v>3.4000000000000002E-2</v>
      </c>
      <c r="DC50" s="16">
        <f>'Market and Factors'!M54</f>
        <v>2.06E-2</v>
      </c>
      <c r="DD50" s="16">
        <f>'Market and Factors'!O54</f>
        <v>-2.8399999999999998E-2</v>
      </c>
      <c r="DE50" s="9">
        <f>'Market and Factors'!Q54</f>
        <v>7.9000000000000008E-3</v>
      </c>
    </row>
    <row r="51" spans="1:109">
      <c r="A51" s="22">
        <v>43525</v>
      </c>
      <c r="B51" s="18"/>
      <c r="C51" s="6">
        <v>187.49586500000001</v>
      </c>
      <c r="D51" s="16">
        <f t="shared" si="0"/>
        <v>0.10173068432105532</v>
      </c>
      <c r="E51" s="16">
        <f t="shared" si="23"/>
        <v>1.1017306843210553</v>
      </c>
      <c r="F51" s="16">
        <f>'Raw Stock Data'!D51-'Market and Factors'!F55</f>
        <v>9.9830684321055324E-2</v>
      </c>
      <c r="G51" s="16">
        <f>'Market and Factors'!C55</f>
        <v>1.1000000000000001E-2</v>
      </c>
      <c r="H51" s="16">
        <f>'Market and Factors'!M55</f>
        <v>-3.1300000000000001E-2</v>
      </c>
      <c r="I51" s="16">
        <f>'Market and Factors'!O55</f>
        <v>-4.07E-2</v>
      </c>
      <c r="J51" s="9">
        <f>'Market and Factors'!Q55</f>
        <v>2.18E-2</v>
      </c>
      <c r="L51" s="6">
        <v>35.17371</v>
      </c>
      <c r="M51" s="16">
        <f t="shared" si="1"/>
        <v>-6.0283721101963332E-2</v>
      </c>
      <c r="N51" s="16">
        <f t="shared" si="2"/>
        <v>0.93971627889803666</v>
      </c>
      <c r="O51" s="16">
        <f>M51-'Market and Factors'!F55</f>
        <v>-6.2183721101963331E-2</v>
      </c>
      <c r="P51" s="16">
        <f>'Market and Factors'!C55</f>
        <v>1.1000000000000001E-2</v>
      </c>
      <c r="Q51" s="16">
        <f>'Market and Factors'!M55</f>
        <v>-3.1300000000000001E-2</v>
      </c>
      <c r="R51" s="16">
        <f>'Market and Factors'!O55</f>
        <v>-4.07E-2</v>
      </c>
      <c r="S51" s="9">
        <f>'Market and Factors'!Q55</f>
        <v>2.18E-2</v>
      </c>
      <c r="U51" s="6">
        <v>95.172859000000003</v>
      </c>
      <c r="V51" s="16">
        <f t="shared" si="3"/>
        <v>-1.47490340855329E-2</v>
      </c>
      <c r="W51" s="16">
        <f t="shared" si="4"/>
        <v>0.98525096591446715</v>
      </c>
      <c r="X51" s="16">
        <f>V51-'Market and Factors'!F55</f>
        <v>-1.66490340855329E-2</v>
      </c>
      <c r="Y51" s="16">
        <f>'Market and Factors'!C55</f>
        <v>1.1000000000000001E-2</v>
      </c>
      <c r="Z51" s="16">
        <f>'Market and Factors'!M55</f>
        <v>-3.1300000000000001E-2</v>
      </c>
      <c r="AA51" s="16">
        <f>'Market and Factors'!O55</f>
        <v>-4.07E-2</v>
      </c>
      <c r="AB51" s="9">
        <f>'Market and Factors'!Q55</f>
        <v>2.18E-2</v>
      </c>
      <c r="AD51" s="6">
        <v>78.027634000000006</v>
      </c>
      <c r="AE51" s="16">
        <f t="shared" si="5"/>
        <v>0.11469507229551762</v>
      </c>
      <c r="AF51" s="16">
        <f t="shared" si="6"/>
        <v>1.1146950722955176</v>
      </c>
      <c r="AG51" s="16">
        <f>AE51-'Market and Factors'!F55</f>
        <v>0.11279507229551762</v>
      </c>
      <c r="AH51" s="16">
        <f>'Market and Factors'!C55</f>
        <v>1.1000000000000001E-2</v>
      </c>
      <c r="AI51" s="16">
        <f>'Market and Factors'!M55</f>
        <v>-3.1300000000000001E-2</v>
      </c>
      <c r="AJ51" s="16">
        <f>'Market and Factors'!O55</f>
        <v>-4.07E-2</v>
      </c>
      <c r="AK51" s="9">
        <f>'Market and Factors'!Q55</f>
        <v>2.18E-2</v>
      </c>
      <c r="AM51" s="6">
        <v>116.399963</v>
      </c>
      <c r="AN51" s="16">
        <f t="shared" si="7"/>
        <v>5.7249766044812501E-2</v>
      </c>
      <c r="AO51" s="16">
        <f t="shared" si="8"/>
        <v>1.0572497660448126</v>
      </c>
      <c r="AP51" s="16">
        <f>AN51-'Market and Factors'!F55</f>
        <v>5.5349766044812503E-2</v>
      </c>
      <c r="AQ51" s="16">
        <f>'Market and Factors'!C55</f>
        <v>1.1000000000000001E-2</v>
      </c>
      <c r="AR51" s="16">
        <f>'Market and Factors'!M55</f>
        <v>-3.1300000000000001E-2</v>
      </c>
      <c r="AS51" s="16">
        <f>'Market and Factors'!O55</f>
        <v>-4.07E-2</v>
      </c>
      <c r="AT51" s="9">
        <f>'Market and Factors'!Q55</f>
        <v>2.18E-2</v>
      </c>
      <c r="AV51" s="6">
        <v>50.289070000000002</v>
      </c>
      <c r="AW51" s="16">
        <f t="shared" si="9"/>
        <v>4.9031215628547072E-2</v>
      </c>
      <c r="AX51" s="16">
        <f t="shared" si="10"/>
        <v>1.0490312156285471</v>
      </c>
      <c r="AY51" s="16">
        <f>AW51-'Market and Factors'!F55</f>
        <v>4.7131215628547073E-2</v>
      </c>
      <c r="AZ51" s="16">
        <f>'Market and Factors'!C55</f>
        <v>1.1000000000000001E-2</v>
      </c>
      <c r="BA51" s="16">
        <f>'Market and Factors'!M55</f>
        <v>-3.1300000000000001E-2</v>
      </c>
      <c r="BB51" s="16">
        <f>'Market and Factors'!O55</f>
        <v>-4.07E-2</v>
      </c>
      <c r="BC51" s="9">
        <f>'Market and Factors'!Q55</f>
        <v>2.18E-2</v>
      </c>
      <c r="BE51" s="28">
        <v>2.73</v>
      </c>
      <c r="BF51" s="16">
        <f t="shared" si="11"/>
        <v>-8.3892617449664433E-2</v>
      </c>
      <c r="BG51" s="16">
        <f t="shared" si="12"/>
        <v>0.91610738255033553</v>
      </c>
      <c r="BH51" s="16">
        <f>BF51-'Market and Factors'!F55</f>
        <v>-8.5792617449664432E-2</v>
      </c>
      <c r="BI51" s="16">
        <f>'Market and Factors'!C55</f>
        <v>1.1000000000000001E-2</v>
      </c>
      <c r="BJ51" s="16">
        <f>'Market and Factors'!M55</f>
        <v>-3.1300000000000001E-2</v>
      </c>
      <c r="BK51" s="16">
        <f>'Market and Factors'!O55</f>
        <v>-4.07E-2</v>
      </c>
      <c r="BL51" s="9">
        <f>'Market and Factors'!Q55</f>
        <v>2.18E-2</v>
      </c>
      <c r="BN51" s="25">
        <v>41.992409000000002</v>
      </c>
      <c r="BO51" s="16">
        <f t="shared" si="13"/>
        <v>-6.1336728689771601E-2</v>
      </c>
      <c r="BP51" s="16">
        <f t="shared" si="14"/>
        <v>0.93866327131022842</v>
      </c>
      <c r="BQ51" s="16">
        <f>BO51-'Market and Factors'!F55</f>
        <v>-6.3236728689771607E-2</v>
      </c>
      <c r="BR51" s="16">
        <f>'Market and Factors'!C55</f>
        <v>1.1000000000000001E-2</v>
      </c>
      <c r="BS51" s="16">
        <f>'Market and Factors'!M55</f>
        <v>-3.1300000000000001E-2</v>
      </c>
      <c r="BT51" s="16">
        <f>'Market and Factors'!O55</f>
        <v>-4.07E-2</v>
      </c>
      <c r="BU51" s="9">
        <f>'Market and Factors'!Q55</f>
        <v>2.18E-2</v>
      </c>
      <c r="BW51" s="6">
        <v>83.096953999999997</v>
      </c>
      <c r="BX51" s="16">
        <f t="shared" si="15"/>
        <v>-1.7730078241790154E-2</v>
      </c>
      <c r="BY51" s="16">
        <f t="shared" si="16"/>
        <v>0.98226992175820982</v>
      </c>
      <c r="BZ51" s="16">
        <f>BX51-'Market and Factors'!F55</f>
        <v>-1.9630078241790153E-2</v>
      </c>
      <c r="CA51" s="16">
        <f>'Market and Factors'!C55</f>
        <v>1.1000000000000001E-2</v>
      </c>
      <c r="CB51" s="16">
        <f>'Market and Factors'!M55</f>
        <v>-3.1300000000000001E-2</v>
      </c>
      <c r="CC51" s="16">
        <f>'Market and Factors'!O55</f>
        <v>-4.07E-2</v>
      </c>
      <c r="CD51" s="9">
        <f>'Market and Factors'!Q55</f>
        <v>2.18E-2</v>
      </c>
      <c r="CF51" s="25">
        <v>38.952530000000003</v>
      </c>
      <c r="CG51" s="16">
        <f t="shared" si="17"/>
        <v>3.3876375580051271E-2</v>
      </c>
      <c r="CH51" s="16">
        <f t="shared" si="18"/>
        <v>1.0338763755800513</v>
      </c>
      <c r="CI51" s="16">
        <f>CG51-'Market and Factors'!F55</f>
        <v>3.1976375580051272E-2</v>
      </c>
      <c r="CJ51" s="16">
        <f>'Market and Factors'!C55</f>
        <v>1.1000000000000001E-2</v>
      </c>
      <c r="CK51" s="16">
        <f>'Market and Factors'!M55</f>
        <v>-3.1300000000000001E-2</v>
      </c>
      <c r="CL51" s="16">
        <f>'Market and Factors'!O55</f>
        <v>-4.07E-2</v>
      </c>
      <c r="CM51" s="9">
        <f>'Market and Factors'!Q55</f>
        <v>2.18E-2</v>
      </c>
      <c r="CO51" s="6">
        <v>231.9375</v>
      </c>
      <c r="CP51" s="16">
        <f t="shared" si="19"/>
        <v>8.066702018349356E-2</v>
      </c>
      <c r="CQ51" s="16">
        <f t="shared" si="20"/>
        <v>1.0806670201834936</v>
      </c>
      <c r="CR51" s="16">
        <f>CP51-'Market and Factors'!F55</f>
        <v>7.8767020183493561E-2</v>
      </c>
      <c r="CS51" s="16">
        <f>'Market and Factors'!C55</f>
        <v>1.1000000000000001E-2</v>
      </c>
      <c r="CT51" s="16">
        <f>'Market and Factors'!M55</f>
        <v>-3.1300000000000001E-2</v>
      </c>
      <c r="CU51" s="16">
        <f>'Market and Factors'!O55</f>
        <v>-4.07E-2</v>
      </c>
      <c r="CV51" s="9">
        <f>'Market and Factors'!Q55</f>
        <v>2.18E-2</v>
      </c>
      <c r="CX51" s="6">
        <v>41.992409000000002</v>
      </c>
      <c r="CY51" s="16">
        <f t="shared" si="21"/>
        <v>-6.1336728689771601E-2</v>
      </c>
      <c r="CZ51" s="16">
        <f t="shared" si="22"/>
        <v>0.93866327131022842</v>
      </c>
      <c r="DA51" s="16">
        <f>CY51-'Market and Factors'!F55</f>
        <v>-6.3236728689771607E-2</v>
      </c>
      <c r="DB51" s="16">
        <f>'Market and Factors'!C55</f>
        <v>1.1000000000000001E-2</v>
      </c>
      <c r="DC51" s="16">
        <f>'Market and Factors'!M55</f>
        <v>-3.1300000000000001E-2</v>
      </c>
      <c r="DD51" s="16">
        <f>'Market and Factors'!O55</f>
        <v>-4.07E-2</v>
      </c>
      <c r="DE51" s="9">
        <f>'Market and Factors'!Q55</f>
        <v>2.18E-2</v>
      </c>
    </row>
    <row r="52" spans="1:109">
      <c r="A52" s="22">
        <v>43556</v>
      </c>
      <c r="B52" s="18"/>
      <c r="C52" s="6">
        <v>198.07736199999999</v>
      </c>
      <c r="D52" s="16">
        <f t="shared" si="0"/>
        <v>5.6435895266276855E-2</v>
      </c>
      <c r="E52" s="16">
        <f t="shared" si="23"/>
        <v>1.0564358952662769</v>
      </c>
      <c r="F52" s="16">
        <f>'Raw Stock Data'!D52-'Market and Factors'!F56</f>
        <v>5.4335895266276857E-2</v>
      </c>
      <c r="G52" s="16">
        <f>'Market and Factors'!C56</f>
        <v>3.9599999999999996E-2</v>
      </c>
      <c r="H52" s="16">
        <f>'Market and Factors'!M56</f>
        <v>-1.6799999999999999E-2</v>
      </c>
      <c r="I52" s="16">
        <f>'Market and Factors'!O56</f>
        <v>1.9299999999999998E-2</v>
      </c>
      <c r="J52" s="9">
        <f>'Market and Factors'!Q56</f>
        <v>-2.6099999999999998E-2</v>
      </c>
      <c r="L52" s="6">
        <v>37.294139999999999</v>
      </c>
      <c r="M52" s="16">
        <f t="shared" si="1"/>
        <v>6.028451363248287E-2</v>
      </c>
      <c r="N52" s="16">
        <f t="shared" si="2"/>
        <v>1.0602845136324828</v>
      </c>
      <c r="O52" s="16">
        <f>M52-'Market and Factors'!F56</f>
        <v>5.8184513632482872E-2</v>
      </c>
      <c r="P52" s="16">
        <f>'Market and Factors'!C56</f>
        <v>3.9599999999999996E-2</v>
      </c>
      <c r="Q52" s="16">
        <f>'Market and Factors'!M56</f>
        <v>-1.6799999999999999E-2</v>
      </c>
      <c r="R52" s="16">
        <f>'Market and Factors'!O56</f>
        <v>1.9299999999999998E-2</v>
      </c>
      <c r="S52" s="9">
        <f>'Market and Factors'!Q56</f>
        <v>-2.6099999999999998E-2</v>
      </c>
      <c r="U52" s="6">
        <v>100.894508</v>
      </c>
      <c r="V52" s="16">
        <f t="shared" si="3"/>
        <v>6.0118494496419393E-2</v>
      </c>
      <c r="W52" s="16">
        <f t="shared" si="4"/>
        <v>1.0601184944964195</v>
      </c>
      <c r="X52" s="16">
        <f>V52-'Market and Factors'!F56</f>
        <v>5.8018494496419395E-2</v>
      </c>
      <c r="Y52" s="16">
        <f>'Market and Factors'!C56</f>
        <v>3.9599999999999996E-2</v>
      </c>
      <c r="Z52" s="16">
        <f>'Market and Factors'!M56</f>
        <v>-1.6799999999999999E-2</v>
      </c>
      <c r="AA52" s="16">
        <f>'Market and Factors'!O56</f>
        <v>1.9299999999999998E-2</v>
      </c>
      <c r="AB52" s="9">
        <f>'Market and Factors'!Q56</f>
        <v>-2.6099999999999998E-2</v>
      </c>
      <c r="AD52" s="6">
        <v>75.266623999999993</v>
      </c>
      <c r="AE52" s="16">
        <f t="shared" si="5"/>
        <v>-3.5385027822322702E-2</v>
      </c>
      <c r="AF52" s="16">
        <f t="shared" si="6"/>
        <v>0.96461497217767733</v>
      </c>
      <c r="AG52" s="16">
        <f>AE52-'Market and Factors'!F56</f>
        <v>-3.74850278223227E-2</v>
      </c>
      <c r="AH52" s="16">
        <f>'Market and Factors'!C56</f>
        <v>3.9599999999999996E-2</v>
      </c>
      <c r="AI52" s="16">
        <f>'Market and Factors'!M56</f>
        <v>-1.6799999999999999E-2</v>
      </c>
      <c r="AJ52" s="16">
        <f>'Market and Factors'!O56</f>
        <v>1.9299999999999998E-2</v>
      </c>
      <c r="AK52" s="9">
        <f>'Market and Factors'!Q56</f>
        <v>-2.6099999999999998E-2</v>
      </c>
      <c r="AM52" s="6">
        <v>128.89465300000001</v>
      </c>
      <c r="AN52" s="16">
        <f t="shared" si="7"/>
        <v>0.10734273171547319</v>
      </c>
      <c r="AO52" s="16">
        <f t="shared" si="8"/>
        <v>1.1073427317154731</v>
      </c>
      <c r="AP52" s="16">
        <f>AN52-'Market and Factors'!F56</f>
        <v>0.10524273171547319</v>
      </c>
      <c r="AQ52" s="16">
        <f>'Market and Factors'!C56</f>
        <v>3.9599999999999996E-2</v>
      </c>
      <c r="AR52" s="16">
        <f>'Market and Factors'!M56</f>
        <v>-1.6799999999999999E-2</v>
      </c>
      <c r="AS52" s="16">
        <f>'Market and Factors'!O56</f>
        <v>1.9299999999999998E-2</v>
      </c>
      <c r="AT52" s="9">
        <f>'Market and Factors'!Q56</f>
        <v>-2.6099999999999998E-2</v>
      </c>
      <c r="AV52" s="6">
        <v>56.754111999999999</v>
      </c>
      <c r="AW52" s="16">
        <f t="shared" si="9"/>
        <v>0.12855759710807929</v>
      </c>
      <c r="AX52" s="16">
        <f t="shared" si="10"/>
        <v>1.1285575971080792</v>
      </c>
      <c r="AY52" s="16">
        <f>AW52-'Market and Factors'!F56</f>
        <v>0.1264575971080793</v>
      </c>
      <c r="AZ52" s="16">
        <f>'Market and Factors'!C56</f>
        <v>3.9599999999999996E-2</v>
      </c>
      <c r="BA52" s="16">
        <f>'Market and Factors'!M56</f>
        <v>-1.6799999999999999E-2</v>
      </c>
      <c r="BB52" s="16">
        <f>'Market and Factors'!O56</f>
        <v>1.9299999999999998E-2</v>
      </c>
      <c r="BC52" s="9">
        <f>'Market and Factors'!Q56</f>
        <v>-2.6099999999999998E-2</v>
      </c>
      <c r="BE52" s="28">
        <v>2.2200000000000002</v>
      </c>
      <c r="BF52" s="16">
        <f t="shared" si="11"/>
        <v>-0.18681318681318673</v>
      </c>
      <c r="BG52" s="16">
        <f t="shared" si="12"/>
        <v>0.8131868131868133</v>
      </c>
      <c r="BH52" s="16">
        <f>BF52-'Market and Factors'!F56</f>
        <v>-0.18891318681318672</v>
      </c>
      <c r="BI52" s="16">
        <f>'Market and Factors'!C56</f>
        <v>3.9599999999999996E-2</v>
      </c>
      <c r="BJ52" s="16">
        <f>'Market and Factors'!M56</f>
        <v>-1.6799999999999999E-2</v>
      </c>
      <c r="BK52" s="16">
        <f>'Market and Factors'!O56</f>
        <v>1.9299999999999998E-2</v>
      </c>
      <c r="BL52" s="9">
        <f>'Market and Factors'!Q56</f>
        <v>-2.6099999999999998E-2</v>
      </c>
      <c r="BN52" s="25">
        <v>39.136761</v>
      </c>
      <c r="BO52" s="16">
        <f t="shared" si="13"/>
        <v>-6.8003909944771262E-2</v>
      </c>
      <c r="BP52" s="16">
        <f t="shared" si="14"/>
        <v>0.93199609005522877</v>
      </c>
      <c r="BQ52" s="16">
        <f>BO52-'Market and Factors'!F56</f>
        <v>-7.0103909944771267E-2</v>
      </c>
      <c r="BR52" s="16">
        <f>'Market and Factors'!C56</f>
        <v>3.9599999999999996E-2</v>
      </c>
      <c r="BS52" s="16">
        <f>'Market and Factors'!M56</f>
        <v>-1.6799999999999999E-2</v>
      </c>
      <c r="BT52" s="16">
        <f>'Market and Factors'!O56</f>
        <v>1.9299999999999998E-2</v>
      </c>
      <c r="BU52" s="9">
        <f>'Market and Factors'!Q56</f>
        <v>-2.6099999999999998E-2</v>
      </c>
      <c r="BW52" s="6">
        <v>86.892097000000007</v>
      </c>
      <c r="BX52" s="16">
        <f t="shared" si="15"/>
        <v>4.5671264917845365E-2</v>
      </c>
      <c r="BY52" s="16">
        <f t="shared" si="16"/>
        <v>1.0456712649178455</v>
      </c>
      <c r="BZ52" s="16">
        <f>BX52-'Market and Factors'!F56</f>
        <v>4.3571264917845368E-2</v>
      </c>
      <c r="CA52" s="16">
        <f>'Market and Factors'!C56</f>
        <v>3.9599999999999996E-2</v>
      </c>
      <c r="CB52" s="16">
        <f>'Market and Factors'!M56</f>
        <v>-1.6799999999999999E-2</v>
      </c>
      <c r="CC52" s="16">
        <f>'Market and Factors'!O56</f>
        <v>1.9299999999999998E-2</v>
      </c>
      <c r="CD52" s="9">
        <f>'Market and Factors'!Q56</f>
        <v>-2.6099999999999998E-2</v>
      </c>
      <c r="CF52" s="25">
        <v>42.411301000000002</v>
      </c>
      <c r="CG52" s="16">
        <f t="shared" si="17"/>
        <v>8.8794514759375026E-2</v>
      </c>
      <c r="CH52" s="16">
        <f t="shared" si="18"/>
        <v>1.0887945147593749</v>
      </c>
      <c r="CI52" s="16">
        <f>CG52-'Market and Factors'!F56</f>
        <v>8.6694514759375021E-2</v>
      </c>
      <c r="CJ52" s="16">
        <f>'Market and Factors'!C56</f>
        <v>3.9599999999999996E-2</v>
      </c>
      <c r="CK52" s="16">
        <f>'Market and Factors'!M56</f>
        <v>-1.6799999999999999E-2</v>
      </c>
      <c r="CL52" s="16">
        <f>'Market and Factors'!O56</f>
        <v>1.9299999999999998E-2</v>
      </c>
      <c r="CM52" s="9">
        <f>'Market and Factors'!Q56</f>
        <v>-2.6099999999999998E-2</v>
      </c>
      <c r="CO52" s="6">
        <v>237.06372099999999</v>
      </c>
      <c r="CP52" s="16">
        <f t="shared" si="19"/>
        <v>2.2101734303422202E-2</v>
      </c>
      <c r="CQ52" s="16">
        <f t="shared" si="20"/>
        <v>1.0221017343034222</v>
      </c>
      <c r="CR52" s="16">
        <f>CP52-'Market and Factors'!F56</f>
        <v>2.0001734303422201E-2</v>
      </c>
      <c r="CS52" s="16">
        <f>'Market and Factors'!C56</f>
        <v>3.9599999999999996E-2</v>
      </c>
      <c r="CT52" s="16">
        <f>'Market and Factors'!M56</f>
        <v>-1.6799999999999999E-2</v>
      </c>
      <c r="CU52" s="16">
        <f>'Market and Factors'!O56</f>
        <v>1.9299999999999998E-2</v>
      </c>
      <c r="CV52" s="9">
        <f>'Market and Factors'!Q56</f>
        <v>-2.6099999999999998E-2</v>
      </c>
      <c r="CX52" s="6">
        <v>39.136761</v>
      </c>
      <c r="CY52" s="16">
        <f t="shared" si="21"/>
        <v>-6.8003909944771262E-2</v>
      </c>
      <c r="CZ52" s="16">
        <f t="shared" si="22"/>
        <v>0.93199609005522877</v>
      </c>
      <c r="DA52" s="16">
        <f>CY52-'Market and Factors'!F56</f>
        <v>-7.0103909944771267E-2</v>
      </c>
      <c r="DB52" s="16">
        <f>'Market and Factors'!C56</f>
        <v>3.9599999999999996E-2</v>
      </c>
      <c r="DC52" s="16">
        <f>'Market and Factors'!M56</f>
        <v>-1.6799999999999999E-2</v>
      </c>
      <c r="DD52" s="16">
        <f>'Market and Factors'!O56</f>
        <v>1.9299999999999998E-2</v>
      </c>
      <c r="DE52" s="9">
        <f>'Market and Factors'!Q56</f>
        <v>-2.6099999999999998E-2</v>
      </c>
    </row>
    <row r="53" spans="1:109">
      <c r="A53" s="22">
        <v>43586</v>
      </c>
      <c r="B53" s="18"/>
      <c r="C53" s="6">
        <v>172.80810500000001</v>
      </c>
      <c r="D53" s="16">
        <f t="shared" si="0"/>
        <v>-0.12757266527004729</v>
      </c>
      <c r="E53" s="16">
        <f t="shared" si="23"/>
        <v>0.87242733472995271</v>
      </c>
      <c r="F53" s="16">
        <f>'Raw Stock Data'!D53-'Market and Factors'!F57</f>
        <v>-0.12967266527004728</v>
      </c>
      <c r="G53" s="16">
        <f>'Market and Factors'!C57</f>
        <v>-6.9400000000000003E-2</v>
      </c>
      <c r="H53" s="16">
        <f>'Market and Factors'!M57</f>
        <v>-1.2E-2</v>
      </c>
      <c r="I53" s="16">
        <f>'Market and Factors'!O57</f>
        <v>-2.3900000000000001E-2</v>
      </c>
      <c r="J53" s="9">
        <f>'Market and Factors'!Q57</f>
        <v>7.6100000000000001E-2</v>
      </c>
      <c r="L53" s="6">
        <v>31.922632</v>
      </c>
      <c r="M53" s="16">
        <f t="shared" si="1"/>
        <v>-0.14403088528117283</v>
      </c>
      <c r="N53" s="16">
        <f t="shared" si="2"/>
        <v>0.8559691147188272</v>
      </c>
      <c r="O53" s="16">
        <f>M53-'Market and Factors'!F57</f>
        <v>-0.14613088528117282</v>
      </c>
      <c r="P53" s="16">
        <f>'Market and Factors'!C57</f>
        <v>-6.9400000000000003E-2</v>
      </c>
      <c r="Q53" s="16">
        <f>'Market and Factors'!M57</f>
        <v>-1.2E-2</v>
      </c>
      <c r="R53" s="16">
        <f>'Market and Factors'!O57</f>
        <v>-2.3900000000000001E-2</v>
      </c>
      <c r="S53" s="9">
        <f>'Market and Factors'!Q57</f>
        <v>7.6100000000000001E-2</v>
      </c>
      <c r="U53" s="6">
        <v>99.520995999999997</v>
      </c>
      <c r="V53" s="16">
        <f t="shared" si="3"/>
        <v>-1.3613347517389204E-2</v>
      </c>
      <c r="W53" s="16">
        <f t="shared" si="4"/>
        <v>0.98638665248261082</v>
      </c>
      <c r="X53" s="16">
        <f>V53-'Market and Factors'!F57</f>
        <v>-1.5713347517389203E-2</v>
      </c>
      <c r="Y53" s="16">
        <f>'Market and Factors'!C57</f>
        <v>-6.9400000000000003E-2</v>
      </c>
      <c r="Z53" s="16">
        <f>'Market and Factors'!M57</f>
        <v>-1.2E-2</v>
      </c>
      <c r="AA53" s="16">
        <f>'Market and Factors'!O57</f>
        <v>-2.3900000000000001E-2</v>
      </c>
      <c r="AB53" s="9">
        <f>'Market and Factors'!Q57</f>
        <v>7.6100000000000001E-2</v>
      </c>
      <c r="AD53" s="6">
        <v>78.212349000000003</v>
      </c>
      <c r="AE53" s="16">
        <f t="shared" si="5"/>
        <v>3.9137201105233714E-2</v>
      </c>
      <c r="AF53" s="16">
        <f t="shared" si="6"/>
        <v>1.0391372011052338</v>
      </c>
      <c r="AG53" s="16">
        <f>AE53-'Market and Factors'!F57</f>
        <v>3.7037201105233716E-2</v>
      </c>
      <c r="AH53" s="16">
        <f>'Market and Factors'!C57</f>
        <v>-6.9400000000000003E-2</v>
      </c>
      <c r="AI53" s="16">
        <f>'Market and Factors'!M57</f>
        <v>-1.2E-2</v>
      </c>
      <c r="AJ53" s="16">
        <f>'Market and Factors'!O57</f>
        <v>-2.3900000000000001E-2</v>
      </c>
      <c r="AK53" s="9">
        <f>'Market and Factors'!Q57</f>
        <v>7.6100000000000001E-2</v>
      </c>
      <c r="AM53" s="6">
        <v>122.06501</v>
      </c>
      <c r="AN53" s="16">
        <f t="shared" si="7"/>
        <v>-5.2986239855892271E-2</v>
      </c>
      <c r="AO53" s="16">
        <f t="shared" si="8"/>
        <v>0.94701376014410776</v>
      </c>
      <c r="AP53" s="16">
        <f>AN53-'Market and Factors'!F57</f>
        <v>-5.5086239855892269E-2</v>
      </c>
      <c r="AQ53" s="16">
        <f>'Market and Factors'!C57</f>
        <v>-6.9400000000000003E-2</v>
      </c>
      <c r="AR53" s="16">
        <f>'Market and Factors'!M57</f>
        <v>-1.2E-2</v>
      </c>
      <c r="AS53" s="16">
        <f>'Market and Factors'!O57</f>
        <v>-2.3900000000000001E-2</v>
      </c>
      <c r="AT53" s="9">
        <f>'Market and Factors'!Q57</f>
        <v>7.6100000000000001E-2</v>
      </c>
      <c r="AV53" s="6">
        <v>50.143023999999997</v>
      </c>
      <c r="AW53" s="16">
        <f t="shared" si="9"/>
        <v>-0.11648650233484407</v>
      </c>
      <c r="AX53" s="16">
        <f t="shared" si="10"/>
        <v>0.88351349766515597</v>
      </c>
      <c r="AY53" s="16">
        <f>AW53-'Market and Factors'!F57</f>
        <v>-0.11858650233484408</v>
      </c>
      <c r="AZ53" s="16">
        <f>'Market and Factors'!C57</f>
        <v>-6.9400000000000003E-2</v>
      </c>
      <c r="BA53" s="16">
        <f>'Market and Factors'!M57</f>
        <v>-1.2E-2</v>
      </c>
      <c r="BB53" s="16">
        <f>'Market and Factors'!O57</f>
        <v>-2.3900000000000001E-2</v>
      </c>
      <c r="BC53" s="9">
        <f>'Market and Factors'!Q57</f>
        <v>7.6100000000000001E-2</v>
      </c>
      <c r="BE53" s="28">
        <v>1.4</v>
      </c>
      <c r="BF53" s="16">
        <f t="shared" si="11"/>
        <v>-0.36936936936936948</v>
      </c>
      <c r="BG53" s="16">
        <f t="shared" si="12"/>
        <v>0.63063063063063052</v>
      </c>
      <c r="BH53" s="16">
        <f>BF53-'Market and Factors'!F57</f>
        <v>-0.37146936936936947</v>
      </c>
      <c r="BI53" s="16">
        <f>'Market and Factors'!C57</f>
        <v>-6.9400000000000003E-2</v>
      </c>
      <c r="BJ53" s="16">
        <f>'Market and Factors'!M57</f>
        <v>-1.2E-2</v>
      </c>
      <c r="BK53" s="16">
        <f>'Market and Factors'!O57</f>
        <v>-2.3900000000000001E-2</v>
      </c>
      <c r="BL53" s="9">
        <f>'Market and Factors'!Q57</f>
        <v>7.6100000000000001E-2</v>
      </c>
      <c r="BN53" s="25">
        <v>29.863009999999999</v>
      </c>
      <c r="BO53" s="16">
        <f t="shared" si="13"/>
        <v>-0.23695754996178658</v>
      </c>
      <c r="BP53" s="16">
        <f t="shared" si="14"/>
        <v>0.76304245003821336</v>
      </c>
      <c r="BQ53" s="16">
        <f>BO53-'Market and Factors'!F57</f>
        <v>-0.23905754996178658</v>
      </c>
      <c r="BR53" s="16">
        <f>'Market and Factors'!C57</f>
        <v>-6.9400000000000003E-2</v>
      </c>
      <c r="BS53" s="16">
        <f>'Market and Factors'!M57</f>
        <v>-1.2E-2</v>
      </c>
      <c r="BT53" s="16">
        <f>'Market and Factors'!O57</f>
        <v>-2.3900000000000001E-2</v>
      </c>
      <c r="BU53" s="9">
        <f>'Market and Factors'!Q57</f>
        <v>7.6100000000000001E-2</v>
      </c>
      <c r="BW53" s="6">
        <v>76.316237999999998</v>
      </c>
      <c r="BX53" s="16">
        <f t="shared" si="15"/>
        <v>-0.12171255344430239</v>
      </c>
      <c r="BY53" s="16">
        <f t="shared" si="16"/>
        <v>0.87828744655569757</v>
      </c>
      <c r="BZ53" s="16">
        <f>BX53-'Market and Factors'!F57</f>
        <v>-0.12381255344430239</v>
      </c>
      <c r="CA53" s="16">
        <f>'Market and Factors'!C57</f>
        <v>-6.9400000000000003E-2</v>
      </c>
      <c r="CB53" s="16">
        <f>'Market and Factors'!M57</f>
        <v>-1.2E-2</v>
      </c>
      <c r="CC53" s="16">
        <f>'Market and Factors'!O57</f>
        <v>-2.3900000000000001E-2</v>
      </c>
      <c r="CD53" s="9">
        <f>'Market and Factors'!Q57</f>
        <v>7.6100000000000001E-2</v>
      </c>
      <c r="CF53" s="25">
        <v>40.155513999999997</v>
      </c>
      <c r="CG53" s="16">
        <f t="shared" si="17"/>
        <v>-5.3188347134175515E-2</v>
      </c>
      <c r="CH53" s="16">
        <f t="shared" si="18"/>
        <v>0.94681165286582447</v>
      </c>
      <c r="CI53" s="16">
        <f>CG53-'Market and Factors'!F57</f>
        <v>-5.5288347134175513E-2</v>
      </c>
      <c r="CJ53" s="16">
        <f>'Market and Factors'!C57</f>
        <v>-6.9400000000000003E-2</v>
      </c>
      <c r="CK53" s="16">
        <f>'Market and Factors'!M57</f>
        <v>-1.2E-2</v>
      </c>
      <c r="CL53" s="16">
        <f>'Market and Factors'!O57</f>
        <v>-2.3900000000000001E-2</v>
      </c>
      <c r="CM53" s="9">
        <f>'Market and Factors'!Q57</f>
        <v>7.6100000000000001E-2</v>
      </c>
      <c r="CO53" s="6">
        <v>236.25010700000001</v>
      </c>
      <c r="CP53" s="16">
        <f t="shared" si="19"/>
        <v>-3.4320477067006504E-3</v>
      </c>
      <c r="CQ53" s="16">
        <f t="shared" si="20"/>
        <v>0.99656795229329931</v>
      </c>
      <c r="CR53" s="16">
        <f>CP53-'Market and Factors'!F57</f>
        <v>-5.5320477067006503E-3</v>
      </c>
      <c r="CS53" s="16">
        <f>'Market and Factors'!C57</f>
        <v>-6.9400000000000003E-2</v>
      </c>
      <c r="CT53" s="16">
        <f>'Market and Factors'!M57</f>
        <v>-1.2E-2</v>
      </c>
      <c r="CU53" s="16">
        <f>'Market and Factors'!O57</f>
        <v>-2.3900000000000001E-2</v>
      </c>
      <c r="CV53" s="9">
        <f>'Market and Factors'!Q57</f>
        <v>7.6100000000000001E-2</v>
      </c>
      <c r="CX53" s="6">
        <v>29.863009999999999</v>
      </c>
      <c r="CY53" s="16">
        <f t="shared" si="21"/>
        <v>-0.23695754996178658</v>
      </c>
      <c r="CZ53" s="16">
        <f t="shared" si="22"/>
        <v>0.76304245003821336</v>
      </c>
      <c r="DA53" s="16">
        <f>CY53-'Market and Factors'!F57</f>
        <v>-0.23905754996178658</v>
      </c>
      <c r="DB53" s="16">
        <f>'Market and Factors'!C57</f>
        <v>-6.9400000000000003E-2</v>
      </c>
      <c r="DC53" s="16">
        <f>'Market and Factors'!M57</f>
        <v>-1.2E-2</v>
      </c>
      <c r="DD53" s="16">
        <f>'Market and Factors'!O57</f>
        <v>-2.3900000000000001E-2</v>
      </c>
      <c r="DE53" s="9">
        <f>'Market and Factors'!Q57</f>
        <v>7.6100000000000001E-2</v>
      </c>
    </row>
    <row r="54" spans="1:109">
      <c r="A54" s="22">
        <v>43617</v>
      </c>
      <c r="B54" s="18"/>
      <c r="C54" s="6">
        <v>196.115219</v>
      </c>
      <c r="D54" s="16">
        <f t="shared" si="0"/>
        <v>0.13487280587909914</v>
      </c>
      <c r="E54" s="16">
        <f t="shared" si="23"/>
        <v>1.1348728058790991</v>
      </c>
      <c r="F54" s="16">
        <f>'Raw Stock Data'!D54-'Market and Factors'!F58</f>
        <v>0.13307280587909914</v>
      </c>
      <c r="G54" s="16">
        <f>'Market and Factors'!C58</f>
        <v>6.93E-2</v>
      </c>
      <c r="H54" s="16">
        <f>'Market and Factors'!M58</f>
        <v>3.4000000000000002E-3</v>
      </c>
      <c r="I54" s="16">
        <f>'Market and Factors'!O58</f>
        <v>-1.0800000000000001E-2</v>
      </c>
      <c r="J54" s="9">
        <f>'Market and Factors'!Q58</f>
        <v>-2.23E-2</v>
      </c>
      <c r="L54" s="6">
        <v>36.891990999999997</v>
      </c>
      <c r="M54" s="16">
        <f t="shared" si="1"/>
        <v>0.15566883708085213</v>
      </c>
      <c r="N54" s="16">
        <f t="shared" si="2"/>
        <v>1.1556688370808521</v>
      </c>
      <c r="O54" s="16">
        <f>M54-'Market and Factors'!F58</f>
        <v>0.15386883708085214</v>
      </c>
      <c r="P54" s="16">
        <f>'Market and Factors'!C58</f>
        <v>6.93E-2</v>
      </c>
      <c r="Q54" s="16">
        <f>'Market and Factors'!M58</f>
        <v>3.4000000000000002E-3</v>
      </c>
      <c r="R54" s="16">
        <f>'Market and Factors'!O58</f>
        <v>-1.0800000000000001E-2</v>
      </c>
      <c r="S54" s="9">
        <f>'Market and Factors'!Q58</f>
        <v>-2.23E-2</v>
      </c>
      <c r="U54" s="6">
        <v>108.975624</v>
      </c>
      <c r="V54" s="16">
        <f t="shared" si="3"/>
        <v>9.5001340219705993E-2</v>
      </c>
      <c r="W54" s="16">
        <f t="shared" si="4"/>
        <v>1.0950013402197061</v>
      </c>
      <c r="X54" s="16">
        <f>V54-'Market and Factors'!F58</f>
        <v>9.3201340219705997E-2</v>
      </c>
      <c r="Y54" s="16">
        <f>'Market and Factors'!C58</f>
        <v>6.93E-2</v>
      </c>
      <c r="Z54" s="16">
        <f>'Market and Factors'!M58</f>
        <v>3.4000000000000002E-3</v>
      </c>
      <c r="AA54" s="16">
        <f>'Market and Factors'!O58</f>
        <v>-1.0800000000000001E-2</v>
      </c>
      <c r="AB54" s="9">
        <f>'Market and Factors'!Q58</f>
        <v>-2.23E-2</v>
      </c>
      <c r="AD54" s="6">
        <v>84.959586999999999</v>
      </c>
      <c r="AE54" s="16">
        <f t="shared" si="5"/>
        <v>8.6268192763268053E-2</v>
      </c>
      <c r="AF54" s="16">
        <f t="shared" si="6"/>
        <v>1.086268192763268</v>
      </c>
      <c r="AG54" s="16">
        <f>AE54-'Market and Factors'!F58</f>
        <v>8.4468192763268057E-2</v>
      </c>
      <c r="AH54" s="16">
        <f>'Market and Factors'!C58</f>
        <v>6.93E-2</v>
      </c>
      <c r="AI54" s="16">
        <f>'Market and Factors'!M58</f>
        <v>3.4000000000000002E-3</v>
      </c>
      <c r="AJ54" s="16">
        <f>'Market and Factors'!O58</f>
        <v>-1.0800000000000001E-2</v>
      </c>
      <c r="AK54" s="9">
        <f>'Market and Factors'!Q58</f>
        <v>-2.23E-2</v>
      </c>
      <c r="AM54" s="6">
        <v>132.70017999999999</v>
      </c>
      <c r="AN54" s="16">
        <f t="shared" si="7"/>
        <v>8.7127097273821452E-2</v>
      </c>
      <c r="AO54" s="16">
        <f t="shared" si="8"/>
        <v>1.0871270972738214</v>
      </c>
      <c r="AP54" s="16">
        <f>AN54-'Market and Factors'!F58</f>
        <v>8.5327097273821456E-2</v>
      </c>
      <c r="AQ54" s="16">
        <f>'Market and Factors'!C58</f>
        <v>6.93E-2</v>
      </c>
      <c r="AR54" s="16">
        <f>'Market and Factors'!M58</f>
        <v>3.4000000000000002E-3</v>
      </c>
      <c r="AS54" s="16">
        <f>'Market and Factors'!O58</f>
        <v>-1.0800000000000001E-2</v>
      </c>
      <c r="AT54" s="9">
        <f>'Market and Factors'!Q58</f>
        <v>-2.23E-2</v>
      </c>
      <c r="AV54" s="6">
        <v>55.588467000000001</v>
      </c>
      <c r="AW54" s="16">
        <f t="shared" si="9"/>
        <v>0.10859821697231513</v>
      </c>
      <c r="AX54" s="16">
        <f t="shared" si="10"/>
        <v>1.1085982169723152</v>
      </c>
      <c r="AY54" s="16">
        <f>AW54-'Market and Factors'!F58</f>
        <v>0.10679821697231513</v>
      </c>
      <c r="AZ54" s="16">
        <f>'Market and Factors'!C58</f>
        <v>6.93E-2</v>
      </c>
      <c r="BA54" s="16">
        <f>'Market and Factors'!M58</f>
        <v>3.4000000000000002E-3</v>
      </c>
      <c r="BB54" s="16">
        <f>'Market and Factors'!O58</f>
        <v>-1.0800000000000001E-2</v>
      </c>
      <c r="BC54" s="9">
        <f>'Market and Factors'!Q58</f>
        <v>-2.23E-2</v>
      </c>
      <c r="BE54" s="28">
        <v>1.5</v>
      </c>
      <c r="BF54" s="16">
        <f t="shared" si="11"/>
        <v>7.1428571428571494E-2</v>
      </c>
      <c r="BG54" s="16">
        <f t="shared" si="12"/>
        <v>1.0714285714285714</v>
      </c>
      <c r="BH54" s="16">
        <f>BF54-'Market and Factors'!F58</f>
        <v>6.9628571428571498E-2</v>
      </c>
      <c r="BI54" s="16">
        <f>'Market and Factors'!C58</f>
        <v>6.93E-2</v>
      </c>
      <c r="BJ54" s="16">
        <f>'Market and Factors'!M58</f>
        <v>3.4000000000000002E-3</v>
      </c>
      <c r="BK54" s="16">
        <f>'Market and Factors'!O58</f>
        <v>-1.0800000000000001E-2</v>
      </c>
      <c r="BL54" s="9">
        <f>'Market and Factors'!Q58</f>
        <v>-2.23E-2</v>
      </c>
      <c r="BN54" s="25">
        <v>30.747675000000001</v>
      </c>
      <c r="BO54" s="16">
        <f t="shared" si="13"/>
        <v>2.9624106880049995E-2</v>
      </c>
      <c r="BP54" s="16">
        <f t="shared" si="14"/>
        <v>1.02962410688005</v>
      </c>
      <c r="BQ54" s="16">
        <f>BO54-'Market and Factors'!F58</f>
        <v>2.7824106880049996E-2</v>
      </c>
      <c r="BR54" s="16">
        <f>'Market and Factors'!C58</f>
        <v>6.93E-2</v>
      </c>
      <c r="BS54" s="16">
        <f>'Market and Factors'!M58</f>
        <v>3.4000000000000002E-3</v>
      </c>
      <c r="BT54" s="16">
        <f>'Market and Factors'!O58</f>
        <v>-1.0800000000000001E-2</v>
      </c>
      <c r="BU54" s="9">
        <f>'Market and Factors'!Q58</f>
        <v>-2.23E-2</v>
      </c>
      <c r="BW54" s="6">
        <v>83.284698000000006</v>
      </c>
      <c r="BX54" s="16">
        <f t="shared" si="15"/>
        <v>9.1310318519631534E-2</v>
      </c>
      <c r="BY54" s="16">
        <f t="shared" si="16"/>
        <v>1.0913103185196316</v>
      </c>
      <c r="BZ54" s="16">
        <f>BX54-'Market and Factors'!F58</f>
        <v>8.9510318519631538E-2</v>
      </c>
      <c r="CA54" s="16">
        <f>'Market and Factors'!C58</f>
        <v>6.93E-2</v>
      </c>
      <c r="CB54" s="16">
        <f>'Market and Factors'!M58</f>
        <v>3.4000000000000002E-3</v>
      </c>
      <c r="CC54" s="16">
        <f>'Market and Factors'!O58</f>
        <v>-1.0800000000000001E-2</v>
      </c>
      <c r="CD54" s="9">
        <f>'Market and Factors'!Q58</f>
        <v>-2.23E-2</v>
      </c>
      <c r="CF54" s="25">
        <v>41.409148999999999</v>
      </c>
      <c r="CG54" s="16">
        <f t="shared" si="17"/>
        <v>3.121949827363691E-2</v>
      </c>
      <c r="CH54" s="16">
        <f t="shared" si="18"/>
        <v>1.0312194982736369</v>
      </c>
      <c r="CI54" s="16">
        <f>CG54-'Market and Factors'!F58</f>
        <v>2.9419498273636911E-2</v>
      </c>
      <c r="CJ54" s="16">
        <f>'Market and Factors'!C58</f>
        <v>6.93E-2</v>
      </c>
      <c r="CK54" s="16">
        <f>'Market and Factors'!M58</f>
        <v>3.4000000000000002E-3</v>
      </c>
      <c r="CL54" s="16">
        <f>'Market and Factors'!O58</f>
        <v>-1.0800000000000001E-2</v>
      </c>
      <c r="CM54" s="9">
        <f>'Market and Factors'!Q58</f>
        <v>-2.23E-2</v>
      </c>
      <c r="CO54" s="6">
        <v>246.17576600000001</v>
      </c>
      <c r="CP54" s="16">
        <f t="shared" si="19"/>
        <v>4.2013352400301754E-2</v>
      </c>
      <c r="CQ54" s="16">
        <f t="shared" si="20"/>
        <v>1.0420133524003017</v>
      </c>
      <c r="CR54" s="16">
        <f>CP54-'Market and Factors'!F58</f>
        <v>4.0213352400301751E-2</v>
      </c>
      <c r="CS54" s="16">
        <f>'Market and Factors'!C58</f>
        <v>6.93E-2</v>
      </c>
      <c r="CT54" s="16">
        <f>'Market and Factors'!M58</f>
        <v>3.4000000000000002E-3</v>
      </c>
      <c r="CU54" s="16">
        <f>'Market and Factors'!O58</f>
        <v>-1.0800000000000001E-2</v>
      </c>
      <c r="CV54" s="9">
        <f>'Market and Factors'!Q58</f>
        <v>-2.23E-2</v>
      </c>
      <c r="CX54" s="6">
        <v>30.747675000000001</v>
      </c>
      <c r="CY54" s="16">
        <f t="shared" si="21"/>
        <v>2.9624106880049995E-2</v>
      </c>
      <c r="CZ54" s="16">
        <f t="shared" si="22"/>
        <v>1.02962410688005</v>
      </c>
      <c r="DA54" s="16">
        <f>CY54-'Market and Factors'!F58</f>
        <v>2.7824106880049996E-2</v>
      </c>
      <c r="DB54" s="16">
        <f>'Market and Factors'!C58</f>
        <v>6.93E-2</v>
      </c>
      <c r="DC54" s="16">
        <f>'Market and Factors'!M58</f>
        <v>3.4000000000000002E-3</v>
      </c>
      <c r="DD54" s="16">
        <f>'Market and Factors'!O58</f>
        <v>-1.0800000000000001E-2</v>
      </c>
      <c r="DE54" s="9">
        <f>'Market and Factors'!Q58</f>
        <v>-2.23E-2</v>
      </c>
    </row>
    <row r="55" spans="1:109">
      <c r="A55" s="22">
        <v>43647</v>
      </c>
      <c r="B55" s="18"/>
      <c r="C55" s="6">
        <v>211.09736599999999</v>
      </c>
      <c r="D55" s="16">
        <f t="shared" si="0"/>
        <v>7.6394616778823254E-2</v>
      </c>
      <c r="E55" s="16">
        <f t="shared" si="23"/>
        <v>1.0763946167788232</v>
      </c>
      <c r="F55" s="16">
        <f>'Raw Stock Data'!D55-'Market and Factors'!F59</f>
        <v>7.4494616778823255E-2</v>
      </c>
      <c r="G55" s="16">
        <f>'Market and Factors'!C59</f>
        <v>1.1899999999999999E-2</v>
      </c>
      <c r="H55" s="16">
        <f>'Market and Factors'!M59</f>
        <v>-2.07E-2</v>
      </c>
      <c r="I55" s="16">
        <f>'Market and Factors'!O59</f>
        <v>1.4000000000000002E-3</v>
      </c>
      <c r="J55" s="9">
        <f>'Market and Factors'!Q59</f>
        <v>2.6800000000000001E-2</v>
      </c>
      <c r="L55" s="6">
        <v>39.038960000000003</v>
      </c>
      <c r="M55" s="16">
        <f t="shared" si="1"/>
        <v>5.8196072963370447E-2</v>
      </c>
      <c r="N55" s="16">
        <f t="shared" si="2"/>
        <v>1.0581960729633704</v>
      </c>
      <c r="O55" s="16">
        <f>M55-'Market and Factors'!F59</f>
        <v>5.6296072963370448E-2</v>
      </c>
      <c r="P55" s="16">
        <f>'Market and Factors'!C59</f>
        <v>1.1899999999999999E-2</v>
      </c>
      <c r="Q55" s="16">
        <f>'Market and Factors'!M59</f>
        <v>-2.07E-2</v>
      </c>
      <c r="R55" s="16">
        <f>'Market and Factors'!O59</f>
        <v>1.4000000000000002E-3</v>
      </c>
      <c r="S55" s="9">
        <f>'Market and Factors'!Q59</f>
        <v>2.6800000000000001E-2</v>
      </c>
      <c r="U55" s="6">
        <v>108.86713399999999</v>
      </c>
      <c r="V55" s="16">
        <f t="shared" si="3"/>
        <v>-9.9554373737748285E-4</v>
      </c>
      <c r="W55" s="16">
        <f t="shared" si="4"/>
        <v>0.99900445626262246</v>
      </c>
      <c r="X55" s="16">
        <f>V55-'Market and Factors'!F59</f>
        <v>-2.8955437373774828E-3</v>
      </c>
      <c r="Y55" s="16">
        <f>'Market and Factors'!C59</f>
        <v>1.1899999999999999E-2</v>
      </c>
      <c r="Z55" s="16">
        <f>'Market and Factors'!M59</f>
        <v>-2.07E-2</v>
      </c>
      <c r="AA55" s="16">
        <f>'Market and Factors'!O59</f>
        <v>1.4000000000000002E-3</v>
      </c>
      <c r="AB55" s="9">
        <f>'Market and Factors'!Q59</f>
        <v>2.6800000000000001E-2</v>
      </c>
      <c r="AD55" s="6">
        <v>84.753585999999999</v>
      </c>
      <c r="AE55" s="16">
        <f t="shared" si="5"/>
        <v>-2.4246939900967332E-3</v>
      </c>
      <c r="AF55" s="16">
        <f t="shared" si="6"/>
        <v>0.9975753060099033</v>
      </c>
      <c r="AG55" s="16">
        <f>AE55-'Market and Factors'!F59</f>
        <v>-4.324693990096733E-3</v>
      </c>
      <c r="AH55" s="16">
        <f>'Market and Factors'!C59</f>
        <v>1.1899999999999999E-2</v>
      </c>
      <c r="AI55" s="16">
        <f>'Market and Factors'!M59</f>
        <v>-2.07E-2</v>
      </c>
      <c r="AJ55" s="16">
        <f>'Market and Factors'!O59</f>
        <v>1.4000000000000002E-3</v>
      </c>
      <c r="AK55" s="9">
        <f>'Market and Factors'!Q59</f>
        <v>2.6800000000000001E-2</v>
      </c>
      <c r="AM55" s="6">
        <v>134.988449</v>
      </c>
      <c r="AN55" s="16">
        <f t="shared" si="7"/>
        <v>1.724390275883585E-2</v>
      </c>
      <c r="AO55" s="16">
        <f t="shared" si="8"/>
        <v>1.0172439027588358</v>
      </c>
      <c r="AP55" s="16">
        <f>AN55-'Market and Factors'!F59</f>
        <v>1.534390275883585E-2</v>
      </c>
      <c r="AQ55" s="16">
        <f>'Market and Factors'!C59</f>
        <v>1.1899999999999999E-2</v>
      </c>
      <c r="AR55" s="16">
        <f>'Market and Factors'!M59</f>
        <v>-2.07E-2</v>
      </c>
      <c r="AS55" s="16">
        <f>'Market and Factors'!O59</f>
        <v>1.4000000000000002E-3</v>
      </c>
      <c r="AT55" s="9">
        <f>'Market and Factors'!Q59</f>
        <v>2.6800000000000001E-2</v>
      </c>
      <c r="AV55" s="6">
        <v>59.790661</v>
      </c>
      <c r="AW55" s="16">
        <f t="shared" si="9"/>
        <v>7.5594709240677543E-2</v>
      </c>
      <c r="AX55" s="16">
        <f t="shared" si="10"/>
        <v>1.0755947092406775</v>
      </c>
      <c r="AY55" s="16">
        <f>AW55-'Market and Factors'!F59</f>
        <v>7.3694709240677544E-2</v>
      </c>
      <c r="AZ55" s="16">
        <f>'Market and Factors'!C59</f>
        <v>1.1899999999999999E-2</v>
      </c>
      <c r="BA55" s="16">
        <f>'Market and Factors'!M59</f>
        <v>-2.07E-2</v>
      </c>
      <c r="BB55" s="16">
        <f>'Market and Factors'!O59</f>
        <v>1.4000000000000002E-3</v>
      </c>
      <c r="BC55" s="9">
        <f>'Market and Factors'!Q59</f>
        <v>2.6800000000000001E-2</v>
      </c>
      <c r="BE55" s="28">
        <v>2.08</v>
      </c>
      <c r="BF55" s="16">
        <f t="shared" si="11"/>
        <v>0.38666666666666671</v>
      </c>
      <c r="BG55" s="16">
        <f t="shared" si="12"/>
        <v>1.3866666666666667</v>
      </c>
      <c r="BH55" s="16">
        <f>BF55-'Market and Factors'!F59</f>
        <v>0.3847666666666667</v>
      </c>
      <c r="BI55" s="16">
        <f>'Market and Factors'!C59</f>
        <v>1.1899999999999999E-2</v>
      </c>
      <c r="BJ55" s="16">
        <f>'Market and Factors'!M59</f>
        <v>-2.07E-2</v>
      </c>
      <c r="BK55" s="16">
        <f>'Market and Factors'!O59</f>
        <v>1.4000000000000002E-3</v>
      </c>
      <c r="BL55" s="9">
        <f>'Market and Factors'!Q59</f>
        <v>2.6800000000000001E-2</v>
      </c>
      <c r="BN55" s="25">
        <v>31.954035000000001</v>
      </c>
      <c r="BO55" s="16">
        <f t="shared" si="13"/>
        <v>3.9234185999429225E-2</v>
      </c>
      <c r="BP55" s="16">
        <f t="shared" si="14"/>
        <v>1.0392341859994292</v>
      </c>
      <c r="BQ55" s="16">
        <f>BO55-'Market and Factors'!F59</f>
        <v>3.7334185999429226E-2</v>
      </c>
      <c r="BR55" s="16">
        <f>'Market and Factors'!C59</f>
        <v>1.1899999999999999E-2</v>
      </c>
      <c r="BS55" s="16">
        <f>'Market and Factors'!M59</f>
        <v>-2.07E-2</v>
      </c>
      <c r="BT55" s="16">
        <f>'Market and Factors'!O59</f>
        <v>1.4000000000000002E-3</v>
      </c>
      <c r="BU55" s="9">
        <f>'Market and Factors'!Q59</f>
        <v>2.6800000000000001E-2</v>
      </c>
      <c r="BW55" s="6">
        <v>85.348206000000005</v>
      </c>
      <c r="BX55" s="16">
        <f t="shared" si="15"/>
        <v>2.4776556192831468E-2</v>
      </c>
      <c r="BY55" s="16">
        <f t="shared" si="16"/>
        <v>1.0247765561928315</v>
      </c>
      <c r="BZ55" s="16">
        <f>BX55-'Market and Factors'!F59</f>
        <v>2.2876556192831469E-2</v>
      </c>
      <c r="CA55" s="16">
        <f>'Market and Factors'!C59</f>
        <v>1.1899999999999999E-2</v>
      </c>
      <c r="CB55" s="16">
        <f>'Market and Factors'!M59</f>
        <v>-2.07E-2</v>
      </c>
      <c r="CC55" s="16">
        <f>'Market and Factors'!O59</f>
        <v>1.4000000000000002E-3</v>
      </c>
      <c r="CD55" s="9">
        <f>'Market and Factors'!Q59</f>
        <v>2.6800000000000001E-2</v>
      </c>
      <c r="CF55" s="25">
        <v>42.280814999999997</v>
      </c>
      <c r="CG55" s="16">
        <f t="shared" si="17"/>
        <v>2.1050082434681226E-2</v>
      </c>
      <c r="CH55" s="16">
        <f t="shared" si="18"/>
        <v>1.0210500824346813</v>
      </c>
      <c r="CI55" s="16">
        <f>CG55-'Market and Factors'!F59</f>
        <v>1.9150082434681227E-2</v>
      </c>
      <c r="CJ55" s="16">
        <f>'Market and Factors'!C59</f>
        <v>1.1899999999999999E-2</v>
      </c>
      <c r="CK55" s="16">
        <f>'Market and Factors'!M59</f>
        <v>-2.07E-2</v>
      </c>
      <c r="CL55" s="16">
        <f>'Market and Factors'!O59</f>
        <v>1.4000000000000002E-3</v>
      </c>
      <c r="CM55" s="9">
        <f>'Market and Factors'!Q59</f>
        <v>2.6800000000000001E-2</v>
      </c>
      <c r="CO55" s="6">
        <v>237.822495</v>
      </c>
      <c r="CP55" s="16">
        <f t="shared" si="19"/>
        <v>-3.3932141801480194E-2</v>
      </c>
      <c r="CQ55" s="16">
        <f t="shared" si="20"/>
        <v>0.96606785819851981</v>
      </c>
      <c r="CR55" s="16">
        <f>CP55-'Market and Factors'!F59</f>
        <v>-3.5832141801480193E-2</v>
      </c>
      <c r="CS55" s="16">
        <f>'Market and Factors'!C59</f>
        <v>1.1899999999999999E-2</v>
      </c>
      <c r="CT55" s="16">
        <f>'Market and Factors'!M59</f>
        <v>-2.07E-2</v>
      </c>
      <c r="CU55" s="16">
        <f>'Market and Factors'!O59</f>
        <v>1.4000000000000002E-3</v>
      </c>
      <c r="CV55" s="9">
        <f>'Market and Factors'!Q59</f>
        <v>2.6800000000000001E-2</v>
      </c>
      <c r="CX55" s="6">
        <v>31.954035000000001</v>
      </c>
      <c r="CY55" s="16">
        <f t="shared" si="21"/>
        <v>3.9234185999429225E-2</v>
      </c>
      <c r="CZ55" s="16">
        <f t="shared" si="22"/>
        <v>1.0392341859994292</v>
      </c>
      <c r="DA55" s="16">
        <f>CY55-'Market and Factors'!F59</f>
        <v>3.7334185999429226E-2</v>
      </c>
      <c r="DB55" s="16">
        <f>'Market and Factors'!C59</f>
        <v>1.1899999999999999E-2</v>
      </c>
      <c r="DC55" s="16">
        <f>'Market and Factors'!M59</f>
        <v>-2.07E-2</v>
      </c>
      <c r="DD55" s="16">
        <f>'Market and Factors'!O59</f>
        <v>1.4000000000000002E-3</v>
      </c>
      <c r="DE55" s="9">
        <f>'Market and Factors'!Q59</f>
        <v>2.6800000000000001E-2</v>
      </c>
    </row>
    <row r="56" spans="1:109">
      <c r="A56" s="22">
        <v>43678</v>
      </c>
      <c r="B56" s="18"/>
      <c r="C56" s="6">
        <v>206.83656300000001</v>
      </c>
      <c r="D56" s="16">
        <f t="shared" si="0"/>
        <v>-2.0184065205247428E-2</v>
      </c>
      <c r="E56" s="16">
        <f t="shared" si="23"/>
        <v>0.9798159347947526</v>
      </c>
      <c r="F56" s="16">
        <f>'Raw Stock Data'!D56-'Market and Factors'!F60</f>
        <v>-2.1784065205247428E-2</v>
      </c>
      <c r="G56" s="16">
        <f>'Market and Factors'!C60</f>
        <v>-2.58E-2</v>
      </c>
      <c r="H56" s="16">
        <f>'Market and Factors'!M60</f>
        <v>-2.41E-2</v>
      </c>
      <c r="I56" s="16">
        <f>'Market and Factors'!O60</f>
        <v>-4.99E-2</v>
      </c>
      <c r="J56" s="9">
        <f>'Market and Factors'!Q60</f>
        <v>7.5999999999999998E-2</v>
      </c>
      <c r="L56" s="6">
        <v>35.89378</v>
      </c>
      <c r="M56" s="16">
        <f t="shared" si="1"/>
        <v>-8.0565158498074829E-2</v>
      </c>
      <c r="N56" s="16">
        <f t="shared" si="2"/>
        <v>0.91943484150192512</v>
      </c>
      <c r="O56" s="16">
        <f>M56-'Market and Factors'!F60</f>
        <v>-8.2165158498074833E-2</v>
      </c>
      <c r="P56" s="16">
        <f>'Market and Factors'!C60</f>
        <v>-2.58E-2</v>
      </c>
      <c r="Q56" s="16">
        <f>'Market and Factors'!M60</f>
        <v>-2.41E-2</v>
      </c>
      <c r="R56" s="16">
        <f>'Market and Factors'!O60</f>
        <v>-4.99E-2</v>
      </c>
      <c r="S56" s="9">
        <f>'Market and Factors'!Q60</f>
        <v>7.5999999999999998E-2</v>
      </c>
      <c r="U56" s="6">
        <v>112.693962</v>
      </c>
      <c r="V56" s="16">
        <f t="shared" si="3"/>
        <v>3.5151361658882344E-2</v>
      </c>
      <c r="W56" s="16">
        <f t="shared" si="4"/>
        <v>1.0351513616588823</v>
      </c>
      <c r="X56" s="16">
        <f>V56-'Market and Factors'!F60</f>
        <v>3.3551361658882346E-2</v>
      </c>
      <c r="Y56" s="16">
        <f>'Market and Factors'!C60</f>
        <v>-2.58E-2</v>
      </c>
      <c r="Z56" s="16">
        <f>'Market and Factors'!M60</f>
        <v>-2.41E-2</v>
      </c>
      <c r="AA56" s="16">
        <f>'Market and Factors'!O60</f>
        <v>-4.99E-2</v>
      </c>
      <c r="AB56" s="9">
        <f>'Market and Factors'!Q60</f>
        <v>7.5999999999999998E-2</v>
      </c>
      <c r="AD56" s="6">
        <v>105.000275</v>
      </c>
      <c r="AE56" s="35">
        <f t="shared" si="5"/>
        <v>0.23888887722107716</v>
      </c>
      <c r="AF56" s="35">
        <f t="shared" si="6"/>
        <v>1.2388888772210771</v>
      </c>
      <c r="AG56" s="16">
        <f>AE56-'Market and Factors'!F60</f>
        <v>0.23728887722107717</v>
      </c>
      <c r="AH56" s="16">
        <f>'Market and Factors'!C60</f>
        <v>-2.58E-2</v>
      </c>
      <c r="AI56" s="16">
        <f>'Market and Factors'!M60</f>
        <v>-2.41E-2</v>
      </c>
      <c r="AJ56" s="16">
        <f>'Market and Factors'!O60</f>
        <v>-4.99E-2</v>
      </c>
      <c r="AK56" s="9">
        <f>'Market and Factors'!Q60</f>
        <v>7.5999999999999998E-2</v>
      </c>
      <c r="AM56" s="6">
        <v>136.563492</v>
      </c>
      <c r="AN56" s="16">
        <f t="shared" si="7"/>
        <v>1.1667983532427977E-2</v>
      </c>
      <c r="AO56" s="16">
        <f t="shared" si="8"/>
        <v>1.011667983532428</v>
      </c>
      <c r="AP56" s="16">
        <f>AN56-'Market and Factors'!F60</f>
        <v>1.0067983532427976E-2</v>
      </c>
      <c r="AQ56" s="16">
        <f>'Market and Factors'!C60</f>
        <v>-2.58E-2</v>
      </c>
      <c r="AR56" s="16">
        <f>'Market and Factors'!M60</f>
        <v>-2.41E-2</v>
      </c>
      <c r="AS56" s="16">
        <f>'Market and Factors'!O60</f>
        <v>-4.99E-2</v>
      </c>
      <c r="AT56" s="9">
        <f>'Market and Factors'!Q60</f>
        <v>7.5999999999999998E-2</v>
      </c>
      <c r="AV56" s="6">
        <v>57.039650000000002</v>
      </c>
      <c r="AW56" s="16">
        <f t="shared" si="9"/>
        <v>-4.6010713947450731E-2</v>
      </c>
      <c r="AX56" s="16">
        <f t="shared" si="10"/>
        <v>0.95398928605254929</v>
      </c>
      <c r="AY56" s="16">
        <f>AW56-'Market and Factors'!F60</f>
        <v>-4.7610713947450728E-2</v>
      </c>
      <c r="AZ56" s="16">
        <f>'Market and Factors'!C60</f>
        <v>-2.58E-2</v>
      </c>
      <c r="BA56" s="16">
        <f>'Market and Factors'!M60</f>
        <v>-2.41E-2</v>
      </c>
      <c r="BB56" s="16">
        <f>'Market and Factors'!O60</f>
        <v>-4.99E-2</v>
      </c>
      <c r="BC56" s="9">
        <f>'Market and Factors'!Q60</f>
        <v>7.5999999999999998E-2</v>
      </c>
      <c r="BE56" s="28">
        <v>1.96</v>
      </c>
      <c r="BF56" s="16">
        <f t="shared" si="11"/>
        <v>-5.7692307692307744E-2</v>
      </c>
      <c r="BG56" s="16">
        <f t="shared" si="12"/>
        <v>0.94230769230769229</v>
      </c>
      <c r="BH56" s="16">
        <f>BF56-'Market and Factors'!F60</f>
        <v>-5.9292307692307741E-2</v>
      </c>
      <c r="BI56" s="16">
        <f>'Market and Factors'!C60</f>
        <v>-2.58E-2</v>
      </c>
      <c r="BJ56" s="16">
        <f>'Market and Factors'!M60</f>
        <v>-2.41E-2</v>
      </c>
      <c r="BK56" s="16">
        <f>'Market and Factors'!O60</f>
        <v>-4.99E-2</v>
      </c>
      <c r="BL56" s="9">
        <f>'Market and Factors'!Q60</f>
        <v>7.5999999999999998E-2</v>
      </c>
      <c r="BN56" s="25">
        <v>27.958572</v>
      </c>
      <c r="BO56" s="16">
        <f t="shared" si="13"/>
        <v>-0.12503782386168133</v>
      </c>
      <c r="BP56" s="16">
        <f t="shared" si="14"/>
        <v>0.87496217613831861</v>
      </c>
      <c r="BQ56" s="16">
        <f>BO56-'Market and Factors'!F60</f>
        <v>-0.12663782386168132</v>
      </c>
      <c r="BR56" s="16">
        <f>'Market and Factors'!C60</f>
        <v>-2.58E-2</v>
      </c>
      <c r="BS56" s="16">
        <f>'Market and Factors'!M60</f>
        <v>-2.41E-2</v>
      </c>
      <c r="BT56" s="16">
        <f>'Market and Factors'!O60</f>
        <v>-4.99E-2</v>
      </c>
      <c r="BU56" s="9">
        <f>'Market and Factors'!Q60</f>
        <v>7.5999999999999998E-2</v>
      </c>
      <c r="BW56" s="6">
        <v>83.830330000000004</v>
      </c>
      <c r="BX56" s="16">
        <f t="shared" si="15"/>
        <v>-1.778450972947224E-2</v>
      </c>
      <c r="BY56" s="16">
        <f t="shared" si="16"/>
        <v>0.98221549027052779</v>
      </c>
      <c r="BZ56" s="16">
        <f>BX56-'Market and Factors'!F60</f>
        <v>-1.9384509729472241E-2</v>
      </c>
      <c r="CA56" s="16">
        <f>'Market and Factors'!C60</f>
        <v>-2.58E-2</v>
      </c>
      <c r="CB56" s="16">
        <f>'Market and Factors'!M60</f>
        <v>-2.41E-2</v>
      </c>
      <c r="CC56" s="16">
        <f>'Market and Factors'!O60</f>
        <v>-4.99E-2</v>
      </c>
      <c r="CD56" s="9">
        <f>'Market and Factors'!Q60</f>
        <v>7.5999999999999998E-2</v>
      </c>
      <c r="CF56" s="25">
        <v>43.562556999999998</v>
      </c>
      <c r="CG56" s="16">
        <f t="shared" si="17"/>
        <v>3.0314978554694401E-2</v>
      </c>
      <c r="CH56" s="16">
        <f t="shared" si="18"/>
        <v>1.0303149785546943</v>
      </c>
      <c r="CI56" s="16">
        <f>CG56-'Market and Factors'!F60</f>
        <v>2.87149785546944E-2</v>
      </c>
      <c r="CJ56" s="16">
        <f>'Market and Factors'!C60</f>
        <v>-2.58E-2</v>
      </c>
      <c r="CK56" s="16">
        <f>'Market and Factors'!M60</f>
        <v>-2.41E-2</v>
      </c>
      <c r="CL56" s="16">
        <f>'Market and Factors'!O60</f>
        <v>-4.99E-2</v>
      </c>
      <c r="CM56" s="9">
        <f>'Market and Factors'!Q60</f>
        <v>7.5999999999999998E-2</v>
      </c>
      <c r="CO56" s="6">
        <v>244.30857800000001</v>
      </c>
      <c r="CP56" s="16">
        <f t="shared" si="19"/>
        <v>2.7272790153849862E-2</v>
      </c>
      <c r="CQ56" s="16">
        <f t="shared" si="20"/>
        <v>1.0272727901538499</v>
      </c>
      <c r="CR56" s="16">
        <f>CP56-'Market and Factors'!F60</f>
        <v>2.5672790153849861E-2</v>
      </c>
      <c r="CS56" s="16">
        <f>'Market and Factors'!C60</f>
        <v>-2.58E-2</v>
      </c>
      <c r="CT56" s="16">
        <f>'Market and Factors'!M60</f>
        <v>-2.41E-2</v>
      </c>
      <c r="CU56" s="16">
        <f>'Market and Factors'!O60</f>
        <v>-4.99E-2</v>
      </c>
      <c r="CV56" s="9">
        <f>'Market and Factors'!Q60</f>
        <v>7.5999999999999998E-2</v>
      </c>
      <c r="CX56" s="6">
        <v>27.958572</v>
      </c>
      <c r="CY56" s="16">
        <f t="shared" si="21"/>
        <v>-0.12503782386168133</v>
      </c>
      <c r="CZ56" s="16">
        <f t="shared" si="22"/>
        <v>0.87496217613831861</v>
      </c>
      <c r="DA56" s="16">
        <f>CY56-'Market and Factors'!F60</f>
        <v>-0.12663782386168132</v>
      </c>
      <c r="DB56" s="16">
        <f>'Market and Factors'!C60</f>
        <v>-2.58E-2</v>
      </c>
      <c r="DC56" s="16">
        <f>'Market and Factors'!M60</f>
        <v>-2.41E-2</v>
      </c>
      <c r="DD56" s="16">
        <f>'Market and Factors'!O60</f>
        <v>-4.99E-2</v>
      </c>
      <c r="DE56" s="9">
        <f>'Market and Factors'!Q60</f>
        <v>7.5999999999999998E-2</v>
      </c>
    </row>
    <row r="57" spans="1:109">
      <c r="A57" s="22">
        <v>43709</v>
      </c>
      <c r="B57" s="18"/>
      <c r="C57" s="6">
        <v>222.77088900000001</v>
      </c>
      <c r="D57" s="16">
        <f t="shared" si="0"/>
        <v>7.7038245892724483E-2</v>
      </c>
      <c r="E57" s="16">
        <f t="shared" si="23"/>
        <v>1.0770382458927246</v>
      </c>
      <c r="F57" s="16">
        <f>'Raw Stock Data'!D57-'Market and Factors'!F61</f>
        <v>7.5238245892724487E-2</v>
      </c>
      <c r="G57" s="16">
        <f>'Market and Factors'!C61</f>
        <v>1.44E-2</v>
      </c>
      <c r="H57" s="16">
        <f>'Market and Factors'!M61</f>
        <v>-9.0000000000000011E-3</v>
      </c>
      <c r="I57" s="16">
        <f>'Market and Factors'!O61</f>
        <v>6.7099999999999993E-2</v>
      </c>
      <c r="J57" s="9">
        <f>'Market and Factors'!Q61</f>
        <v>-6.8499999999999991E-2</v>
      </c>
      <c r="L57" s="6">
        <v>36.271202000000002</v>
      </c>
      <c r="M57" s="16">
        <f t="shared" si="1"/>
        <v>1.0514969445959796E-2</v>
      </c>
      <c r="N57" s="16">
        <f t="shared" si="2"/>
        <v>1.0105149694459599</v>
      </c>
      <c r="O57" s="16">
        <f>M57-'Market and Factors'!F61</f>
        <v>8.7149694459597964E-3</v>
      </c>
      <c r="P57" s="16">
        <f>'Market and Factors'!C61</f>
        <v>1.44E-2</v>
      </c>
      <c r="Q57" s="16">
        <f>'Market and Factors'!M61</f>
        <v>-9.0000000000000011E-3</v>
      </c>
      <c r="R57" s="16">
        <f>'Market and Factors'!O61</f>
        <v>6.7099999999999993E-2</v>
      </c>
      <c r="S57" s="9">
        <f>'Market and Factors'!Q61</f>
        <v>-6.8499999999999991E-2</v>
      </c>
      <c r="U57" s="6">
        <v>117.62956200000001</v>
      </c>
      <c r="V57" s="16">
        <f t="shared" si="3"/>
        <v>4.3796490179305328E-2</v>
      </c>
      <c r="W57" s="16">
        <f t="shared" si="4"/>
        <v>1.0437964901793053</v>
      </c>
      <c r="X57" s="16">
        <f>V57-'Market and Factors'!F61</f>
        <v>4.1996490179305325E-2</v>
      </c>
      <c r="Y57" s="16">
        <f>'Market and Factors'!C61</f>
        <v>1.44E-2</v>
      </c>
      <c r="Z57" s="16">
        <f>'Market and Factors'!M61</f>
        <v>-9.0000000000000011E-3</v>
      </c>
      <c r="AA57" s="16">
        <f>'Market and Factors'!O61</f>
        <v>6.7099999999999993E-2</v>
      </c>
      <c r="AB57" s="9">
        <f>'Market and Factors'!Q61</f>
        <v>-6.8499999999999991E-2</v>
      </c>
      <c r="AD57" s="6">
        <v>105.67834499999999</v>
      </c>
      <c r="AE57" s="35">
        <f t="shared" si="5"/>
        <v>6.4577926105430774E-3</v>
      </c>
      <c r="AF57" s="35">
        <f t="shared" si="6"/>
        <v>1.0064577926105431</v>
      </c>
      <c r="AG57" s="16">
        <f>AE57-'Market and Factors'!F61</f>
        <v>4.657792610543077E-3</v>
      </c>
      <c r="AH57" s="16">
        <f>'Market and Factors'!C61</f>
        <v>1.44E-2</v>
      </c>
      <c r="AI57" s="16">
        <f>'Market and Factors'!M61</f>
        <v>-9.0000000000000011E-3</v>
      </c>
      <c r="AJ57" s="16">
        <f>'Market and Factors'!O61</f>
        <v>6.7099999999999993E-2</v>
      </c>
      <c r="AK57" s="9">
        <f>'Market and Factors'!Q61</f>
        <v>-6.8499999999999991E-2</v>
      </c>
      <c r="AM57" s="6">
        <v>138.18109100000001</v>
      </c>
      <c r="AN57" s="16">
        <f t="shared" si="7"/>
        <v>1.1845032492285806E-2</v>
      </c>
      <c r="AO57" s="16">
        <f t="shared" si="8"/>
        <v>1.0118450324922859</v>
      </c>
      <c r="AP57" s="16">
        <f>AN57-'Market and Factors'!F61</f>
        <v>1.0045032492285806E-2</v>
      </c>
      <c r="AQ57" s="16">
        <f>'Market and Factors'!C61</f>
        <v>1.44E-2</v>
      </c>
      <c r="AR57" s="16">
        <f>'Market and Factors'!M61</f>
        <v>-9.0000000000000011E-3</v>
      </c>
      <c r="AS57" s="16">
        <f>'Market and Factors'!O61</f>
        <v>6.7099999999999993E-2</v>
      </c>
      <c r="AT57" s="9">
        <f>'Market and Factors'!Q61</f>
        <v>-6.8499999999999991E-2</v>
      </c>
      <c r="AV57" s="6">
        <v>56.783332999999999</v>
      </c>
      <c r="AW57" s="16">
        <f t="shared" si="9"/>
        <v>-4.4936636182024746E-3</v>
      </c>
      <c r="AX57" s="16">
        <f t="shared" si="10"/>
        <v>0.99550633638179753</v>
      </c>
      <c r="AY57" s="16">
        <f>AW57-'Market and Factors'!F61</f>
        <v>-6.293663618202475E-3</v>
      </c>
      <c r="AZ57" s="16">
        <f>'Market and Factors'!C61</f>
        <v>1.44E-2</v>
      </c>
      <c r="BA57" s="16">
        <f>'Market and Factors'!M61</f>
        <v>-9.0000000000000011E-3</v>
      </c>
      <c r="BB57" s="16">
        <f>'Market and Factors'!O61</f>
        <v>6.7099999999999993E-2</v>
      </c>
      <c r="BC57" s="9">
        <f>'Market and Factors'!Q61</f>
        <v>-6.8499999999999991E-2</v>
      </c>
      <c r="BE57" s="28">
        <v>2.14</v>
      </c>
      <c r="BF57" s="16">
        <f t="shared" si="11"/>
        <v>9.1836734693877639E-2</v>
      </c>
      <c r="BG57" s="16">
        <f t="shared" si="12"/>
        <v>1.0918367346938775</v>
      </c>
      <c r="BH57" s="16">
        <f>BF57-'Market and Factors'!F61</f>
        <v>9.0036734693877643E-2</v>
      </c>
      <c r="BI57" s="16">
        <f>'Market and Factors'!C61</f>
        <v>1.44E-2</v>
      </c>
      <c r="BJ57" s="16">
        <f>'Market and Factors'!M61</f>
        <v>-9.0000000000000011E-3</v>
      </c>
      <c r="BK57" s="16">
        <f>'Market and Factors'!O61</f>
        <v>6.7099999999999993E-2</v>
      </c>
      <c r="BL57" s="9">
        <f>'Market and Factors'!Q61</f>
        <v>-6.8499999999999991E-2</v>
      </c>
      <c r="BN57" s="25">
        <v>32.918872999999998</v>
      </c>
      <c r="BO57" s="16">
        <f t="shared" si="13"/>
        <v>0.17741610694566223</v>
      </c>
      <c r="BP57" s="16">
        <f t="shared" si="14"/>
        <v>1.1774161069456621</v>
      </c>
      <c r="BQ57" s="16">
        <f>BO57-'Market and Factors'!F61</f>
        <v>0.17561610694566224</v>
      </c>
      <c r="BR57" s="16">
        <f>'Market and Factors'!C61</f>
        <v>1.44E-2</v>
      </c>
      <c r="BS57" s="16">
        <f>'Market and Factors'!M61</f>
        <v>-9.0000000000000011E-3</v>
      </c>
      <c r="BT57" s="16">
        <f>'Market and Factors'!O61</f>
        <v>6.7099999999999993E-2</v>
      </c>
      <c r="BU57" s="9">
        <f>'Market and Factors'!Q61</f>
        <v>-6.8499999999999991E-2</v>
      </c>
      <c r="BW57" s="6">
        <v>93.416388999999995</v>
      </c>
      <c r="BX57" s="16">
        <f t="shared" si="15"/>
        <v>0.11435072485101742</v>
      </c>
      <c r="BY57" s="16">
        <f t="shared" si="16"/>
        <v>1.1143507248510174</v>
      </c>
      <c r="BZ57" s="16">
        <f>BX57-'Market and Factors'!F61</f>
        <v>0.11255072485101743</v>
      </c>
      <c r="CA57" s="16">
        <f>'Market and Factors'!C61</f>
        <v>1.44E-2</v>
      </c>
      <c r="CB57" s="16">
        <f>'Market and Factors'!M61</f>
        <v>-9.0000000000000011E-3</v>
      </c>
      <c r="CC57" s="16">
        <f>'Market and Factors'!O61</f>
        <v>6.7099999999999993E-2</v>
      </c>
      <c r="CD57" s="9">
        <f>'Market and Factors'!Q61</f>
        <v>-6.8499999999999991E-2</v>
      </c>
      <c r="CF57" s="25">
        <v>44.369639999999997</v>
      </c>
      <c r="CG57" s="16">
        <f t="shared" si="17"/>
        <v>1.8526988670568595E-2</v>
      </c>
      <c r="CH57" s="16">
        <f t="shared" si="18"/>
        <v>1.0185269886705686</v>
      </c>
      <c r="CI57" s="16">
        <f>CG57-'Market and Factors'!F61</f>
        <v>1.6726988670568595E-2</v>
      </c>
      <c r="CJ57" s="16">
        <f>'Market and Factors'!C61</f>
        <v>1.44E-2</v>
      </c>
      <c r="CK57" s="16">
        <f>'Market and Factors'!M61</f>
        <v>-9.0000000000000011E-3</v>
      </c>
      <c r="CL57" s="16">
        <f>'Market and Factors'!O61</f>
        <v>6.7099999999999993E-2</v>
      </c>
      <c r="CM57" s="9">
        <f>'Market and Factors'!Q61</f>
        <v>-6.8499999999999991E-2</v>
      </c>
      <c r="CO57" s="6">
        <v>252.46528599999999</v>
      </c>
      <c r="CP57" s="16">
        <f t="shared" si="19"/>
        <v>3.3386907929200835E-2</v>
      </c>
      <c r="CQ57" s="16">
        <f t="shared" si="20"/>
        <v>1.0333869079292008</v>
      </c>
      <c r="CR57" s="16">
        <f>CP57-'Market and Factors'!F61</f>
        <v>3.1586907929200832E-2</v>
      </c>
      <c r="CS57" s="16">
        <f>'Market and Factors'!C61</f>
        <v>1.44E-2</v>
      </c>
      <c r="CT57" s="16">
        <f>'Market and Factors'!M61</f>
        <v>-9.0000000000000011E-3</v>
      </c>
      <c r="CU57" s="16">
        <f>'Market and Factors'!O61</f>
        <v>6.7099999999999993E-2</v>
      </c>
      <c r="CV57" s="9">
        <f>'Market and Factors'!Q61</f>
        <v>-6.8499999999999991E-2</v>
      </c>
      <c r="CX57" s="6">
        <v>32.918872999999998</v>
      </c>
      <c r="CY57" s="16">
        <f t="shared" si="21"/>
        <v>0.17741610694566223</v>
      </c>
      <c r="CZ57" s="16">
        <f t="shared" si="22"/>
        <v>1.1774161069456621</v>
      </c>
      <c r="DA57" s="16">
        <f>CY57-'Market and Factors'!F61</f>
        <v>0.17561610694566224</v>
      </c>
      <c r="DB57" s="16">
        <f>'Market and Factors'!C61</f>
        <v>1.44E-2</v>
      </c>
      <c r="DC57" s="16">
        <f>'Market and Factors'!M61</f>
        <v>-9.0000000000000011E-3</v>
      </c>
      <c r="DD57" s="16">
        <f>'Market and Factors'!O61</f>
        <v>6.7099999999999993E-2</v>
      </c>
      <c r="DE57" s="9">
        <f>'Market and Factors'!Q61</f>
        <v>-6.8499999999999991E-2</v>
      </c>
    </row>
    <row r="58" spans="1:109">
      <c r="A58" s="22">
        <v>43739</v>
      </c>
      <c r="B58" s="18"/>
      <c r="C58" s="6">
        <v>247.42816199999999</v>
      </c>
      <c r="D58" s="16">
        <f t="shared" si="0"/>
        <v>0.11068444854120942</v>
      </c>
      <c r="E58" s="16">
        <f t="shared" si="23"/>
        <v>1.1106844485412095</v>
      </c>
      <c r="F58" s="16">
        <f>'Raw Stock Data'!D58-'Market and Factors'!F62</f>
        <v>0.10918444854120941</v>
      </c>
      <c r="G58" s="16">
        <f>'Market and Factors'!C62</f>
        <v>2.06E-2</v>
      </c>
      <c r="H58" s="16">
        <f>'Market and Factors'!M62</f>
        <v>2.5000000000000001E-3</v>
      </c>
      <c r="I58" s="16">
        <f>'Market and Factors'!O62</f>
        <v>-2.07E-2</v>
      </c>
      <c r="J58" s="9">
        <f>'Market and Factors'!Q62</f>
        <v>2.3999999999999998E-3</v>
      </c>
      <c r="L58" s="6">
        <v>36.322463999999997</v>
      </c>
      <c r="M58" s="16">
        <f t="shared" si="1"/>
        <v>1.4132975245759471E-3</v>
      </c>
      <c r="N58" s="16">
        <f t="shared" si="2"/>
        <v>1.001413297524576</v>
      </c>
      <c r="O58" s="16">
        <f>M58-'Market and Factors'!F62</f>
        <v>-8.6702475424052907E-5</v>
      </c>
      <c r="P58" s="16">
        <f>'Market and Factors'!C62</f>
        <v>2.06E-2</v>
      </c>
      <c r="Q58" s="16">
        <f>'Market and Factors'!M62</f>
        <v>2.5000000000000001E-3</v>
      </c>
      <c r="R58" s="16">
        <f>'Market and Factors'!O62</f>
        <v>-2.07E-2</v>
      </c>
      <c r="S58" s="9">
        <f>'Market and Factors'!Q62</f>
        <v>2.3999999999999998E-3</v>
      </c>
      <c r="U58" s="6">
        <v>116.222137</v>
      </c>
      <c r="V58" s="16">
        <f t="shared" si="3"/>
        <v>-1.1964891954626196E-2</v>
      </c>
      <c r="W58" s="16">
        <f t="shared" si="4"/>
        <v>0.98803510804537376</v>
      </c>
      <c r="X58" s="16">
        <f>V58-'Market and Factors'!F62</f>
        <v>-1.3464891954626195E-2</v>
      </c>
      <c r="Y58" s="16">
        <f>'Market and Factors'!C62</f>
        <v>2.06E-2</v>
      </c>
      <c r="Z58" s="16">
        <f>'Market and Factors'!M62</f>
        <v>2.5000000000000001E-3</v>
      </c>
      <c r="AA58" s="16">
        <f>'Market and Factors'!O62</f>
        <v>-2.07E-2</v>
      </c>
      <c r="AB58" s="9">
        <f>'Market and Factors'!Q62</f>
        <v>2.3999999999999998E-3</v>
      </c>
      <c r="AD58" s="6">
        <v>105.67834499999999</v>
      </c>
      <c r="AE58" s="36">
        <f t="shared" si="5"/>
        <v>0</v>
      </c>
      <c r="AF58" s="36">
        <f t="shared" si="6"/>
        <v>1</v>
      </c>
      <c r="AG58" s="16">
        <f>AE58-'Market and Factors'!F62</f>
        <v>-1.5E-3</v>
      </c>
      <c r="AH58" s="16">
        <f>'Market and Factors'!C62</f>
        <v>2.06E-2</v>
      </c>
      <c r="AI58" s="16">
        <f>'Market and Factors'!M62</f>
        <v>2.5000000000000001E-3</v>
      </c>
      <c r="AJ58" s="16">
        <f>'Market and Factors'!O62</f>
        <v>-2.07E-2</v>
      </c>
      <c r="AK58" s="9">
        <f>'Market and Factors'!Q62</f>
        <v>2.3999999999999998E-3</v>
      </c>
      <c r="AM58" s="6">
        <v>142.49458300000001</v>
      </c>
      <c r="AN58" s="16">
        <f t="shared" si="7"/>
        <v>3.1216224801698781E-2</v>
      </c>
      <c r="AO58" s="16">
        <f t="shared" si="8"/>
        <v>1.0312162248016987</v>
      </c>
      <c r="AP58" s="16">
        <f>AN58-'Market and Factors'!F62</f>
        <v>2.971622480169878E-2</v>
      </c>
      <c r="AQ58" s="16">
        <f>'Market and Factors'!C62</f>
        <v>2.06E-2</v>
      </c>
      <c r="AR58" s="16">
        <f>'Market and Factors'!M62</f>
        <v>2.5000000000000001E-3</v>
      </c>
      <c r="AS58" s="16">
        <f>'Market and Factors'!O62</f>
        <v>-2.07E-2</v>
      </c>
      <c r="AT58" s="9">
        <f>'Market and Factors'!Q62</f>
        <v>2.3999999999999998E-3</v>
      </c>
      <c r="AV58" s="6">
        <v>54.299064999999999</v>
      </c>
      <c r="AW58" s="16">
        <f t="shared" si="9"/>
        <v>-4.374995035955357E-2</v>
      </c>
      <c r="AX58" s="16">
        <f t="shared" si="10"/>
        <v>0.95625004964044646</v>
      </c>
      <c r="AY58" s="16">
        <f>AW58-'Market and Factors'!F62</f>
        <v>-4.5249950359553572E-2</v>
      </c>
      <c r="AZ58" s="16">
        <f>'Market and Factors'!C62</f>
        <v>2.06E-2</v>
      </c>
      <c r="BA58" s="16">
        <f>'Market and Factors'!M62</f>
        <v>2.5000000000000001E-3</v>
      </c>
      <c r="BB58" s="16">
        <f>'Market and Factors'!O62</f>
        <v>-2.07E-2</v>
      </c>
      <c r="BC58" s="9">
        <f>'Market and Factors'!Q62</f>
        <v>2.3999999999999998E-3</v>
      </c>
      <c r="BE58" s="28">
        <v>2.64</v>
      </c>
      <c r="BF58" s="16">
        <f t="shared" si="11"/>
        <v>0.23364485981308411</v>
      </c>
      <c r="BG58" s="16">
        <f t="shared" si="12"/>
        <v>1.233644859813084</v>
      </c>
      <c r="BH58" s="16">
        <f>BF58-'Market and Factors'!F62</f>
        <v>0.23214485981308411</v>
      </c>
      <c r="BI58" s="16">
        <f>'Market and Factors'!C62</f>
        <v>2.06E-2</v>
      </c>
      <c r="BJ58" s="16">
        <f>'Market and Factors'!M62</f>
        <v>2.5000000000000001E-3</v>
      </c>
      <c r="BK58" s="16">
        <f>'Market and Factors'!O62</f>
        <v>-2.07E-2</v>
      </c>
      <c r="BL58" s="9">
        <f>'Market and Factors'!Q62</f>
        <v>2.3999999999999998E-3</v>
      </c>
      <c r="BN58" s="25">
        <v>35.099128999999998</v>
      </c>
      <c r="BO58" s="16">
        <f t="shared" si="13"/>
        <v>6.6231185982582097E-2</v>
      </c>
      <c r="BP58" s="16">
        <f t="shared" si="14"/>
        <v>1.0662311859825822</v>
      </c>
      <c r="BQ58" s="16">
        <f>BO58-'Market and Factors'!F62</f>
        <v>6.4731185982582096E-2</v>
      </c>
      <c r="BR58" s="16">
        <f>'Market and Factors'!C62</f>
        <v>2.06E-2</v>
      </c>
      <c r="BS58" s="16">
        <f>'Market and Factors'!M62</f>
        <v>2.5000000000000001E-3</v>
      </c>
      <c r="BT58" s="16">
        <f>'Market and Factors'!O62</f>
        <v>-2.07E-2</v>
      </c>
      <c r="BU58" s="9">
        <f>'Market and Factors'!Q62</f>
        <v>2.3999999999999998E-3</v>
      </c>
      <c r="BW58" s="6">
        <v>89.069823999999997</v>
      </c>
      <c r="BX58" s="16">
        <f t="shared" si="15"/>
        <v>-4.6528934018205292E-2</v>
      </c>
      <c r="BY58" s="16">
        <f t="shared" si="16"/>
        <v>0.95347106598179465</v>
      </c>
      <c r="BZ58" s="16">
        <f>BX58-'Market and Factors'!F62</f>
        <v>-4.8028934018205294E-2</v>
      </c>
      <c r="CA58" s="16">
        <f>'Market and Factors'!C62</f>
        <v>2.06E-2</v>
      </c>
      <c r="CB58" s="16">
        <f>'Market and Factors'!M62</f>
        <v>2.5000000000000001E-3</v>
      </c>
      <c r="CC58" s="16">
        <f>'Market and Factors'!O62</f>
        <v>-2.07E-2</v>
      </c>
      <c r="CD58" s="9">
        <f>'Market and Factors'!Q62</f>
        <v>2.3999999999999998E-3</v>
      </c>
      <c r="CF58" s="25">
        <v>44.113734999999998</v>
      </c>
      <c r="CG58" s="16">
        <f t="shared" si="17"/>
        <v>-5.7675698968934277E-3</v>
      </c>
      <c r="CH58" s="16">
        <f t="shared" si="18"/>
        <v>0.99423243010310658</v>
      </c>
      <c r="CI58" s="16">
        <f>CG58-'Market and Factors'!F62</f>
        <v>-7.2675698968934273E-3</v>
      </c>
      <c r="CJ58" s="16">
        <f>'Market and Factors'!C62</f>
        <v>2.06E-2</v>
      </c>
      <c r="CK58" s="16">
        <f>'Market and Factors'!M62</f>
        <v>2.5000000000000001E-3</v>
      </c>
      <c r="CL58" s="16">
        <f>'Market and Factors'!O62</f>
        <v>-2.07E-2</v>
      </c>
      <c r="CM58" s="9">
        <f>'Market and Factors'!Q62</f>
        <v>2.3999999999999998E-3</v>
      </c>
      <c r="CO58" s="6">
        <v>257.28070100000002</v>
      </c>
      <c r="CP58" s="16">
        <f t="shared" si="19"/>
        <v>1.9073572752493308E-2</v>
      </c>
      <c r="CQ58" s="16">
        <f t="shared" si="20"/>
        <v>1.0190735727524933</v>
      </c>
      <c r="CR58" s="16">
        <f>CP58-'Market and Factors'!F62</f>
        <v>1.7573572752493306E-2</v>
      </c>
      <c r="CS58" s="16">
        <f>'Market and Factors'!C62</f>
        <v>2.06E-2</v>
      </c>
      <c r="CT58" s="16">
        <f>'Market and Factors'!M62</f>
        <v>2.5000000000000001E-3</v>
      </c>
      <c r="CU58" s="16">
        <f>'Market and Factors'!O62</f>
        <v>-2.07E-2</v>
      </c>
      <c r="CV58" s="9">
        <f>'Market and Factors'!Q62</f>
        <v>2.3999999999999998E-3</v>
      </c>
      <c r="CX58" s="6">
        <v>35.099128999999998</v>
      </c>
      <c r="CY58" s="16">
        <f t="shared" si="21"/>
        <v>6.6231185982582097E-2</v>
      </c>
      <c r="CZ58" s="16">
        <f t="shared" si="22"/>
        <v>1.0662311859825822</v>
      </c>
      <c r="DA58" s="16">
        <f>CY58-'Market and Factors'!F62</f>
        <v>6.4731185982582096E-2</v>
      </c>
      <c r="DB58" s="16">
        <f>'Market and Factors'!C62</f>
        <v>2.06E-2</v>
      </c>
      <c r="DC58" s="16">
        <f>'Market and Factors'!M62</f>
        <v>2.5000000000000001E-3</v>
      </c>
      <c r="DD58" s="16">
        <f>'Market and Factors'!O62</f>
        <v>-2.07E-2</v>
      </c>
      <c r="DE58" s="9">
        <f>'Market and Factors'!Q62</f>
        <v>2.3999999999999998E-3</v>
      </c>
    </row>
    <row r="59" spans="1:109">
      <c r="A59" s="22">
        <v>43770</v>
      </c>
      <c r="B59" s="18"/>
      <c r="C59" s="6">
        <v>265.81918300000001</v>
      </c>
      <c r="D59" s="16">
        <f t="shared" si="0"/>
        <v>7.4328729807240063E-2</v>
      </c>
      <c r="E59" s="16">
        <f t="shared" si="23"/>
        <v>1.0743287298072401</v>
      </c>
      <c r="F59" s="16">
        <f>'Raw Stock Data'!D59-'Market and Factors'!F63</f>
        <v>7.3128729807240056E-2</v>
      </c>
      <c r="G59" s="16">
        <f>'Market and Factors'!C63</f>
        <v>3.8699999999999998E-2</v>
      </c>
      <c r="H59" s="16">
        <f>'Market and Factors'!M63</f>
        <v>8.6999999999999994E-3</v>
      </c>
      <c r="I59" s="16">
        <f>'Market and Factors'!O63</f>
        <v>-1.8600000000000002E-2</v>
      </c>
      <c r="J59" s="9">
        <f>'Market and Factors'!Q63</f>
        <v>-2.6200000000000001E-2</v>
      </c>
      <c r="L59" s="6">
        <v>35.188609999999997</v>
      </c>
      <c r="M59" s="16">
        <f t="shared" si="1"/>
        <v>-3.1216329376773547E-2</v>
      </c>
      <c r="N59" s="16">
        <f t="shared" si="2"/>
        <v>0.96878367062322646</v>
      </c>
      <c r="O59" s="16">
        <f>M59-'Market and Factors'!F63</f>
        <v>-3.2416329376773551E-2</v>
      </c>
      <c r="P59" s="16">
        <f>'Market and Factors'!C63</f>
        <v>3.8699999999999998E-2</v>
      </c>
      <c r="Q59" s="16">
        <f>'Market and Factors'!M63</f>
        <v>8.6999999999999994E-3</v>
      </c>
      <c r="R59" s="16">
        <f>'Market and Factors'!O63</f>
        <v>-1.8600000000000002E-2</v>
      </c>
      <c r="S59" s="9">
        <f>'Market and Factors'!Q63</f>
        <v>-2.6200000000000001E-2</v>
      </c>
      <c r="U59" s="6">
        <v>118.035934</v>
      </c>
      <c r="V59" s="16">
        <f t="shared" si="3"/>
        <v>1.5606295382436427E-2</v>
      </c>
      <c r="W59" s="16">
        <f t="shared" si="4"/>
        <v>1.0156062953824365</v>
      </c>
      <c r="X59" s="16">
        <f>V59-'Market and Factors'!F63</f>
        <v>1.4406295382436428E-2</v>
      </c>
      <c r="Y59" s="16">
        <f>'Market and Factors'!C63</f>
        <v>3.8699999999999998E-2</v>
      </c>
      <c r="Z59" s="16">
        <f>'Market and Factors'!M63</f>
        <v>8.6999999999999994E-3</v>
      </c>
      <c r="AA59" s="16">
        <f>'Market and Factors'!O63</f>
        <v>-1.8600000000000002E-2</v>
      </c>
      <c r="AB59" s="9">
        <f>'Market and Factors'!Q63</f>
        <v>-2.6200000000000001E-2</v>
      </c>
      <c r="AD59" s="6">
        <v>123.569824</v>
      </c>
      <c r="AE59" s="35">
        <f t="shared" si="5"/>
        <v>0.1693012792734406</v>
      </c>
      <c r="AF59" s="35">
        <f t="shared" si="6"/>
        <v>1.1693012792734405</v>
      </c>
      <c r="AG59" s="16">
        <f>AE59-'Market and Factors'!F63</f>
        <v>0.1681012792734406</v>
      </c>
      <c r="AH59" s="16">
        <f>'Market and Factors'!C63</f>
        <v>3.8699999999999998E-2</v>
      </c>
      <c r="AI59" s="16">
        <f>'Market and Factors'!M63</f>
        <v>8.6999999999999994E-3</v>
      </c>
      <c r="AJ59" s="16">
        <f>'Market and Factors'!O63</f>
        <v>-1.8600000000000002E-2</v>
      </c>
      <c r="AK59" s="9">
        <f>'Market and Factors'!Q63</f>
        <v>-2.6200000000000001E-2</v>
      </c>
      <c r="AM59" s="6">
        <v>150.45568800000001</v>
      </c>
      <c r="AN59" s="16">
        <f t="shared" si="7"/>
        <v>5.5869527334944394E-2</v>
      </c>
      <c r="AO59" s="16">
        <f t="shared" si="8"/>
        <v>1.0558695273349443</v>
      </c>
      <c r="AP59" s="16">
        <f>AN59-'Market and Factors'!F63</f>
        <v>5.4669527334944394E-2</v>
      </c>
      <c r="AQ59" s="16">
        <f>'Market and Factors'!C63</f>
        <v>3.8699999999999998E-2</v>
      </c>
      <c r="AR59" s="16">
        <f>'Market and Factors'!M63</f>
        <v>8.6999999999999994E-3</v>
      </c>
      <c r="AS59" s="16">
        <f>'Market and Factors'!O63</f>
        <v>-1.8600000000000002E-2</v>
      </c>
      <c r="AT59" s="9">
        <f>'Market and Factors'!Q63</f>
        <v>-2.6200000000000001E-2</v>
      </c>
      <c r="AV59" s="6">
        <v>56.917167999999997</v>
      </c>
      <c r="AW59" s="16">
        <f t="shared" si="9"/>
        <v>4.821635510666708E-2</v>
      </c>
      <c r="AX59" s="16">
        <f t="shared" si="10"/>
        <v>1.048216355106667</v>
      </c>
      <c r="AY59" s="16">
        <f>AW59-'Market and Factors'!F63</f>
        <v>4.7016355106667081E-2</v>
      </c>
      <c r="AZ59" s="16">
        <f>'Market and Factors'!C63</f>
        <v>3.8699999999999998E-2</v>
      </c>
      <c r="BA59" s="16">
        <f>'Market and Factors'!M63</f>
        <v>8.6999999999999994E-3</v>
      </c>
      <c r="BB59" s="16">
        <f>'Market and Factors'!O63</f>
        <v>-1.8600000000000002E-2</v>
      </c>
      <c r="BC59" s="9">
        <f>'Market and Factors'!Q63</f>
        <v>-2.6200000000000001E-2</v>
      </c>
      <c r="BE59" s="28">
        <v>2.94</v>
      </c>
      <c r="BF59" s="16">
        <f t="shared" si="11"/>
        <v>0.11363636363636356</v>
      </c>
      <c r="BG59" s="16">
        <f t="shared" si="12"/>
        <v>1.1136363636363635</v>
      </c>
      <c r="BH59" s="16">
        <f>BF59-'Market and Factors'!F63</f>
        <v>0.11243636363636356</v>
      </c>
      <c r="BI59" s="16">
        <f>'Market and Factors'!C63</f>
        <v>3.8699999999999998E-2</v>
      </c>
      <c r="BJ59" s="16">
        <f>'Market and Factors'!M63</f>
        <v>8.6999999999999994E-3</v>
      </c>
      <c r="BK59" s="16">
        <f>'Market and Factors'!O63</f>
        <v>-1.8600000000000002E-2</v>
      </c>
      <c r="BL59" s="9">
        <f>'Market and Factors'!Q63</f>
        <v>-2.6200000000000001E-2</v>
      </c>
      <c r="BN59" s="25">
        <v>37.318480999999998</v>
      </c>
      <c r="BO59" s="16">
        <f t="shared" si="13"/>
        <v>6.3230970774232051E-2</v>
      </c>
      <c r="BP59" s="16">
        <f t="shared" si="14"/>
        <v>1.063230970774232</v>
      </c>
      <c r="BQ59" s="16">
        <f>BO59-'Market and Factors'!F63</f>
        <v>6.2030970774232051E-2</v>
      </c>
      <c r="BR59" s="16">
        <f>'Market and Factors'!C63</f>
        <v>3.8699999999999998E-2</v>
      </c>
      <c r="BS59" s="16">
        <f>'Market and Factors'!M63</f>
        <v>8.6999999999999994E-3</v>
      </c>
      <c r="BT59" s="16">
        <f>'Market and Factors'!O63</f>
        <v>-1.8600000000000002E-2</v>
      </c>
      <c r="BU59" s="9">
        <f>'Market and Factors'!Q63</f>
        <v>-2.6200000000000001E-2</v>
      </c>
      <c r="BW59" s="6">
        <v>92.988692999999998</v>
      </c>
      <c r="BX59" s="16">
        <f t="shared" si="15"/>
        <v>4.3997718015026062E-2</v>
      </c>
      <c r="BY59" s="16">
        <f t="shared" si="16"/>
        <v>1.0439977180150262</v>
      </c>
      <c r="BZ59" s="16">
        <f>BX59-'Market and Factors'!F63</f>
        <v>4.2797718015026062E-2</v>
      </c>
      <c r="CA59" s="16">
        <f>'Market and Factors'!C63</f>
        <v>3.8699999999999998E-2</v>
      </c>
      <c r="CB59" s="16">
        <f>'Market and Factors'!M63</f>
        <v>8.6999999999999994E-3</v>
      </c>
      <c r="CC59" s="16">
        <f>'Market and Factors'!O63</f>
        <v>-1.8600000000000002E-2</v>
      </c>
      <c r="CD59" s="9">
        <f>'Market and Factors'!Q63</f>
        <v>-2.6200000000000001E-2</v>
      </c>
      <c r="CF59" s="25">
        <v>43.657668999999999</v>
      </c>
      <c r="CG59" s="16">
        <f t="shared" si="17"/>
        <v>-1.0338412741519164E-2</v>
      </c>
      <c r="CH59" s="16">
        <f t="shared" si="18"/>
        <v>0.98966158725848086</v>
      </c>
      <c r="CI59" s="16">
        <f>CG59-'Market and Factors'!F63</f>
        <v>-1.1538412741519163E-2</v>
      </c>
      <c r="CJ59" s="16">
        <f>'Market and Factors'!C63</f>
        <v>3.8699999999999998E-2</v>
      </c>
      <c r="CK59" s="16">
        <f>'Market and Factors'!M63</f>
        <v>8.6999999999999994E-3</v>
      </c>
      <c r="CL59" s="16">
        <f>'Market and Factors'!O63</f>
        <v>-1.8600000000000002E-2</v>
      </c>
      <c r="CM59" s="9">
        <f>'Market and Factors'!Q63</f>
        <v>-2.6200000000000001E-2</v>
      </c>
      <c r="CO59" s="6">
        <v>254.23422199999999</v>
      </c>
      <c r="CP59" s="16">
        <f t="shared" si="19"/>
        <v>-1.1841070815490483E-2</v>
      </c>
      <c r="CQ59" s="16">
        <f t="shared" si="20"/>
        <v>0.98815892918450954</v>
      </c>
      <c r="CR59" s="16">
        <f>CP59-'Market and Factors'!F63</f>
        <v>-1.3041070815490483E-2</v>
      </c>
      <c r="CS59" s="16">
        <f>'Market and Factors'!C63</f>
        <v>3.8699999999999998E-2</v>
      </c>
      <c r="CT59" s="16">
        <f>'Market and Factors'!M63</f>
        <v>8.6999999999999994E-3</v>
      </c>
      <c r="CU59" s="16">
        <f>'Market and Factors'!O63</f>
        <v>-1.8600000000000002E-2</v>
      </c>
      <c r="CV59" s="9">
        <f>'Market and Factors'!Q63</f>
        <v>-2.6200000000000001E-2</v>
      </c>
      <c r="CX59" s="6">
        <v>37.318480999999998</v>
      </c>
      <c r="CY59" s="16">
        <f t="shared" si="21"/>
        <v>6.3230970774232051E-2</v>
      </c>
      <c r="CZ59" s="16">
        <f t="shared" si="22"/>
        <v>1.063230970774232</v>
      </c>
      <c r="DA59" s="16">
        <f>CY59-'Market and Factors'!F63</f>
        <v>6.2030970774232051E-2</v>
      </c>
      <c r="DB59" s="16">
        <f>'Market and Factors'!C63</f>
        <v>3.8699999999999998E-2</v>
      </c>
      <c r="DC59" s="16">
        <f>'Market and Factors'!M63</f>
        <v>8.6999999999999994E-3</v>
      </c>
      <c r="DD59" s="16">
        <f>'Market and Factors'!O63</f>
        <v>-1.8600000000000002E-2</v>
      </c>
      <c r="DE59" s="9">
        <f>'Market and Factors'!Q63</f>
        <v>-2.6200000000000001E-2</v>
      </c>
    </row>
    <row r="60" spans="1:109">
      <c r="A60" s="22">
        <v>43800</v>
      </c>
      <c r="B60" s="18"/>
      <c r="C60" s="6">
        <v>292.95471199999997</v>
      </c>
      <c r="D60" s="16">
        <f t="shared" si="0"/>
        <v>0.1020826589479058</v>
      </c>
      <c r="E60" s="16">
        <f t="shared" si="23"/>
        <v>1.1020826589479058</v>
      </c>
      <c r="F60" s="16">
        <f>'Raw Stock Data'!D60-'Market and Factors'!F64</f>
        <v>0.1006826589479058</v>
      </c>
      <c r="G60" s="16">
        <f>'Market and Factors'!C64</f>
        <v>2.7699999999999999E-2</v>
      </c>
      <c r="H60" s="16">
        <f>'Market and Factors'!M64</f>
        <v>6.8000000000000005E-3</v>
      </c>
      <c r="I60" s="16">
        <f>'Market and Factors'!O64</f>
        <v>1.83E-2</v>
      </c>
      <c r="J60" s="9">
        <f>'Market and Factors'!Q64</f>
        <v>-2.1299999999999999E-2</v>
      </c>
      <c r="L60" s="6">
        <v>35.775084999999997</v>
      </c>
      <c r="M60" s="16">
        <f t="shared" si="1"/>
        <v>1.666661456647478E-2</v>
      </c>
      <c r="N60" s="16">
        <f t="shared" si="2"/>
        <v>1.0166666145664749</v>
      </c>
      <c r="O60" s="16">
        <f>M60-'Market and Factors'!F64</f>
        <v>1.526661456647478E-2</v>
      </c>
      <c r="P60" s="16">
        <f>'Market and Factors'!C64</f>
        <v>2.7699999999999999E-2</v>
      </c>
      <c r="Q60" s="16">
        <f>'Market and Factors'!M64</f>
        <v>6.8000000000000005E-3</v>
      </c>
      <c r="R60" s="16">
        <f>'Market and Factors'!O64</f>
        <v>1.83E-2</v>
      </c>
      <c r="S60" s="9">
        <f>'Market and Factors'!Q64</f>
        <v>-2.1299999999999999E-2</v>
      </c>
      <c r="U60" s="6">
        <v>117.788139</v>
      </c>
      <c r="V60" s="16">
        <f t="shared" si="3"/>
        <v>-2.0993183313142288E-3</v>
      </c>
      <c r="W60" s="16">
        <f t="shared" si="4"/>
        <v>0.99790068166868573</v>
      </c>
      <c r="X60" s="16">
        <f>V60-'Market and Factors'!F64</f>
        <v>-3.499318331314229E-3</v>
      </c>
      <c r="Y60" s="16">
        <f>'Market and Factors'!C64</f>
        <v>2.7699999999999999E-2</v>
      </c>
      <c r="Z60" s="16">
        <f>'Market and Factors'!M64</f>
        <v>6.8000000000000005E-3</v>
      </c>
      <c r="AA60" s="16">
        <f>'Market and Factors'!O64</f>
        <v>1.83E-2</v>
      </c>
      <c r="AB60" s="9">
        <f>'Market and Factors'!Q64</f>
        <v>-2.1299999999999999E-2</v>
      </c>
      <c r="AD60" s="6">
        <v>127.48447400000001</v>
      </c>
      <c r="AE60" s="35">
        <f t="shared" si="5"/>
        <v>3.1679659914381757E-2</v>
      </c>
      <c r="AF60" s="35">
        <f t="shared" si="6"/>
        <v>1.0316796599143818</v>
      </c>
      <c r="AG60" s="16">
        <f>AE60-'Market and Factors'!F64</f>
        <v>3.0279659914381758E-2</v>
      </c>
      <c r="AH60" s="16">
        <f>'Market and Factors'!C64</f>
        <v>2.7699999999999999E-2</v>
      </c>
      <c r="AI60" s="16">
        <f>'Market and Factors'!M64</f>
        <v>6.8000000000000005E-3</v>
      </c>
      <c r="AJ60" s="16">
        <f>'Market and Factors'!O64</f>
        <v>1.83E-2</v>
      </c>
      <c r="AK60" s="9">
        <f>'Market and Factors'!Q64</f>
        <v>-2.1299999999999999E-2</v>
      </c>
      <c r="AM60" s="6">
        <v>157.270432</v>
      </c>
      <c r="AN60" s="16">
        <f t="shared" si="7"/>
        <v>4.529402703605323E-2</v>
      </c>
      <c r="AO60" s="16">
        <f t="shared" si="8"/>
        <v>1.0452940270360531</v>
      </c>
      <c r="AP60" s="16">
        <f>AN60-'Market and Factors'!F64</f>
        <v>4.3894027036053232E-2</v>
      </c>
      <c r="AQ60" s="16">
        <f>'Market and Factors'!C64</f>
        <v>2.7699999999999999E-2</v>
      </c>
      <c r="AR60" s="16">
        <f>'Market and Factors'!M64</f>
        <v>6.8000000000000005E-3</v>
      </c>
      <c r="AS60" s="16">
        <f>'Market and Factors'!O64</f>
        <v>1.83E-2</v>
      </c>
      <c r="AT60" s="9">
        <f>'Market and Factors'!Q64</f>
        <v>-2.1299999999999999E-2</v>
      </c>
      <c r="AV60" s="6">
        <v>58.079146999999999</v>
      </c>
      <c r="AW60" s="16">
        <f t="shared" si="9"/>
        <v>2.0415263809330824E-2</v>
      </c>
      <c r="AX60" s="16">
        <f t="shared" si="10"/>
        <v>1.0204152638093309</v>
      </c>
      <c r="AY60" s="16">
        <f>AW60-'Market and Factors'!F64</f>
        <v>1.9015263809330822E-2</v>
      </c>
      <c r="AZ60" s="16">
        <f>'Market and Factors'!C64</f>
        <v>2.7699999999999999E-2</v>
      </c>
      <c r="BA60" s="16">
        <f>'Market and Factors'!M64</f>
        <v>6.8000000000000005E-3</v>
      </c>
      <c r="BB60" s="16">
        <f>'Market and Factors'!O64</f>
        <v>1.83E-2</v>
      </c>
      <c r="BC60" s="9">
        <f>'Market and Factors'!Q64</f>
        <v>-2.1299999999999999E-2</v>
      </c>
      <c r="BE60" s="28">
        <v>2.7</v>
      </c>
      <c r="BF60" s="16">
        <f t="shared" si="11"/>
        <v>-8.1632653061224414E-2</v>
      </c>
      <c r="BG60" s="16">
        <f t="shared" si="12"/>
        <v>0.91836734693877564</v>
      </c>
      <c r="BH60" s="16">
        <f>BF60-'Market and Factors'!F64</f>
        <v>-8.3032653061224412E-2</v>
      </c>
      <c r="BI60" s="16">
        <f>'Market and Factors'!C64</f>
        <v>2.7699999999999999E-2</v>
      </c>
      <c r="BJ60" s="16">
        <f>'Market and Factors'!M64</f>
        <v>6.8000000000000005E-3</v>
      </c>
      <c r="BK60" s="16">
        <f>'Market and Factors'!O64</f>
        <v>1.83E-2</v>
      </c>
      <c r="BL60" s="9">
        <f>'Market and Factors'!Q64</f>
        <v>-2.1299999999999999E-2</v>
      </c>
      <c r="BN60" s="25">
        <v>40.408507999999998</v>
      </c>
      <c r="BO60" s="16">
        <f t="shared" si="13"/>
        <v>8.280152131593993E-2</v>
      </c>
      <c r="BP60" s="16">
        <f t="shared" si="14"/>
        <v>1.0828015213159399</v>
      </c>
      <c r="BQ60" s="16">
        <f>BO60-'Market and Factors'!F64</f>
        <v>8.1401521315939931E-2</v>
      </c>
      <c r="BR60" s="16">
        <f>'Market and Factors'!C64</f>
        <v>2.7699999999999999E-2</v>
      </c>
      <c r="BS60" s="16">
        <f>'Market and Factors'!M64</f>
        <v>6.8000000000000005E-3</v>
      </c>
      <c r="BT60" s="16">
        <f>'Market and Factors'!O64</f>
        <v>1.83E-2</v>
      </c>
      <c r="BU60" s="9">
        <f>'Market and Factors'!Q64</f>
        <v>-2.1299999999999999E-2</v>
      </c>
      <c r="BW60" s="6">
        <v>101.02969400000001</v>
      </c>
      <c r="BX60" s="16">
        <f t="shared" si="15"/>
        <v>8.6472889773813774E-2</v>
      </c>
      <c r="BY60" s="16">
        <f t="shared" si="16"/>
        <v>1.0864728897738138</v>
      </c>
      <c r="BZ60" s="16">
        <f>BX60-'Market and Factors'!F64</f>
        <v>8.5072889773813776E-2</v>
      </c>
      <c r="CA60" s="16">
        <f>'Market and Factors'!C64</f>
        <v>2.7699999999999999E-2</v>
      </c>
      <c r="CB60" s="16">
        <f>'Market and Factors'!M64</f>
        <v>6.8000000000000005E-3</v>
      </c>
      <c r="CC60" s="16">
        <f>'Market and Factors'!O64</f>
        <v>1.83E-2</v>
      </c>
      <c r="CD60" s="9">
        <f>'Market and Factors'!Q64</f>
        <v>-2.1299999999999999E-2</v>
      </c>
      <c r="CF60" s="25">
        <v>44.468525</v>
      </c>
      <c r="CG60" s="16">
        <f t="shared" si="17"/>
        <v>1.8573048414472177E-2</v>
      </c>
      <c r="CH60" s="16">
        <f t="shared" si="18"/>
        <v>1.0185730484144722</v>
      </c>
      <c r="CI60" s="16">
        <f>CG60-'Market and Factors'!F64</f>
        <v>1.7173048414472175E-2</v>
      </c>
      <c r="CJ60" s="16">
        <f>'Market and Factors'!C64</f>
        <v>2.7699999999999999E-2</v>
      </c>
      <c r="CK60" s="16">
        <f>'Market and Factors'!M64</f>
        <v>6.8000000000000005E-3</v>
      </c>
      <c r="CL60" s="16">
        <f>'Market and Factors'!O64</f>
        <v>1.83E-2</v>
      </c>
      <c r="CM60" s="9">
        <f>'Market and Factors'!Q64</f>
        <v>-2.1299999999999999E-2</v>
      </c>
      <c r="CO60" s="6">
        <v>259.44271900000001</v>
      </c>
      <c r="CP60" s="16">
        <f t="shared" si="19"/>
        <v>2.0487001942641785E-2</v>
      </c>
      <c r="CQ60" s="16">
        <f t="shared" si="20"/>
        <v>1.0204870019426417</v>
      </c>
      <c r="CR60" s="16">
        <f>CP60-'Market and Factors'!F64</f>
        <v>1.9087001942641783E-2</v>
      </c>
      <c r="CS60" s="16">
        <f>'Market and Factors'!C64</f>
        <v>2.7699999999999999E-2</v>
      </c>
      <c r="CT60" s="16">
        <f>'Market and Factors'!M64</f>
        <v>6.8000000000000005E-3</v>
      </c>
      <c r="CU60" s="16">
        <f>'Market and Factors'!O64</f>
        <v>1.83E-2</v>
      </c>
      <c r="CV60" s="9">
        <f>'Market and Factors'!Q64</f>
        <v>-2.1299999999999999E-2</v>
      </c>
      <c r="CX60" s="6">
        <v>40.408507999999998</v>
      </c>
      <c r="CY60" s="16">
        <f t="shared" si="21"/>
        <v>8.280152131593993E-2</v>
      </c>
      <c r="CZ60" s="16">
        <f t="shared" si="22"/>
        <v>1.0828015213159399</v>
      </c>
      <c r="DA60" s="16">
        <f>CY60-'Market and Factors'!F64</f>
        <v>8.1401521315939931E-2</v>
      </c>
      <c r="DB60" s="16">
        <f>'Market and Factors'!C64</f>
        <v>2.7699999999999999E-2</v>
      </c>
      <c r="DC60" s="16">
        <f>'Market and Factors'!M64</f>
        <v>6.8000000000000005E-3</v>
      </c>
      <c r="DD60" s="16">
        <f>'Market and Factors'!O64</f>
        <v>1.83E-2</v>
      </c>
      <c r="DE60" s="9">
        <f>'Market and Factors'!Q64</f>
        <v>-2.1299999999999999E-2</v>
      </c>
    </row>
    <row r="61" spans="1:109">
      <c r="A61" s="22">
        <v>43831</v>
      </c>
      <c r="B61" s="18"/>
      <c r="C61" s="6">
        <v>308.77719100000002</v>
      </c>
      <c r="D61" s="16">
        <f t="shared" si="0"/>
        <v>5.4009982949173543E-2</v>
      </c>
      <c r="E61" s="16">
        <f t="shared" si="23"/>
        <v>1.0540099829491736</v>
      </c>
      <c r="F61" s="16">
        <f>'Raw Stock Data'!D61-'Market and Factors'!F65</f>
        <v>5.2709982949173541E-2</v>
      </c>
      <c r="G61" s="16">
        <f>'Market and Factors'!C65</f>
        <v>-1.1000000000000001E-3</v>
      </c>
      <c r="H61" s="16">
        <f>'Market and Factors'!M65</f>
        <v>-3.1099999999999999E-2</v>
      </c>
      <c r="I61" s="16">
        <f>'Market and Factors'!O65</f>
        <v>-6.2699999999999992E-2</v>
      </c>
      <c r="J61" s="9">
        <f>'Market and Factors'!Q65</f>
        <v>5.5599999999999997E-2</v>
      </c>
      <c r="L61" s="6">
        <v>32.987583000000001</v>
      </c>
      <c r="M61" s="16">
        <f t="shared" si="1"/>
        <v>-7.7917410957933336E-2</v>
      </c>
      <c r="N61" s="16">
        <f t="shared" si="2"/>
        <v>0.92208258904206664</v>
      </c>
      <c r="O61" s="16">
        <f>M61-'Market and Factors'!F65</f>
        <v>-7.9217410957933332E-2</v>
      </c>
      <c r="P61" s="16">
        <f>'Market and Factors'!C65</f>
        <v>-1.1000000000000001E-3</v>
      </c>
      <c r="Q61" s="16">
        <f>'Market and Factors'!M65</f>
        <v>-3.1099999999999999E-2</v>
      </c>
      <c r="R61" s="16">
        <f>'Market and Factors'!O65</f>
        <v>-6.2699999999999992E-2</v>
      </c>
      <c r="S61" s="9">
        <f>'Market and Factors'!Q65</f>
        <v>5.5599999999999997E-2</v>
      </c>
      <c r="U61" s="6">
        <v>113.985641</v>
      </c>
      <c r="V61" s="16">
        <f t="shared" si="3"/>
        <v>-3.2282520398764426E-2</v>
      </c>
      <c r="W61" s="16">
        <f t="shared" si="4"/>
        <v>0.96771747960123555</v>
      </c>
      <c r="X61" s="16">
        <f>V61-'Market and Factors'!F65</f>
        <v>-3.3582520398764429E-2</v>
      </c>
      <c r="Y61" s="16">
        <f>'Market and Factors'!C65</f>
        <v>-1.1000000000000001E-3</v>
      </c>
      <c r="Z61" s="16">
        <f>'Market and Factors'!M65</f>
        <v>-3.1099999999999999E-2</v>
      </c>
      <c r="AA61" s="16">
        <f>'Market and Factors'!O65</f>
        <v>-6.2699999999999992E-2</v>
      </c>
      <c r="AB61" s="9">
        <f>'Market and Factors'!Q65</f>
        <v>5.5599999999999997E-2</v>
      </c>
      <c r="AD61" s="6">
        <v>110.113327</v>
      </c>
      <c r="AE61" s="35">
        <f t="shared" si="5"/>
        <v>-0.13626088303113684</v>
      </c>
      <c r="AF61" s="35">
        <f t="shared" si="6"/>
        <v>0.86373911696886319</v>
      </c>
      <c r="AG61" s="16">
        <f>AE61-'Market and Factors'!F65</f>
        <v>-0.13756088303113684</v>
      </c>
      <c r="AH61" s="16">
        <f>'Market and Factors'!C65</f>
        <v>-1.1000000000000001E-3</v>
      </c>
      <c r="AI61" s="16">
        <f>'Market and Factors'!M65</f>
        <v>-3.1099999999999999E-2</v>
      </c>
      <c r="AJ61" s="16">
        <f>'Market and Factors'!O65</f>
        <v>-6.2699999999999992E-2</v>
      </c>
      <c r="AK61" s="9">
        <f>'Market and Factors'!Q65</f>
        <v>5.5599999999999997E-2</v>
      </c>
      <c r="AM61" s="6">
        <v>169.76629600000001</v>
      </c>
      <c r="AN61" s="16">
        <f t="shared" si="7"/>
        <v>7.9454630098555412E-2</v>
      </c>
      <c r="AO61" s="16">
        <f t="shared" si="8"/>
        <v>1.0794546300985555</v>
      </c>
      <c r="AP61" s="16">
        <f>AN61-'Market and Factors'!F65</f>
        <v>7.8154630098555417E-2</v>
      </c>
      <c r="AQ61" s="16">
        <f>'Market and Factors'!C65</f>
        <v>-1.1000000000000001E-3</v>
      </c>
      <c r="AR61" s="16">
        <f>'Market and Factors'!M65</f>
        <v>-3.1099999999999999E-2</v>
      </c>
      <c r="AS61" s="16">
        <f>'Market and Factors'!O65</f>
        <v>-6.2699999999999992E-2</v>
      </c>
      <c r="AT61" s="9">
        <f>'Market and Factors'!Q65</f>
        <v>5.5599999999999997E-2</v>
      </c>
      <c r="AV61" s="6">
        <v>55.357928999999999</v>
      </c>
      <c r="AW61" s="16">
        <f t="shared" si="9"/>
        <v>-4.6853615119381839E-2</v>
      </c>
      <c r="AX61" s="16">
        <f t="shared" si="10"/>
        <v>0.9531463848806182</v>
      </c>
      <c r="AY61" s="16">
        <f>AW61-'Market and Factors'!F65</f>
        <v>-4.8153615119381842E-2</v>
      </c>
      <c r="AZ61" s="16">
        <f>'Market and Factors'!C65</f>
        <v>-1.1000000000000001E-3</v>
      </c>
      <c r="BA61" s="16">
        <f>'Market and Factors'!M65</f>
        <v>-3.1099999999999999E-2</v>
      </c>
      <c r="BB61" s="16">
        <f>'Market and Factors'!O65</f>
        <v>-6.2699999999999992E-2</v>
      </c>
      <c r="BC61" s="9">
        <f>'Market and Factors'!Q65</f>
        <v>5.5599999999999997E-2</v>
      </c>
      <c r="BE61" s="28">
        <v>2.14</v>
      </c>
      <c r="BF61" s="16">
        <f t="shared" si="11"/>
        <v>-0.2074074074074074</v>
      </c>
      <c r="BG61" s="16">
        <f t="shared" si="12"/>
        <v>0.79259259259259263</v>
      </c>
      <c r="BH61" s="16">
        <f>BF61-'Market and Factors'!F65</f>
        <v>-0.2087074074074074</v>
      </c>
      <c r="BI61" s="16">
        <f>'Market and Factors'!C65</f>
        <v>-1.1000000000000001E-3</v>
      </c>
      <c r="BJ61" s="16">
        <f>'Market and Factors'!M65</f>
        <v>-3.1099999999999999E-2</v>
      </c>
      <c r="BK61" s="16">
        <f>'Market and Factors'!O65</f>
        <v>-6.2699999999999992E-2</v>
      </c>
      <c r="BL61" s="9">
        <f>'Market and Factors'!Q65</f>
        <v>5.5599999999999997E-2</v>
      </c>
      <c r="BN61" s="25">
        <v>36.390366</v>
      </c>
      <c r="BO61" s="16">
        <f t="shared" si="13"/>
        <v>-9.9438019339887468E-2</v>
      </c>
      <c r="BP61" s="16">
        <f t="shared" si="14"/>
        <v>0.9005619806601125</v>
      </c>
      <c r="BQ61" s="16">
        <f>BO61-'Market and Factors'!F65</f>
        <v>-0.10073801933988746</v>
      </c>
      <c r="BR61" s="16">
        <f>'Market and Factors'!C65</f>
        <v>-1.1000000000000001E-3</v>
      </c>
      <c r="BS61" s="16">
        <f>'Market and Factors'!M65</f>
        <v>-3.1099999999999999E-2</v>
      </c>
      <c r="BT61" s="16">
        <f>'Market and Factors'!O65</f>
        <v>-6.2699999999999992E-2</v>
      </c>
      <c r="BU61" s="9">
        <f>'Market and Factors'!Q65</f>
        <v>5.5599999999999997E-2</v>
      </c>
      <c r="BW61" s="6">
        <v>96.033562000000003</v>
      </c>
      <c r="BX61" s="16">
        <f t="shared" si="15"/>
        <v>-4.9452114543670718E-2</v>
      </c>
      <c r="BY61" s="16">
        <f t="shared" si="16"/>
        <v>0.95054788545632929</v>
      </c>
      <c r="BZ61" s="16">
        <f>BX61-'Market and Factors'!F65</f>
        <v>-5.0752114543670721E-2</v>
      </c>
      <c r="CA61" s="16">
        <f>'Market and Factors'!C65</f>
        <v>-1.1000000000000001E-3</v>
      </c>
      <c r="CB61" s="16">
        <f>'Market and Factors'!M65</f>
        <v>-3.1099999999999999E-2</v>
      </c>
      <c r="CC61" s="16">
        <f>'Market and Factors'!O65</f>
        <v>-6.2699999999999992E-2</v>
      </c>
      <c r="CD61" s="9">
        <f>'Market and Factors'!Q65</f>
        <v>5.5599999999999997E-2</v>
      </c>
      <c r="CF61" s="25">
        <v>42.708373999999999</v>
      </c>
      <c r="CG61" s="16">
        <f t="shared" si="17"/>
        <v>-3.95819515039008E-2</v>
      </c>
      <c r="CH61" s="16">
        <f t="shared" si="18"/>
        <v>0.96041804849609924</v>
      </c>
      <c r="CI61" s="16">
        <f>CG61-'Market and Factors'!F65</f>
        <v>-4.0881951503900803E-2</v>
      </c>
      <c r="CJ61" s="16">
        <f>'Market and Factors'!C65</f>
        <v>-1.1000000000000001E-3</v>
      </c>
      <c r="CK61" s="16">
        <f>'Market and Factors'!M65</f>
        <v>-3.1099999999999999E-2</v>
      </c>
      <c r="CL61" s="16">
        <f>'Market and Factors'!O65</f>
        <v>-6.2699999999999992E-2</v>
      </c>
      <c r="CM61" s="9">
        <f>'Market and Factors'!Q65</f>
        <v>5.5599999999999997E-2</v>
      </c>
      <c r="CO61" s="6">
        <v>247.55159</v>
      </c>
      <c r="CP61" s="16">
        <f t="shared" si="19"/>
        <v>-4.58333502124606E-2</v>
      </c>
      <c r="CQ61" s="16">
        <f t="shared" si="20"/>
        <v>0.9541666497875394</v>
      </c>
      <c r="CR61" s="16">
        <f>CP61-'Market and Factors'!F65</f>
        <v>-4.7133350212460602E-2</v>
      </c>
      <c r="CS61" s="16">
        <f>'Market and Factors'!C65</f>
        <v>-1.1000000000000001E-3</v>
      </c>
      <c r="CT61" s="16">
        <f>'Market and Factors'!M65</f>
        <v>-3.1099999999999999E-2</v>
      </c>
      <c r="CU61" s="16">
        <f>'Market and Factors'!O65</f>
        <v>-6.2699999999999992E-2</v>
      </c>
      <c r="CV61" s="9">
        <f>'Market and Factors'!Q65</f>
        <v>5.5599999999999997E-2</v>
      </c>
      <c r="CX61" s="6">
        <v>36.390366</v>
      </c>
      <c r="CY61" s="16">
        <f t="shared" si="21"/>
        <v>-9.9438019339887468E-2</v>
      </c>
      <c r="CZ61" s="16">
        <f t="shared" si="22"/>
        <v>0.9005619806601125</v>
      </c>
      <c r="DA61" s="16">
        <f>CY61-'Market and Factors'!F65</f>
        <v>-0.10073801933988746</v>
      </c>
      <c r="DB61" s="16">
        <f>'Market and Factors'!C65</f>
        <v>-1.1000000000000001E-3</v>
      </c>
      <c r="DC61" s="16">
        <f>'Market and Factors'!M65</f>
        <v>-3.1099999999999999E-2</v>
      </c>
      <c r="DD61" s="16">
        <f>'Market and Factors'!O65</f>
        <v>-6.2699999999999992E-2</v>
      </c>
      <c r="DE61" s="9">
        <f>'Market and Factors'!Q65</f>
        <v>5.5599999999999997E-2</v>
      </c>
    </row>
    <row r="62" spans="1:109">
      <c r="A62" s="22">
        <v>43862</v>
      </c>
      <c r="B62" s="18"/>
      <c r="C62" s="6">
        <v>272.71276899999998</v>
      </c>
      <c r="D62" s="16">
        <f t="shared" si="0"/>
        <v>-0.11679755840514798</v>
      </c>
      <c r="E62" s="16">
        <f t="shared" si="23"/>
        <v>0.88320244159485206</v>
      </c>
      <c r="F62" s="16">
        <f>'Raw Stock Data'!D62-'Market and Factors'!F66</f>
        <v>-0.11799755840514799</v>
      </c>
      <c r="G62" s="16">
        <f>'Market and Factors'!C66</f>
        <v>-8.1300000000000011E-2</v>
      </c>
      <c r="H62" s="16">
        <f>'Market and Factors'!M66</f>
        <v>9.5999999999999992E-3</v>
      </c>
      <c r="I62" s="16">
        <f>'Market and Factors'!O66</f>
        <v>-4.0099999999999997E-2</v>
      </c>
      <c r="J62" s="9">
        <f>'Market and Factors'!Q66</f>
        <v>-2.5000000000000001E-3</v>
      </c>
      <c r="L62" s="6">
        <v>30.132414000000001</v>
      </c>
      <c r="M62" s="16">
        <f t="shared" si="1"/>
        <v>-8.6552840200508172E-2</v>
      </c>
      <c r="N62" s="16">
        <f t="shared" si="2"/>
        <v>0.91344715979949187</v>
      </c>
      <c r="O62" s="16">
        <f>M62-'Market and Factors'!F66</f>
        <v>-8.7752840200508178E-2</v>
      </c>
      <c r="P62" s="16">
        <f>'Market and Factors'!C66</f>
        <v>-8.1300000000000011E-2</v>
      </c>
      <c r="Q62" s="16">
        <f>'Market and Factors'!M66</f>
        <v>9.5999999999999992E-3</v>
      </c>
      <c r="R62" s="16">
        <f>'Market and Factors'!O66</f>
        <v>-4.0099999999999997E-2</v>
      </c>
      <c r="S62" s="9">
        <f>'Market and Factors'!Q66</f>
        <v>-2.5000000000000001E-3</v>
      </c>
      <c r="U62" s="6">
        <v>107.20564299999999</v>
      </c>
      <c r="V62" s="16">
        <f t="shared" si="3"/>
        <v>-5.9481158683838131E-2</v>
      </c>
      <c r="W62" s="16">
        <f t="shared" si="4"/>
        <v>0.94051884131616181</v>
      </c>
      <c r="X62" s="16">
        <f>V62-'Market and Factors'!F66</f>
        <v>-6.0681158683838131E-2</v>
      </c>
      <c r="Y62" s="16">
        <f>'Market and Factors'!C66</f>
        <v>-8.1300000000000011E-2</v>
      </c>
      <c r="Z62" s="16">
        <f>'Market and Factors'!M66</f>
        <v>9.5999999999999992E-3</v>
      </c>
      <c r="AA62" s="16">
        <f>'Market and Factors'!O66</f>
        <v>-4.0099999999999997E-2</v>
      </c>
      <c r="AB62" s="9">
        <f>'Market and Factors'!Q66</f>
        <v>-2.5000000000000001E-3</v>
      </c>
      <c r="AD62" s="6">
        <v>102.41713</v>
      </c>
      <c r="AE62" s="35">
        <f t="shared" si="5"/>
        <v>-6.9893419894578229E-2</v>
      </c>
      <c r="AF62" s="35">
        <f t="shared" si="6"/>
        <v>0.9301065801054218</v>
      </c>
      <c r="AG62" s="16">
        <f>AE62-'Market and Factors'!F66</f>
        <v>-7.1093419894578236E-2</v>
      </c>
      <c r="AH62" s="16">
        <f>'Market and Factors'!C66</f>
        <v>-8.1300000000000011E-2</v>
      </c>
      <c r="AI62" s="16">
        <f>'Market and Factors'!M66</f>
        <v>9.5999999999999992E-3</v>
      </c>
      <c r="AJ62" s="16">
        <f>'Market and Factors'!O66</f>
        <v>-4.0099999999999997E-2</v>
      </c>
      <c r="AK62" s="9">
        <f>'Market and Factors'!Q66</f>
        <v>-2.5000000000000001E-3</v>
      </c>
      <c r="AM62" s="6">
        <v>161.56869499999999</v>
      </c>
      <c r="AN62" s="16">
        <f t="shared" si="7"/>
        <v>-4.8287564688340848E-2</v>
      </c>
      <c r="AO62" s="16">
        <f t="shared" si="8"/>
        <v>0.95171243531165917</v>
      </c>
      <c r="AP62" s="16">
        <f>AN62-'Market and Factors'!F66</f>
        <v>-4.9487564688340847E-2</v>
      </c>
      <c r="AQ62" s="16">
        <f>'Market and Factors'!C66</f>
        <v>-8.1300000000000011E-2</v>
      </c>
      <c r="AR62" s="16">
        <f>'Market and Factors'!M66</f>
        <v>9.5999999999999992E-3</v>
      </c>
      <c r="AS62" s="16">
        <f>'Market and Factors'!O66</f>
        <v>-4.0099999999999997E-2</v>
      </c>
      <c r="AT62" s="9">
        <f>'Market and Factors'!Q66</f>
        <v>-2.5000000000000001E-3</v>
      </c>
      <c r="AV62" s="6">
        <v>45.813800999999998</v>
      </c>
      <c r="AW62" s="16">
        <f t="shared" si="9"/>
        <v>-0.17240760578308487</v>
      </c>
      <c r="AX62" s="16">
        <f t="shared" si="10"/>
        <v>0.82759239421691511</v>
      </c>
      <c r="AY62" s="16">
        <f>AW62-'Market and Factors'!F66</f>
        <v>-0.17360760578308487</v>
      </c>
      <c r="AZ62" s="16">
        <f>'Market and Factors'!C66</f>
        <v>-8.1300000000000011E-2</v>
      </c>
      <c r="BA62" s="16">
        <f>'Market and Factors'!M66</f>
        <v>9.5999999999999992E-3</v>
      </c>
      <c r="BB62" s="16">
        <f>'Market and Factors'!O66</f>
        <v>-4.0099999999999997E-2</v>
      </c>
      <c r="BC62" s="9">
        <f>'Market and Factors'!Q66</f>
        <v>-2.5000000000000001E-3</v>
      </c>
      <c r="BE62" s="28">
        <v>1.68</v>
      </c>
      <c r="BF62" s="16">
        <f t="shared" si="11"/>
        <v>-0.21495327102803746</v>
      </c>
      <c r="BG62" s="16">
        <f t="shared" si="12"/>
        <v>0.78504672897196248</v>
      </c>
      <c r="BH62" s="16">
        <f>BF62-'Market and Factors'!F66</f>
        <v>-0.21615327102803747</v>
      </c>
      <c r="BI62" s="16">
        <f>'Market and Factors'!C66</f>
        <v>-8.1300000000000011E-2</v>
      </c>
      <c r="BJ62" s="16">
        <f>'Market and Factors'!M66</f>
        <v>9.5999999999999992E-3</v>
      </c>
      <c r="BK62" s="16">
        <f>'Market and Factors'!O66</f>
        <v>-4.0099999999999997E-2</v>
      </c>
      <c r="BL62" s="9">
        <f>'Market and Factors'!Q66</f>
        <v>-2.5000000000000001E-3</v>
      </c>
      <c r="BN62" s="25">
        <v>34.257888999999999</v>
      </c>
      <c r="BO62" s="16">
        <f t="shared" si="13"/>
        <v>-5.8600042659642429E-2</v>
      </c>
      <c r="BP62" s="16">
        <f t="shared" si="14"/>
        <v>0.94139995734035753</v>
      </c>
      <c r="BQ62" s="16">
        <f>BO62-'Market and Factors'!F66</f>
        <v>-5.9800042659642429E-2</v>
      </c>
      <c r="BR62" s="16">
        <f>'Market and Factors'!C66</f>
        <v>-8.1300000000000011E-2</v>
      </c>
      <c r="BS62" s="16">
        <f>'Market and Factors'!M66</f>
        <v>9.5999999999999992E-3</v>
      </c>
      <c r="BT62" s="16">
        <f>'Market and Factors'!O66</f>
        <v>-4.0099999999999997E-2</v>
      </c>
      <c r="BU62" s="9">
        <f>'Market and Factors'!Q66</f>
        <v>-2.5000000000000001E-3</v>
      </c>
      <c r="BW62" s="6">
        <v>89.132698000000005</v>
      </c>
      <c r="BX62" s="16">
        <f t="shared" si="15"/>
        <v>-7.1858877836896207E-2</v>
      </c>
      <c r="BY62" s="16">
        <f t="shared" si="16"/>
        <v>0.92814112216310374</v>
      </c>
      <c r="BZ62" s="16">
        <f>BX62-'Market and Factors'!F66</f>
        <v>-7.3058877836896213E-2</v>
      </c>
      <c r="CA62" s="16">
        <f>'Market and Factors'!C66</f>
        <v>-8.1300000000000011E-2</v>
      </c>
      <c r="CB62" s="16">
        <f>'Market and Factors'!M66</f>
        <v>9.5999999999999992E-3</v>
      </c>
      <c r="CC62" s="16">
        <f>'Market and Factors'!O66</f>
        <v>-4.0099999999999997E-2</v>
      </c>
      <c r="CD62" s="9">
        <f>'Market and Factors'!Q66</f>
        <v>-2.5000000000000001E-3</v>
      </c>
      <c r="CF62" s="25">
        <v>40.167983999999997</v>
      </c>
      <c r="CG62" s="16">
        <f t="shared" si="17"/>
        <v>-5.9482245800320147E-2</v>
      </c>
      <c r="CH62" s="16">
        <f t="shared" si="18"/>
        <v>0.94051775419967987</v>
      </c>
      <c r="CI62" s="16">
        <f>CG62-'Market and Factors'!F66</f>
        <v>-6.0682245800320146E-2</v>
      </c>
      <c r="CJ62" s="16">
        <f>'Market and Factors'!C66</f>
        <v>-8.1300000000000011E-2</v>
      </c>
      <c r="CK62" s="16">
        <f>'Market and Factors'!M66</f>
        <v>9.5999999999999992E-3</v>
      </c>
      <c r="CL62" s="16">
        <f>'Market and Factors'!O66</f>
        <v>-4.0099999999999997E-2</v>
      </c>
      <c r="CM62" s="9">
        <f>'Market and Factors'!Q66</f>
        <v>-2.5000000000000001E-3</v>
      </c>
      <c r="CO62" s="6">
        <v>236.83976699999999</v>
      </c>
      <c r="CP62" s="16">
        <f t="shared" si="19"/>
        <v>-4.327107331445542E-2</v>
      </c>
      <c r="CQ62" s="16">
        <f t="shared" si="20"/>
        <v>0.95672892668554455</v>
      </c>
      <c r="CR62" s="16">
        <f>CP62-'Market and Factors'!F66</f>
        <v>-4.447107331445542E-2</v>
      </c>
      <c r="CS62" s="16">
        <f>'Market and Factors'!C66</f>
        <v>-8.1300000000000011E-2</v>
      </c>
      <c r="CT62" s="16">
        <f>'Market and Factors'!M66</f>
        <v>9.5999999999999992E-3</v>
      </c>
      <c r="CU62" s="16">
        <f>'Market and Factors'!O66</f>
        <v>-4.0099999999999997E-2</v>
      </c>
      <c r="CV62" s="9">
        <f>'Market and Factors'!Q66</f>
        <v>-2.5000000000000001E-3</v>
      </c>
      <c r="CX62" s="6">
        <v>34.257888999999999</v>
      </c>
      <c r="CY62" s="16">
        <f t="shared" si="21"/>
        <v>-5.8600042659642429E-2</v>
      </c>
      <c r="CZ62" s="16">
        <f t="shared" si="22"/>
        <v>0.94139995734035753</v>
      </c>
      <c r="DA62" s="16">
        <f>CY62-'Market and Factors'!F66</f>
        <v>-5.9800042659642429E-2</v>
      </c>
      <c r="DB62" s="16">
        <f>'Market and Factors'!C66</f>
        <v>-8.1300000000000011E-2</v>
      </c>
      <c r="DC62" s="16">
        <f>'Market and Factors'!M66</f>
        <v>9.5999999999999992E-3</v>
      </c>
      <c r="DD62" s="16">
        <f>'Market and Factors'!O66</f>
        <v>-4.0099999999999997E-2</v>
      </c>
      <c r="DE62" s="9">
        <f>'Market and Factors'!Q66</f>
        <v>-2.5000000000000001E-3</v>
      </c>
    </row>
    <row r="63" spans="1:109">
      <c r="A63" s="22">
        <v>43891</v>
      </c>
      <c r="B63" s="18"/>
      <c r="C63" s="6">
        <v>254.28999300000001</v>
      </c>
      <c r="D63" s="16">
        <f t="shared" si="0"/>
        <v>-6.7553771198736831E-2</v>
      </c>
      <c r="E63" s="16">
        <f t="shared" si="23"/>
        <v>0.93244622880126316</v>
      </c>
      <c r="F63" s="16">
        <f>'Raw Stock Data'!D63-'Market and Factors'!F67</f>
        <v>-6.8753771198736838E-2</v>
      </c>
      <c r="G63" s="16">
        <f>'Market and Factors'!C67</f>
        <v>-0.13390000000000002</v>
      </c>
      <c r="H63" s="16">
        <f>'Market and Factors'!M67</f>
        <v>-5.1299999999999998E-2</v>
      </c>
      <c r="I63" s="16">
        <f>'Market and Factors'!O67</f>
        <v>-0.1411</v>
      </c>
      <c r="J63" s="9">
        <f>'Market and Factors'!Q67</f>
        <v>8.48E-2</v>
      </c>
      <c r="L63" s="6">
        <v>20.52956</v>
      </c>
      <c r="M63" s="16">
        <f t="shared" si="1"/>
        <v>-0.31868850600552617</v>
      </c>
      <c r="N63" s="16">
        <f t="shared" si="2"/>
        <v>0.68131149399447377</v>
      </c>
      <c r="O63" s="16">
        <f>M63-'Market and Factors'!F67</f>
        <v>-0.31988850600552615</v>
      </c>
      <c r="P63" s="16">
        <f>'Market and Factors'!C67</f>
        <v>-0.13390000000000002</v>
      </c>
      <c r="Q63" s="16">
        <f>'Market and Factors'!M67</f>
        <v>-5.1299999999999998E-2</v>
      </c>
      <c r="R63" s="16">
        <f>'Market and Factors'!O67</f>
        <v>-0.1411</v>
      </c>
      <c r="S63" s="9">
        <f>'Market and Factors'!Q67</f>
        <v>8.48E-2</v>
      </c>
      <c r="U63" s="6">
        <v>113.11947600000001</v>
      </c>
      <c r="V63" s="16">
        <f t="shared" si="3"/>
        <v>5.5163448812111611E-2</v>
      </c>
      <c r="W63" s="16">
        <f t="shared" si="4"/>
        <v>1.0551634488121115</v>
      </c>
      <c r="X63" s="16">
        <f>V63-'Market and Factors'!F67</f>
        <v>5.3963448812111611E-2</v>
      </c>
      <c r="Y63" s="16">
        <f>'Market and Factors'!C67</f>
        <v>-0.13390000000000002</v>
      </c>
      <c r="Z63" s="16">
        <f>'Market and Factors'!M67</f>
        <v>-5.1299999999999998E-2</v>
      </c>
      <c r="AA63" s="16">
        <f>'Market and Factors'!O67</f>
        <v>-0.1411</v>
      </c>
      <c r="AB63" s="9">
        <f>'Market and Factors'!Q67</f>
        <v>8.48E-2</v>
      </c>
      <c r="AD63" s="6">
        <v>92.970000999999996</v>
      </c>
      <c r="AE63" s="35">
        <f t="shared" si="5"/>
        <v>-9.2241688475355674E-2</v>
      </c>
      <c r="AF63" s="35">
        <f t="shared" si="6"/>
        <v>0.90775831152464437</v>
      </c>
      <c r="AG63" s="16">
        <f>AE63-'Market and Factors'!F67</f>
        <v>-9.344168847535568E-2</v>
      </c>
      <c r="AH63" s="16">
        <f>'Market and Factors'!C67</f>
        <v>-0.13390000000000002</v>
      </c>
      <c r="AI63" s="16">
        <f>'Market and Factors'!M67</f>
        <v>-5.1299999999999998E-2</v>
      </c>
      <c r="AJ63" s="16">
        <f>'Market and Factors'!O67</f>
        <v>-0.1411</v>
      </c>
      <c r="AK63" s="9">
        <f>'Market and Factors'!Q67</f>
        <v>8.48E-2</v>
      </c>
      <c r="AM63" s="6">
        <v>157.71000699999999</v>
      </c>
      <c r="AN63" s="16">
        <f t="shared" si="7"/>
        <v>-2.3882646325762556E-2</v>
      </c>
      <c r="AO63" s="16">
        <f t="shared" si="8"/>
        <v>0.97611735367423746</v>
      </c>
      <c r="AP63" s="16">
        <f>AN63-'Market and Factors'!F67</f>
        <v>-2.5082646325762556E-2</v>
      </c>
      <c r="AQ63" s="16">
        <f>'Market and Factors'!C67</f>
        <v>-0.13390000000000002</v>
      </c>
      <c r="AR63" s="16">
        <f>'Market and Factors'!M67</f>
        <v>-5.1299999999999998E-2</v>
      </c>
      <c r="AS63" s="16">
        <f>'Market and Factors'!O67</f>
        <v>-0.1411</v>
      </c>
      <c r="AT63" s="9">
        <f>'Market and Factors'!Q67</f>
        <v>8.48E-2</v>
      </c>
      <c r="AV63" s="6">
        <v>28.530000999999999</v>
      </c>
      <c r="AW63" s="16">
        <f t="shared" si="9"/>
        <v>-0.37726186482540491</v>
      </c>
      <c r="AX63" s="16">
        <f t="shared" si="10"/>
        <v>0.62273813517459509</v>
      </c>
      <c r="AY63" s="16">
        <f>AW63-'Market and Factors'!F67</f>
        <v>-0.37846186482540489</v>
      </c>
      <c r="AZ63" s="16">
        <f>'Market and Factors'!C67</f>
        <v>-0.13390000000000002</v>
      </c>
      <c r="BA63" s="16">
        <f>'Market and Factors'!M67</f>
        <v>-5.1299999999999998E-2</v>
      </c>
      <c r="BB63" s="16">
        <f>'Market and Factors'!O67</f>
        <v>-0.1411</v>
      </c>
      <c r="BC63" s="9">
        <f>'Market and Factors'!Q67</f>
        <v>8.48E-2</v>
      </c>
      <c r="BE63" s="28">
        <v>0.47</v>
      </c>
      <c r="BF63" s="16">
        <f t="shared" si="11"/>
        <v>-0.72023809523809523</v>
      </c>
      <c r="BG63" s="16">
        <f t="shared" si="12"/>
        <v>0.27976190476190477</v>
      </c>
      <c r="BH63" s="16">
        <f>BF63-'Market and Factors'!F67</f>
        <v>-0.72143809523809521</v>
      </c>
      <c r="BI63" s="16">
        <f>'Market and Factors'!C67</f>
        <v>-0.13390000000000002</v>
      </c>
      <c r="BJ63" s="16">
        <f>'Market and Factors'!M67</f>
        <v>-5.1299999999999998E-2</v>
      </c>
      <c r="BK63" s="16">
        <f>'Market and Factors'!O67</f>
        <v>-0.1411</v>
      </c>
      <c r="BL63" s="9">
        <f>'Market and Factors'!Q67</f>
        <v>8.48E-2</v>
      </c>
      <c r="BN63" s="25">
        <v>15.144553</v>
      </c>
      <c r="BO63" s="16">
        <f t="shared" si="13"/>
        <v>-0.55792509573488303</v>
      </c>
      <c r="BP63" s="16">
        <f t="shared" si="14"/>
        <v>0.44207490426511697</v>
      </c>
      <c r="BQ63" s="16">
        <f>BO63-'Market and Factors'!F67</f>
        <v>-0.559125095734883</v>
      </c>
      <c r="BR63" s="16">
        <f>'Market and Factors'!C67</f>
        <v>-0.13390000000000002</v>
      </c>
      <c r="BS63" s="16">
        <f>'Market and Factors'!M67</f>
        <v>-5.1299999999999998E-2</v>
      </c>
      <c r="BT63" s="16">
        <f>'Market and Factors'!O67</f>
        <v>-0.1411</v>
      </c>
      <c r="BU63" s="9">
        <f>'Market and Factors'!Q67</f>
        <v>8.48E-2</v>
      </c>
      <c r="BW63" s="6">
        <v>82.739998</v>
      </c>
      <c r="BX63" s="16">
        <f t="shared" si="15"/>
        <v>-7.1721154452207933E-2</v>
      </c>
      <c r="BY63" s="16">
        <f t="shared" si="16"/>
        <v>0.92827884554779205</v>
      </c>
      <c r="BZ63" s="16">
        <f>BX63-'Market and Factors'!F67</f>
        <v>-7.292115445220794E-2</v>
      </c>
      <c r="CA63" s="16">
        <f>'Market and Factors'!C67</f>
        <v>-0.13390000000000002</v>
      </c>
      <c r="CB63" s="16">
        <f>'Market and Factors'!M67</f>
        <v>-5.1299999999999998E-2</v>
      </c>
      <c r="CC63" s="16">
        <f>'Market and Factors'!O67</f>
        <v>-0.1411</v>
      </c>
      <c r="CD63" s="9">
        <f>'Market and Factors'!Q67</f>
        <v>8.48E-2</v>
      </c>
      <c r="CF63" s="25">
        <v>34.157195999999999</v>
      </c>
      <c r="CG63" s="16">
        <f t="shared" si="17"/>
        <v>-0.14964126653705095</v>
      </c>
      <c r="CH63" s="16">
        <f t="shared" si="18"/>
        <v>0.85035873346294899</v>
      </c>
      <c r="CI63" s="16">
        <f>CG63-'Market and Factors'!F67</f>
        <v>-0.15084126653705096</v>
      </c>
      <c r="CJ63" s="16">
        <f>'Market and Factors'!C67</f>
        <v>-0.13390000000000002</v>
      </c>
      <c r="CK63" s="16">
        <f>'Market and Factors'!M67</f>
        <v>-5.1299999999999998E-2</v>
      </c>
      <c r="CL63" s="16">
        <f>'Market and Factors'!O67</f>
        <v>-0.1411</v>
      </c>
      <c r="CM63" s="9">
        <f>'Market and Factors'!Q67</f>
        <v>8.48E-2</v>
      </c>
      <c r="CO63" s="6">
        <v>234.77600100000001</v>
      </c>
      <c r="CP63" s="16">
        <f t="shared" si="19"/>
        <v>-8.7137646947608553E-3</v>
      </c>
      <c r="CQ63" s="16">
        <f t="shared" si="20"/>
        <v>0.99128623530523918</v>
      </c>
      <c r="CR63" s="16">
        <f>CP63-'Market and Factors'!F67</f>
        <v>-9.913764694760855E-3</v>
      </c>
      <c r="CS63" s="16">
        <f>'Market and Factors'!C67</f>
        <v>-0.13390000000000002</v>
      </c>
      <c r="CT63" s="16">
        <f>'Market and Factors'!M67</f>
        <v>-5.1299999999999998E-2</v>
      </c>
      <c r="CU63" s="16">
        <f>'Market and Factors'!O67</f>
        <v>-0.1411</v>
      </c>
      <c r="CV63" s="9">
        <f>'Market and Factors'!Q67</f>
        <v>8.48E-2</v>
      </c>
      <c r="CX63" s="6">
        <v>15.144553</v>
      </c>
      <c r="CY63" s="16">
        <f t="shared" si="21"/>
        <v>-0.55792509573488303</v>
      </c>
      <c r="CZ63" s="16">
        <f t="shared" si="22"/>
        <v>0.44207490426511697</v>
      </c>
      <c r="DA63" s="16">
        <f>CY63-'Market and Factors'!F67</f>
        <v>-0.559125095734883</v>
      </c>
      <c r="DB63" s="16">
        <f>'Market and Factors'!C67</f>
        <v>-0.13390000000000002</v>
      </c>
      <c r="DC63" s="16">
        <f>'Market and Factors'!M67</f>
        <v>-5.1299999999999998E-2</v>
      </c>
      <c r="DD63" s="16">
        <f>'Market and Factors'!O67</f>
        <v>-0.1411</v>
      </c>
      <c r="DE63" s="9">
        <f>'Market and Factors'!Q67</f>
        <v>8.48E-2</v>
      </c>
    </row>
    <row r="64" spans="1:109">
      <c r="A64" s="22">
        <v>43922</v>
      </c>
      <c r="B64" s="18"/>
      <c r="C64" s="6">
        <v>293.79998799999998</v>
      </c>
      <c r="D64" s="16">
        <f t="shared" si="0"/>
        <v>0.15537377044955117</v>
      </c>
      <c r="E64" s="16">
        <f t="shared" si="23"/>
        <v>1.1553737704495513</v>
      </c>
      <c r="F64" s="16">
        <f>'Raw Stock Data'!D64-'Market and Factors'!F68</f>
        <v>0.15537377044955117</v>
      </c>
      <c r="G64" s="16">
        <f>'Market and Factors'!C68</f>
        <v>0</v>
      </c>
      <c r="H64" s="16">
        <f>'Market and Factors'!M68</f>
        <v>0</v>
      </c>
      <c r="I64" s="16">
        <f>'Market and Factors'!O68</f>
        <v>0</v>
      </c>
      <c r="J64" s="9">
        <f>'Market and Factors'!Q68</f>
        <v>0</v>
      </c>
      <c r="L64" s="6">
        <v>22.290001</v>
      </c>
      <c r="M64" s="16">
        <f t="shared" si="1"/>
        <v>8.5751521221107518E-2</v>
      </c>
      <c r="N64" s="16">
        <f t="shared" si="2"/>
        <v>1.0857515212211075</v>
      </c>
      <c r="O64" s="16">
        <f>M64-'Market and Factors'!F68</f>
        <v>8.5751521221107518E-2</v>
      </c>
      <c r="P64" s="16">
        <f>'Market and Factors'!C68</f>
        <v>0</v>
      </c>
      <c r="Q64" s="16">
        <f>'Market and Factors'!M68</f>
        <v>0</v>
      </c>
      <c r="R64" s="16">
        <f>'Market and Factors'!O68</f>
        <v>0</v>
      </c>
      <c r="S64" s="9">
        <f>'Market and Factors'!Q68</f>
        <v>0</v>
      </c>
      <c r="U64" s="6">
        <v>121.550003</v>
      </c>
      <c r="V64" s="16">
        <f t="shared" si="3"/>
        <v>7.452763483451777E-2</v>
      </c>
      <c r="W64" s="16">
        <f t="shared" si="4"/>
        <v>1.0745276348345179</v>
      </c>
      <c r="X64" s="16">
        <f>V64-'Market and Factors'!F68</f>
        <v>7.452763483451777E-2</v>
      </c>
      <c r="Y64" s="16">
        <f>'Market and Factors'!C68</f>
        <v>0</v>
      </c>
      <c r="Z64" s="16">
        <f>'Market and Factors'!M68</f>
        <v>0</v>
      </c>
      <c r="AA64" s="16">
        <f>'Market and Factors'!O68</f>
        <v>0</v>
      </c>
      <c r="AB64" s="9">
        <f>'Market and Factors'!Q68</f>
        <v>0</v>
      </c>
      <c r="AD64" s="6">
        <v>109.739998</v>
      </c>
      <c r="AE64" s="35">
        <f t="shared" si="5"/>
        <v>0.18038073378099678</v>
      </c>
      <c r="AF64" s="35">
        <f t="shared" si="6"/>
        <v>1.1803807337809968</v>
      </c>
      <c r="AG64" s="16">
        <f>AE64-'Market and Factors'!F68</f>
        <v>0.18038073378099678</v>
      </c>
      <c r="AH64" s="16">
        <f>'Market and Factors'!C68</f>
        <v>0</v>
      </c>
      <c r="AI64" s="16">
        <f>'Market and Factors'!M68</f>
        <v>0</v>
      </c>
      <c r="AJ64" s="16">
        <f>'Market and Factors'!O68</f>
        <v>0</v>
      </c>
      <c r="AK64" s="9">
        <f>'Market and Factors'!Q68</f>
        <v>0</v>
      </c>
      <c r="AM64" s="6">
        <v>179.21000699999999</v>
      </c>
      <c r="AN64" s="16">
        <f t="shared" si="7"/>
        <v>0.13632616223268573</v>
      </c>
      <c r="AO64" s="16">
        <f t="shared" si="8"/>
        <v>1.1363261622326857</v>
      </c>
      <c r="AP64" s="16">
        <f>AN64-'Market and Factors'!F68</f>
        <v>0.13632616223268573</v>
      </c>
      <c r="AQ64" s="16">
        <f>'Market and Factors'!C68</f>
        <v>0</v>
      </c>
      <c r="AR64" s="16">
        <f>'Market and Factors'!M68</f>
        <v>0</v>
      </c>
      <c r="AS64" s="16">
        <f>'Market and Factors'!O68</f>
        <v>0</v>
      </c>
      <c r="AT64" s="9">
        <f>'Market and Factors'!Q68</f>
        <v>0</v>
      </c>
      <c r="AV64" s="6">
        <v>25.91</v>
      </c>
      <c r="AW64" s="16">
        <f t="shared" si="9"/>
        <v>-9.1833189911209562E-2</v>
      </c>
      <c r="AX64" s="16">
        <f t="shared" si="10"/>
        <v>0.90816681008879041</v>
      </c>
      <c r="AY64" s="16">
        <f>AW64-'Market and Factors'!F68</f>
        <v>-9.1833189911209562E-2</v>
      </c>
      <c r="AZ64" s="16">
        <f>'Market and Factors'!C68</f>
        <v>0</v>
      </c>
      <c r="BA64" s="16">
        <f>'Market and Factors'!M68</f>
        <v>0</v>
      </c>
      <c r="BB64" s="16">
        <f>'Market and Factors'!O68</f>
        <v>0</v>
      </c>
      <c r="BC64" s="9">
        <f>'Market and Factors'!Q68</f>
        <v>0</v>
      </c>
      <c r="BE64" s="28">
        <v>0.57999999999999996</v>
      </c>
      <c r="BF64" s="16">
        <f t="shared" si="11"/>
        <v>0.23404255319148934</v>
      </c>
      <c r="BG64" s="16">
        <f t="shared" si="12"/>
        <v>1.2340425531914894</v>
      </c>
      <c r="BH64" s="16">
        <f>BF64-'Market and Factors'!F68</f>
        <v>0.23404255319148934</v>
      </c>
      <c r="BI64" s="16">
        <f>'Market and Factors'!C68</f>
        <v>0</v>
      </c>
      <c r="BJ64" s="16">
        <f>'Market and Factors'!M68</f>
        <v>0</v>
      </c>
      <c r="BK64" s="16">
        <f>'Market and Factors'!O68</f>
        <v>0</v>
      </c>
      <c r="BL64" s="9">
        <f>'Market and Factors'!Q68</f>
        <v>0</v>
      </c>
      <c r="BN64" s="25">
        <v>18.780000999999999</v>
      </c>
      <c r="BO64" s="16">
        <f t="shared" si="13"/>
        <v>0.24004987139600611</v>
      </c>
      <c r="BP64" s="16">
        <f t="shared" si="14"/>
        <v>1.2400498713960062</v>
      </c>
      <c r="BQ64" s="16">
        <f>BO64-'Market and Factors'!F68</f>
        <v>0.24004987139600611</v>
      </c>
      <c r="BR64" s="16">
        <f>'Market and Factors'!C68</f>
        <v>0</v>
      </c>
      <c r="BS64" s="16">
        <f>'Market and Factors'!M68</f>
        <v>0</v>
      </c>
      <c r="BT64" s="16">
        <f>'Market and Factors'!O68</f>
        <v>0</v>
      </c>
      <c r="BU64" s="9">
        <f>'Market and Factors'!Q68</f>
        <v>0</v>
      </c>
      <c r="BW64" s="6">
        <v>87.18</v>
      </c>
      <c r="BX64" s="16">
        <f t="shared" si="15"/>
        <v>5.366209943587389E-2</v>
      </c>
      <c r="BY64" s="16">
        <f t="shared" si="16"/>
        <v>1.0536620994358739</v>
      </c>
      <c r="BZ64" s="16">
        <f>BX64-'Market and Factors'!F68</f>
        <v>5.366209943587389E-2</v>
      </c>
      <c r="CA64" s="16">
        <f>'Market and Factors'!C68</f>
        <v>0</v>
      </c>
      <c r="CB64" s="16">
        <f>'Market and Factors'!M68</f>
        <v>0</v>
      </c>
      <c r="CC64" s="16">
        <f>'Market and Factors'!O68</f>
        <v>0</v>
      </c>
      <c r="CD64" s="9">
        <f>'Market and Factors'!Q68</f>
        <v>0</v>
      </c>
      <c r="CF64" s="25">
        <v>37.630001</v>
      </c>
      <c r="CG64" s="16">
        <f t="shared" si="17"/>
        <v>0.10167125545082802</v>
      </c>
      <c r="CH64" s="16">
        <f t="shared" si="18"/>
        <v>1.1016712554508281</v>
      </c>
      <c r="CI64" s="16">
        <f>CG64-'Market and Factors'!F68</f>
        <v>0.10167125545082802</v>
      </c>
      <c r="CJ64" s="16">
        <f>'Market and Factors'!C68</f>
        <v>0</v>
      </c>
      <c r="CK64" s="16">
        <f>'Market and Factors'!M68</f>
        <v>0</v>
      </c>
      <c r="CL64" s="16">
        <f>'Market and Factors'!O68</f>
        <v>0</v>
      </c>
      <c r="CM64" s="9">
        <f>'Market and Factors'!Q68</f>
        <v>0</v>
      </c>
      <c r="CO64" s="6">
        <v>260.72027600000001</v>
      </c>
      <c r="CP64" s="16">
        <f t="shared" si="19"/>
        <v>0.11050650360127739</v>
      </c>
      <c r="CQ64" s="16">
        <f t="shared" si="20"/>
        <v>1.1105065036012773</v>
      </c>
      <c r="CR64" s="16">
        <f>CP64-'Market and Factors'!F68</f>
        <v>0.11050650360127739</v>
      </c>
      <c r="CS64" s="16">
        <f>'Market and Factors'!C68</f>
        <v>0</v>
      </c>
      <c r="CT64" s="16">
        <f>'Market and Factors'!M68</f>
        <v>0</v>
      </c>
      <c r="CU64" s="16">
        <f>'Market and Factors'!O68</f>
        <v>0</v>
      </c>
      <c r="CV64" s="9">
        <f>'Market and Factors'!Q68</f>
        <v>0</v>
      </c>
      <c r="CX64" s="6">
        <v>18.780000999999999</v>
      </c>
      <c r="CY64" s="16">
        <f t="shared" si="21"/>
        <v>0.24004987139600611</v>
      </c>
      <c r="CZ64" s="16">
        <f t="shared" si="22"/>
        <v>1.2400498713960062</v>
      </c>
      <c r="DA64" s="16">
        <f>CY64-'Market and Factors'!F68</f>
        <v>0.24004987139600611</v>
      </c>
      <c r="DB64" s="16">
        <f>'Market and Factors'!C68</f>
        <v>0</v>
      </c>
      <c r="DC64" s="16">
        <f>'Market and Factors'!M68</f>
        <v>0</v>
      </c>
      <c r="DD64" s="16">
        <f>'Market and Factors'!O68</f>
        <v>0</v>
      </c>
      <c r="DE64" s="9">
        <f>'Market and Factors'!Q68</f>
        <v>0</v>
      </c>
    </row>
    <row r="65" spans="1:109" ht="16.5" thickBot="1">
      <c r="A65" s="22">
        <v>43952</v>
      </c>
      <c r="B65" s="23"/>
      <c r="C65" s="24">
        <v>293.16000400000001</v>
      </c>
      <c r="D65" s="11">
        <f t="shared" si="0"/>
        <v>-2.1782982509855309E-3</v>
      </c>
      <c r="E65" s="11">
        <f t="shared" si="23"/>
        <v>0.99782170174901452</v>
      </c>
      <c r="F65" s="11">
        <f>'Raw Stock Data'!D65-'Market and Factors'!F69</f>
        <v>-2.1782982509855309E-3</v>
      </c>
      <c r="G65" s="11">
        <f>'Market and Factors'!C68</f>
        <v>0</v>
      </c>
      <c r="H65" s="11">
        <f>'Market and Factors'!M69</f>
        <v>0</v>
      </c>
      <c r="I65" s="11">
        <f>'Market and Factors'!O69</f>
        <v>0</v>
      </c>
      <c r="J65" s="17">
        <f>'Market and Factors'!Q69</f>
        <v>0</v>
      </c>
      <c r="L65" s="24">
        <v>20.75</v>
      </c>
      <c r="M65" s="11">
        <f t="shared" si="1"/>
        <v>-6.9089319466607485E-2</v>
      </c>
      <c r="N65" s="11">
        <f t="shared" si="2"/>
        <v>0.93091068053339254</v>
      </c>
      <c r="O65" s="11">
        <f>M65-'Market and Factors'!F69</f>
        <v>-6.9089319466607485E-2</v>
      </c>
      <c r="P65" s="11">
        <f>'Market and Factors'!C69</f>
        <v>0</v>
      </c>
      <c r="Q65" s="11">
        <f>'Market and Factors'!M69</f>
        <v>0</v>
      </c>
      <c r="R65" s="11">
        <f>'Market and Factors'!O69</f>
        <v>0</v>
      </c>
      <c r="S65" s="17">
        <f>'Market and Factors'!Q69</f>
        <v>0</v>
      </c>
      <c r="U65" s="10">
        <v>124.730003</v>
      </c>
      <c r="V65" s="11">
        <f t="shared" si="3"/>
        <v>2.6162072575185314E-2</v>
      </c>
      <c r="W65" s="11">
        <f t="shared" si="4"/>
        <v>1.0261620725751852</v>
      </c>
      <c r="X65" s="11">
        <f>V65-'Market and Factors'!F69</f>
        <v>2.6162072575185314E-2</v>
      </c>
      <c r="Y65" s="11">
        <f>'Market and Factors'!C69</f>
        <v>0</v>
      </c>
      <c r="Z65" s="11">
        <f>'Market and Factors'!M69</f>
        <v>0</v>
      </c>
      <c r="AA65" s="11">
        <f>'Market and Factors'!O69</f>
        <v>0</v>
      </c>
      <c r="AB65" s="17">
        <f>'Market and Factors'!Q69</f>
        <v>0</v>
      </c>
      <c r="AD65" s="10">
        <v>113.58000199999999</v>
      </c>
      <c r="AE65" s="37">
        <f t="shared" si="5"/>
        <v>3.4991835884669809E-2</v>
      </c>
      <c r="AF65" s="37">
        <f t="shared" si="6"/>
        <v>1.0349918358846697</v>
      </c>
      <c r="AG65" s="11">
        <f>AE65-'Market and Factors'!F69</f>
        <v>3.4991835884669809E-2</v>
      </c>
      <c r="AH65" s="11">
        <f>'Market and Factors'!C69</f>
        <v>0</v>
      </c>
      <c r="AI65" s="11">
        <f>'Market and Factors'!M69</f>
        <v>0</v>
      </c>
      <c r="AJ65" s="11">
        <f>'Market and Factors'!O69</f>
        <v>0</v>
      </c>
      <c r="AK65" s="17">
        <f>'Market and Factors'!Q69</f>
        <v>0</v>
      </c>
      <c r="AM65" s="10">
        <v>180.759995</v>
      </c>
      <c r="AN65" s="11">
        <f t="shared" si="7"/>
        <v>8.6490036239997101E-3</v>
      </c>
      <c r="AO65" s="11">
        <f t="shared" si="8"/>
        <v>1.0086490036239997</v>
      </c>
      <c r="AP65" s="11">
        <f>AN65-'Market and Factors'!F69</f>
        <v>8.6490036239997101E-3</v>
      </c>
      <c r="AQ65" s="11">
        <f>'Market and Factors'!C69</f>
        <v>0</v>
      </c>
      <c r="AR65" s="11">
        <f>'Market and Factors'!M69</f>
        <v>0</v>
      </c>
      <c r="AS65" s="11">
        <f>'Market and Factors'!O69</f>
        <v>0</v>
      </c>
      <c r="AT65" s="17">
        <f>'Market and Factors'!Q69</f>
        <v>0</v>
      </c>
      <c r="AV65" s="10">
        <v>21.709999</v>
      </c>
      <c r="AW65" s="11">
        <f t="shared" si="9"/>
        <v>-0.16209961404862988</v>
      </c>
      <c r="AX65" s="11">
        <f t="shared" si="10"/>
        <v>0.83790038595137006</v>
      </c>
      <c r="AY65" s="11">
        <f>AW65-'Market and Factors'!F69</f>
        <v>-0.16209961404862988</v>
      </c>
      <c r="AZ65" s="11">
        <f>'Market and Factors'!C69</f>
        <v>0</v>
      </c>
      <c r="BA65" s="11">
        <f>'Market and Factors'!M69</f>
        <v>0</v>
      </c>
      <c r="BB65" s="11">
        <f>'Market and Factors'!O69</f>
        <v>0</v>
      </c>
      <c r="BC65" s="17">
        <f>'Market and Factors'!Q69</f>
        <v>0</v>
      </c>
      <c r="BE65" s="31">
        <v>0.52</v>
      </c>
      <c r="BF65" s="11">
        <f t="shared" si="11"/>
        <v>-0.10344827586206887</v>
      </c>
      <c r="BG65" s="11">
        <f t="shared" si="12"/>
        <v>0.89655172413793116</v>
      </c>
      <c r="BH65" s="11">
        <f>BF65-'Market and Factors'!F69</f>
        <v>-0.10344827586206887</v>
      </c>
      <c r="BI65" s="11">
        <f>'Market and Factors'!C69</f>
        <v>0</v>
      </c>
      <c r="BJ65" s="11">
        <f>'Market and Factors'!M69</f>
        <v>0</v>
      </c>
      <c r="BK65" s="11">
        <f>'Market and Factors'!O69</f>
        <v>0</v>
      </c>
      <c r="BL65" s="17">
        <f>'Market and Factors'!Q69</f>
        <v>0</v>
      </c>
      <c r="BN65" s="33">
        <v>17.139999</v>
      </c>
      <c r="BO65" s="11">
        <f t="shared" si="13"/>
        <v>-8.7327045403245679E-2</v>
      </c>
      <c r="BP65" s="11">
        <f t="shared" si="14"/>
        <v>0.91267295459675435</v>
      </c>
      <c r="BQ65" s="11">
        <f>BO65-'Market and Factors'!F69</f>
        <v>-8.7327045403245679E-2</v>
      </c>
      <c r="BR65" s="11">
        <f>'Market and Factors'!C69</f>
        <v>0</v>
      </c>
      <c r="BS65" s="11">
        <f>'Market and Factors'!M69</f>
        <v>0</v>
      </c>
      <c r="BT65" s="11">
        <f>'Market and Factors'!O69</f>
        <v>0</v>
      </c>
      <c r="BU65" s="17">
        <f>'Market and Factors'!Q69</f>
        <v>0</v>
      </c>
      <c r="BW65" s="10">
        <v>88.440002000000007</v>
      </c>
      <c r="BX65" s="11">
        <f t="shared" si="15"/>
        <v>1.4452879100711172E-2</v>
      </c>
      <c r="BY65" s="11">
        <f t="shared" si="16"/>
        <v>1.0144528791007112</v>
      </c>
      <c r="BZ65" s="11">
        <f>BX65-'Market and Factors'!F69</f>
        <v>1.4452879100711172E-2</v>
      </c>
      <c r="CA65" s="11">
        <f>'Market and Factors'!C69</f>
        <v>0</v>
      </c>
      <c r="CB65" s="11">
        <f>'Market and Factors'!M69</f>
        <v>0</v>
      </c>
      <c r="CC65" s="11">
        <f>'Market and Factors'!O69</f>
        <v>0</v>
      </c>
      <c r="CD65" s="17">
        <f>'Market and Factors'!Q69</f>
        <v>0</v>
      </c>
      <c r="CF65" s="33">
        <v>35.139999000000003</v>
      </c>
      <c r="CG65" s="11">
        <f t="shared" si="17"/>
        <v>-6.6170659947630536E-2</v>
      </c>
      <c r="CH65" s="11">
        <f t="shared" si="18"/>
        <v>0.93382934005236951</v>
      </c>
      <c r="CI65" s="11">
        <f>CG65-'Market and Factors'!F69</f>
        <v>-6.6170659947630536E-2</v>
      </c>
      <c r="CJ65" s="11">
        <f>'Market and Factors'!C69</f>
        <v>0</v>
      </c>
      <c r="CK65" s="11">
        <f>'Market and Factors'!M69</f>
        <v>0</v>
      </c>
      <c r="CL65" s="11">
        <f>'Market and Factors'!O69</f>
        <v>0</v>
      </c>
      <c r="CM65" s="17">
        <f>'Market and Factors'!Q69</f>
        <v>0</v>
      </c>
      <c r="CO65" s="10">
        <v>243</v>
      </c>
      <c r="CP65" s="11">
        <f t="shared" si="19"/>
        <v>-6.7966620286946958E-2</v>
      </c>
      <c r="CQ65" s="11">
        <f t="shared" si="20"/>
        <v>0.932033379713053</v>
      </c>
      <c r="CR65" s="11">
        <f>CP65-'Market and Factors'!F69</f>
        <v>-6.7966620286946958E-2</v>
      </c>
      <c r="CS65" s="11">
        <f>'Market and Factors'!C69</f>
        <v>0</v>
      </c>
      <c r="CT65" s="11">
        <f>'Market and Factors'!M69</f>
        <v>0</v>
      </c>
      <c r="CU65" s="11">
        <f>'Market and Factors'!O69</f>
        <v>0</v>
      </c>
      <c r="CV65" s="17">
        <f>'Market and Factors'!Q69</f>
        <v>0</v>
      </c>
      <c r="CX65" s="10">
        <v>17.139999</v>
      </c>
      <c r="CY65" s="11">
        <f t="shared" si="21"/>
        <v>-8.7327045403245679E-2</v>
      </c>
      <c r="CZ65" s="11">
        <f t="shared" si="22"/>
        <v>0.91267295459675435</v>
      </c>
      <c r="DA65" s="11">
        <f>CY65-'Market and Factors'!F69</f>
        <v>-8.7327045403245679E-2</v>
      </c>
      <c r="DB65" s="11">
        <f>'Market and Factors'!C69</f>
        <v>0</v>
      </c>
      <c r="DC65" s="11">
        <f>'Market and Factors'!M69</f>
        <v>0</v>
      </c>
      <c r="DD65" s="11">
        <f>'Market and Factors'!O69</f>
        <v>0</v>
      </c>
      <c r="DE65" s="17">
        <f>'Market and Factors'!Q69</f>
        <v>0</v>
      </c>
    </row>
    <row r="125" spans="13:14">
      <c r="M125" t="s">
        <v>53</v>
      </c>
    </row>
    <row r="126" spans="13:14" ht="16.5" thickBot="1"/>
    <row r="127" spans="13:14">
      <c r="M127" s="42" t="s">
        <v>54</v>
      </c>
      <c r="N127" s="42"/>
    </row>
    <row r="128" spans="13:14">
      <c r="M128" s="39" t="s">
        <v>55</v>
      </c>
      <c r="N128" s="39">
        <v>0.59997503750168801</v>
      </c>
    </row>
    <row r="129" spans="13:21">
      <c r="M129" s="39" t="s">
        <v>56</v>
      </c>
      <c r="N129" s="39">
        <v>0.359970045625152</v>
      </c>
    </row>
    <row r="130" spans="13:21">
      <c r="M130" s="39" t="s">
        <v>57</v>
      </c>
      <c r="N130" s="39">
        <v>0.31505566286200481</v>
      </c>
    </row>
    <row r="131" spans="13:21">
      <c r="M131" s="39" t="s">
        <v>58</v>
      </c>
      <c r="N131" s="39">
        <v>0.10271963905813093</v>
      </c>
    </row>
    <row r="132" spans="13:21" ht="16.5" thickBot="1">
      <c r="M132" s="40" t="s">
        <v>59</v>
      </c>
      <c r="N132" s="40">
        <v>62</v>
      </c>
    </row>
    <row r="134" spans="13:21" ht="16.5" thickBot="1">
      <c r="M134" t="s">
        <v>60</v>
      </c>
    </row>
    <row r="135" spans="13:21">
      <c r="M135" s="41"/>
      <c r="N135" s="41" t="s">
        <v>65</v>
      </c>
      <c r="O135" s="41" t="s">
        <v>66</v>
      </c>
      <c r="P135" s="41" t="s">
        <v>67</v>
      </c>
      <c r="Q135" s="41" t="s">
        <v>68</v>
      </c>
      <c r="R135" s="41" t="s">
        <v>69</v>
      </c>
    </row>
    <row r="136" spans="13:21">
      <c r="M136" s="39" t="s">
        <v>61</v>
      </c>
      <c r="N136" s="39">
        <v>4</v>
      </c>
      <c r="O136" s="39">
        <v>0.33825785304199096</v>
      </c>
      <c r="P136" s="39">
        <v>8.4564463260497741E-2</v>
      </c>
      <c r="Q136" s="39">
        <v>8.0145829349014583</v>
      </c>
      <c r="R136" s="39">
        <v>3.3745356086303743E-5</v>
      </c>
    </row>
    <row r="137" spans="13:21">
      <c r="M137" s="39" t="s">
        <v>62</v>
      </c>
      <c r="N137" s="39">
        <v>57</v>
      </c>
      <c r="O137" s="39">
        <v>0.60142548214926372</v>
      </c>
      <c r="P137" s="39">
        <v>1.0551324248232697E-2</v>
      </c>
      <c r="Q137" s="39"/>
      <c r="R137" s="39"/>
    </row>
    <row r="138" spans="13:21" ht="16.5" thickBot="1">
      <c r="M138" s="40" t="s">
        <v>63</v>
      </c>
      <c r="N138" s="40">
        <v>61</v>
      </c>
      <c r="O138" s="40">
        <v>0.93968333519125469</v>
      </c>
      <c r="P138" s="40"/>
      <c r="Q138" s="40"/>
      <c r="R138" s="40"/>
    </row>
    <row r="139" spans="13:21" ht="16.5" thickBot="1"/>
    <row r="140" spans="13:21">
      <c r="M140" s="41"/>
      <c r="N140" s="41" t="s">
        <v>70</v>
      </c>
      <c r="O140" s="41" t="s">
        <v>58</v>
      </c>
      <c r="P140" s="41" t="s">
        <v>71</v>
      </c>
      <c r="Q140" s="41" t="s">
        <v>72</v>
      </c>
      <c r="R140" s="41" t="s">
        <v>73</v>
      </c>
      <c r="S140" s="41" t="s">
        <v>74</v>
      </c>
      <c r="T140" s="41" t="s">
        <v>75</v>
      </c>
      <c r="U140" s="41" t="s">
        <v>76</v>
      </c>
    </row>
    <row r="141" spans="13:21">
      <c r="M141" s="39" t="s">
        <v>64</v>
      </c>
      <c r="N141" s="39">
        <v>-4.6210715599416079E-3</v>
      </c>
      <c r="O141" s="39">
        <v>1.3652210092410851E-2</v>
      </c>
      <c r="P141" s="39">
        <v>-0.3384852363582086</v>
      </c>
      <c r="Q141" s="39">
        <v>0.73624123855906287</v>
      </c>
      <c r="R141" s="39">
        <v>-3.1959150712978418E-2</v>
      </c>
      <c r="S141" s="39">
        <v>2.2717007593095202E-2</v>
      </c>
      <c r="T141" s="39">
        <v>-3.1959150712978418E-2</v>
      </c>
      <c r="U141" s="39">
        <v>2.2717007593095202E-2</v>
      </c>
    </row>
    <row r="142" spans="13:21">
      <c r="M142" s="39" t="s">
        <v>82</v>
      </c>
      <c r="N142" s="39">
        <v>0.85817304529414151</v>
      </c>
      <c r="O142" s="39">
        <v>0.36939267382453195</v>
      </c>
      <c r="P142" s="39">
        <v>2.3231999606515989</v>
      </c>
      <c r="Q142" s="39">
        <v>2.3759548256531191E-2</v>
      </c>
      <c r="R142" s="39">
        <v>0.11847697504536714</v>
      </c>
      <c r="S142" s="39">
        <v>1.5978691155429159</v>
      </c>
      <c r="T142" s="39">
        <v>0.11847697504536714</v>
      </c>
      <c r="U142" s="39">
        <v>1.5978691155429159</v>
      </c>
    </row>
    <row r="143" spans="13:21">
      <c r="M143" s="39" t="s">
        <v>83</v>
      </c>
      <c r="N143" s="39">
        <v>0.84712286587804597</v>
      </c>
      <c r="O143" s="39">
        <v>0.5919115402344961</v>
      </c>
      <c r="P143" s="39">
        <v>1.4311646391324682</v>
      </c>
      <c r="Q143" s="39">
        <v>0.15784317458639149</v>
      </c>
      <c r="R143" s="39">
        <v>-0.33815954839727136</v>
      </c>
      <c r="S143" s="39">
        <v>2.0324052801533634</v>
      </c>
      <c r="T143" s="39">
        <v>-0.33815954839727136</v>
      </c>
      <c r="U143" s="39">
        <v>2.0324052801533634</v>
      </c>
    </row>
    <row r="144" spans="13:21">
      <c r="M144" s="39" t="s">
        <v>84</v>
      </c>
      <c r="N144" s="39">
        <v>1.5119522590055336</v>
      </c>
      <c r="O144" s="39">
        <v>0.51712403226107895</v>
      </c>
      <c r="P144" s="39">
        <v>2.9237710194876394</v>
      </c>
      <c r="Q144" s="39">
        <v>4.9535341746912657E-3</v>
      </c>
      <c r="R144" s="39">
        <v>0.47642924623343497</v>
      </c>
      <c r="S144" s="39">
        <v>2.5474752717776323</v>
      </c>
      <c r="T144" s="39">
        <v>0.47642924623343497</v>
      </c>
      <c r="U144" s="39">
        <v>2.5474752717776323</v>
      </c>
    </row>
    <row r="145" spans="13:21" ht="16.5" thickBot="1">
      <c r="M145" s="40" t="s">
        <v>85</v>
      </c>
      <c r="N145" s="40">
        <v>9.3700139360549051E-2</v>
      </c>
      <c r="O145" s="40">
        <v>0.45081186248374788</v>
      </c>
      <c r="P145" s="40">
        <v>0.20784754607899655</v>
      </c>
      <c r="Q145" s="40">
        <v>0.83608886181058928</v>
      </c>
      <c r="R145" s="40">
        <v>-0.80903504390180325</v>
      </c>
      <c r="S145" s="40">
        <v>0.99643532262290124</v>
      </c>
      <c r="T145" s="40">
        <v>-0.80903504390180325</v>
      </c>
      <c r="U145" s="40">
        <v>0.99643532262290124</v>
      </c>
    </row>
  </sheetData>
  <mergeCells count="12">
    <mergeCell ref="AV1:BC1"/>
    <mergeCell ref="C1:J1"/>
    <mergeCell ref="L1:S1"/>
    <mergeCell ref="U1:AB1"/>
    <mergeCell ref="AD1:AK1"/>
    <mergeCell ref="AM1:AT1"/>
    <mergeCell ref="CO1:CV1"/>
    <mergeCell ref="CX1:DE1"/>
    <mergeCell ref="BE1:BL1"/>
    <mergeCell ref="BN1:BU1"/>
    <mergeCell ref="BW1:CD1"/>
    <mergeCell ref="CF1:C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EE72-ED11-234A-B9EF-5749A41D7082}">
  <dimension ref="B2:N27"/>
  <sheetViews>
    <sheetView tabSelected="1" zoomScale="79" zoomScaleNormal="79" workbookViewId="0">
      <selection activeCell="D1" sqref="D1"/>
    </sheetView>
  </sheetViews>
  <sheetFormatPr defaultColWidth="11" defaultRowHeight="15.75"/>
  <cols>
    <col min="2" max="2" width="16.875" customWidth="1"/>
    <col min="3" max="3" width="24.875" customWidth="1"/>
    <col min="4" max="4" width="24.5" customWidth="1"/>
    <col min="5" max="5" width="21.125" customWidth="1"/>
    <col min="6" max="6" width="23.875" style="50" customWidth="1"/>
    <col min="7" max="7" width="30.375" style="50" customWidth="1"/>
    <col min="8" max="8" width="11.875" style="50" customWidth="1"/>
    <col min="9" max="9" width="13.5" style="50" customWidth="1"/>
    <col min="14" max="14" width="23.875" customWidth="1"/>
  </cols>
  <sheetData>
    <row r="2" spans="2:14" ht="16.5" thickBot="1"/>
    <row r="3" spans="2:14" s="50" customFormat="1" ht="16.5" thickBot="1">
      <c r="B3" s="58"/>
      <c r="C3" s="59" t="s">
        <v>52</v>
      </c>
      <c r="D3" s="59" t="s">
        <v>41</v>
      </c>
      <c r="E3" s="59" t="s">
        <v>42</v>
      </c>
      <c r="F3" s="59" t="s">
        <v>43</v>
      </c>
      <c r="G3" s="59" t="s">
        <v>44</v>
      </c>
      <c r="H3" s="59" t="s">
        <v>45</v>
      </c>
      <c r="I3" s="59" t="s">
        <v>46</v>
      </c>
      <c r="J3" s="59" t="s">
        <v>47</v>
      </c>
      <c r="K3" s="59" t="s">
        <v>48</v>
      </c>
      <c r="L3" s="59" t="s">
        <v>49</v>
      </c>
      <c r="M3" s="59" t="s">
        <v>50</v>
      </c>
      <c r="N3" s="104" t="s">
        <v>51</v>
      </c>
    </row>
    <row r="4" spans="2:14">
      <c r="B4" s="60" t="s">
        <v>33</v>
      </c>
      <c r="C4" s="61">
        <f>AVERAGE('Raw Stock Data'!AN4:AN65)</f>
        <v>2.7715439037841842E-2</v>
      </c>
      <c r="D4" s="61">
        <f>GEOMEAN('Raw Stock Data'!AO4:AO65)-1</f>
        <v>2.6066453202290729E-2</v>
      </c>
      <c r="E4" s="61">
        <f>STDEV('Raw Stock Data'!AN4:AN65)</f>
        <v>5.9012285835312095E-2</v>
      </c>
      <c r="F4" s="61">
        <f>SLOPE('Raw Stock Data'!AP4:AP65,'Raw Stock Data'!AQ4:AQ65)</f>
        <v>0.86778743397471247</v>
      </c>
      <c r="G4" s="61">
        <f t="shared" ref="G4:G15" si="0">(E4^2)-((F4^2)*($E$16^2))</f>
        <v>2.2581960428371701E-3</v>
      </c>
      <c r="H4" s="61">
        <f>C4/E4</f>
        <v>0.46965540557416141</v>
      </c>
      <c r="I4" s="61">
        <f t="shared" ref="I4:I15" si="1">C4-(F4*($C$16))</f>
        <v>2.3541661411853789E-2</v>
      </c>
      <c r="J4" s="61">
        <f>'4F Regs'!C118</f>
        <v>1.1026913735792696</v>
      </c>
      <c r="K4" s="61">
        <f>'4F Regs'!C119</f>
        <v>-0.8642314397340003</v>
      </c>
      <c r="L4" s="61">
        <f>'4F Regs'!C120</f>
        <v>-0.26819773440263522</v>
      </c>
      <c r="M4" s="61">
        <f>'4F Regs'!C121</f>
        <v>-1.2805019548626811E-2</v>
      </c>
      <c r="N4" s="62">
        <f>'4F Regs'!C117</f>
        <v>1.7259948079129974E-2</v>
      </c>
    </row>
    <row r="5" spans="2:14">
      <c r="B5" s="60" t="s">
        <v>29</v>
      </c>
      <c r="C5" s="61">
        <f>AVERAGE('Raw Stock Data'!F4:F65)</f>
        <v>1.7456124418289524E-2</v>
      </c>
      <c r="D5" s="61">
        <f>GEOMEAN('Raw Stock Data'!E4:E65)-1</f>
        <v>1.5278032228070781E-2</v>
      </c>
      <c r="E5" s="61">
        <f>STDEV('Raw Stock Data'!F4:F65)</f>
        <v>7.8411380190251623E-2</v>
      </c>
      <c r="F5" s="61">
        <f>SLOPE('Raw Stock Data'!F4:F65,'Raw Stock Data'!G4:G65)</f>
        <v>1.1035474553078111</v>
      </c>
      <c r="G5" s="61">
        <f t="shared" si="0"/>
        <v>4.1685196207191912E-3</v>
      </c>
      <c r="H5" s="61">
        <f t="shared" ref="H5:H15" si="2">C5/E5</f>
        <v>0.2226223333390544</v>
      </c>
      <c r="I5" s="61">
        <f t="shared" si="1"/>
        <v>1.2148417141309053E-2</v>
      </c>
      <c r="J5" s="61">
        <f>'4F Regs'!C22</f>
        <v>1.2891192607568835</v>
      </c>
      <c r="K5" s="61">
        <f>'4F Regs'!C23</f>
        <v>-0.21103816957403979</v>
      </c>
      <c r="L5" s="61">
        <f>'4F Regs'!C24</f>
        <v>-0.52018949265989023</v>
      </c>
      <c r="M5" s="61">
        <f>'4F Regs'!C25</f>
        <v>6.5956325982957448E-2</v>
      </c>
      <c r="N5" s="62">
        <f>'4F Regs'!C21</f>
        <v>6.9819059566024596E-3</v>
      </c>
    </row>
    <row r="6" spans="2:14">
      <c r="B6" s="60" t="s">
        <v>36</v>
      </c>
      <c r="C6" s="61">
        <f>AVERAGE('Raw Stock Data'!BX4:BX65)</f>
        <v>1.1992196329300103E-2</v>
      </c>
      <c r="D6" s="61">
        <f>GEOMEAN('Raw Stock Data'!BY4:BY65)-1</f>
        <v>1.0291233381886311E-2</v>
      </c>
      <c r="E6" s="61">
        <f>STDEV('Raw Stock Data'!BX4:BX65)</f>
        <v>5.8869642494319335E-2</v>
      </c>
      <c r="F6" s="61">
        <f>SLOPE('Raw Stock Data'!BZ4:BZ65,'Raw Stock Data'!CA4:CA65)</f>
        <v>0.78171072197774438</v>
      </c>
      <c r="G6" s="61">
        <f t="shared" si="0"/>
        <v>2.4722056619610948E-3</v>
      </c>
      <c r="H6" s="61">
        <f t="shared" si="2"/>
        <v>0.20370764661017429</v>
      </c>
      <c r="I6" s="61">
        <f t="shared" si="1"/>
        <v>8.232419921336177E-3</v>
      </c>
      <c r="J6" s="61">
        <f>'4F Regs'!N70</f>
        <v>0.78467060538766298</v>
      </c>
      <c r="K6" s="61">
        <f>'4F Regs'!N71</f>
        <v>5.8429947289189828E-2</v>
      </c>
      <c r="L6" s="61">
        <f>'4F Regs'!N72</f>
        <v>0.19188731239844817</v>
      </c>
      <c r="M6" s="61">
        <f>'4F Regs'!N73</f>
        <v>0.14617648487136817</v>
      </c>
      <c r="N6" s="62">
        <f>'4F Regs'!N69</f>
        <v>8.2598370636984952E-3</v>
      </c>
    </row>
    <row r="7" spans="2:14">
      <c r="B7" s="60" t="s">
        <v>31</v>
      </c>
      <c r="C7" s="61">
        <f>AVERAGE('Raw Stock Data'!V4:V65)</f>
        <v>1.0228210115348422E-2</v>
      </c>
      <c r="D7" s="61">
        <f>GEOMEAN('Raw Stock Data'!W4:W65)-1</f>
        <v>8.8434609405605435E-3</v>
      </c>
      <c r="E7" s="61">
        <f>STDEV('Raw Stock Data'!V4:V65)</f>
        <v>5.2751024733429346E-2</v>
      </c>
      <c r="F7" s="61">
        <f>SLOPE('Raw Stock Data'!X4:X65,'Raw Stock Data'!Y4:Y65)</f>
        <v>0.24501840860072954</v>
      </c>
      <c r="G7" s="61">
        <f t="shared" si="0"/>
        <v>2.6850723247637126E-3</v>
      </c>
      <c r="H7" s="61">
        <f t="shared" si="2"/>
        <v>0.19389595115991382</v>
      </c>
      <c r="I7" s="61">
        <f t="shared" si="1"/>
        <v>9.0497506081752346E-3</v>
      </c>
      <c r="J7" s="61">
        <f>'4F Regs'!C70</f>
        <v>0.41025478007353555</v>
      </c>
      <c r="K7" s="61">
        <f>'4F Regs'!C71</f>
        <v>-0.55354975619005065</v>
      </c>
      <c r="L7" s="61">
        <f>'4F Regs'!C72</f>
        <v>-6.6316024009931432E-2</v>
      </c>
      <c r="M7" s="61">
        <f>'4F Regs'!C73</f>
        <v>8.8458055068857261E-2</v>
      </c>
      <c r="N7" s="62">
        <f>'4F Regs'!C69</f>
        <v>4.9842919849901694E-3</v>
      </c>
    </row>
    <row r="8" spans="2:14">
      <c r="B8" s="6" t="s">
        <v>38</v>
      </c>
      <c r="C8" s="16">
        <f>AVERAGE('Raw Stock Data'!CP4:CP65)</f>
        <v>8.2485742210952062E-3</v>
      </c>
      <c r="D8" s="16">
        <f>GEOMEAN('Raw Stock Data'!CQ4:CQ65)-1</f>
        <v>7.3463031327281048E-3</v>
      </c>
      <c r="E8" s="16">
        <f>STDEV('Raw Stock Data'!CP4:CP65)</f>
        <v>4.2971863058969384E-2</v>
      </c>
      <c r="F8" s="35">
        <f>SLOPE('Raw Stock Data'!CR4:CR65,'Raw Stock Data'!CS4:CS65)</f>
        <v>0.39849166593459689</v>
      </c>
      <c r="G8" s="35">
        <f t="shared" si="0"/>
        <v>1.5884244070356404E-3</v>
      </c>
      <c r="H8" s="35">
        <f t="shared" si="2"/>
        <v>0.19195291136844267</v>
      </c>
      <c r="I8" s="35">
        <f t="shared" si="1"/>
        <v>6.3319578536484835E-3</v>
      </c>
      <c r="J8" s="16">
        <f>'4F Regs'!N118</f>
        <v>0.48361228018121166</v>
      </c>
      <c r="K8" s="16">
        <f>'4F Regs'!N119</f>
        <v>-6.3939622381696481E-2</v>
      </c>
      <c r="L8" s="16">
        <f>'4F Regs'!N120</f>
        <v>-0.15502126532734761</v>
      </c>
      <c r="M8" s="16">
        <f>'4F Regs'!N121</f>
        <v>9.4580921500649714E-2</v>
      </c>
      <c r="N8" s="9">
        <f>'4F Regs'!N117</f>
        <v>3.5185409416134115E-3</v>
      </c>
    </row>
    <row r="9" spans="2:14">
      <c r="B9" s="6" t="s">
        <v>32</v>
      </c>
      <c r="C9" s="16">
        <f>AVERAGE('Raw Stock Data'!AE4:AE65)</f>
        <v>1.0883486374219153E-2</v>
      </c>
      <c r="D9" s="16">
        <f>GEOMEAN('Raw Stock Data'!AF4:AF65)-1</f>
        <v>7.9367561262737585E-3</v>
      </c>
      <c r="E9" s="16">
        <f>STDEV('Raw Stock Data'!AE4:AE65)</f>
        <v>7.8356755112357207E-2</v>
      </c>
      <c r="F9" s="35">
        <f>SLOPE('Raw Stock Data'!AG4:AG65,'Raw Stock Data'!AH4:AH65)</f>
        <v>0.59844239681021283</v>
      </c>
      <c r="G9" s="35">
        <f t="shared" si="0"/>
        <v>5.5575579252410386E-3</v>
      </c>
      <c r="H9" s="35">
        <f t="shared" si="2"/>
        <v>0.13889659364547599</v>
      </c>
      <c r="I9" s="35">
        <f t="shared" si="1"/>
        <v>8.0051714914964843E-3</v>
      </c>
      <c r="J9" s="16">
        <f>'4F Regs'!C94</f>
        <v>0.66021335770868117</v>
      </c>
      <c r="K9" s="16">
        <f>'4F Regs'!C95</f>
        <v>0.23590252178729704</v>
      </c>
      <c r="L9" s="16">
        <f>'4F Regs'!C96</f>
        <v>0.23234503213507757</v>
      </c>
      <c r="M9" s="16">
        <f>'4F Regs'!C97</f>
        <v>0.41156686064545517</v>
      </c>
      <c r="N9" s="9">
        <f>'4F Regs'!C93</f>
        <v>7.5761677531952397E-3</v>
      </c>
    </row>
    <row r="10" spans="2:14">
      <c r="B10" s="6" t="s">
        <v>37</v>
      </c>
      <c r="C10" s="16">
        <f>AVERAGE('Raw Stock Data'!CG4:CG65)</f>
        <v>7.0444326544994345E-3</v>
      </c>
      <c r="D10" s="16">
        <f>GEOMEAN('Raw Stock Data'!CH4:CH65)-1</f>
        <v>5.1367816765659491E-3</v>
      </c>
      <c r="E10" s="16">
        <f>STDEV('Raw Stock Data'!CG4:CG65)</f>
        <v>6.1687087784053379E-2</v>
      </c>
      <c r="F10" s="35">
        <f>SLOPE('Raw Stock Data'!CI4:CI65,'Raw Stock Data'!CJ4:CJ65)</f>
        <v>0.94906582057028999</v>
      </c>
      <c r="G10" s="35">
        <f t="shared" si="0"/>
        <v>2.3409719717304603E-3</v>
      </c>
      <c r="H10" s="35">
        <f t="shared" si="2"/>
        <v>0.1141962265938007</v>
      </c>
      <c r="I10" s="35">
        <f t="shared" si="1"/>
        <v>2.4797322078210391E-3</v>
      </c>
      <c r="J10" s="16">
        <f>'4F Regs'!N94</f>
        <v>0.97363989429990294</v>
      </c>
      <c r="K10" s="16">
        <f>'4F Regs'!N95</f>
        <v>-0.4708281745615136</v>
      </c>
      <c r="L10" s="16">
        <f>'4F Regs'!N96</f>
        <v>4.4456198602485376E-2</v>
      </c>
      <c r="M10" s="16">
        <f>'4F Regs'!N97</f>
        <v>-0.16164858724582701</v>
      </c>
      <c r="N10" s="9">
        <f>'4F Regs'!N93</f>
        <v>9.7743151665561885E-4</v>
      </c>
    </row>
    <row r="11" spans="2:14">
      <c r="B11" s="6" t="s">
        <v>30</v>
      </c>
      <c r="C11" s="16">
        <f>AVERAGE('Raw Stock Data'!M4:M65)</f>
        <v>-2.0809671033958335E-3</v>
      </c>
      <c r="D11" s="16">
        <f>GEOMEAN('Raw Stock Data'!N4:N65)-1</f>
        <v>-5.7681526137564054E-3</v>
      </c>
      <c r="E11" s="16">
        <f>STDEV('Raw Stock Data'!M4:M65)</f>
        <v>8.4697364934097547E-2</v>
      </c>
      <c r="F11" s="35">
        <f>SLOPE('Raw Stock Data'!O4:O65,'Raw Stock Data'!P4:P65)</f>
        <v>1.50992875913492</v>
      </c>
      <c r="G11" s="35">
        <f t="shared" si="0"/>
        <v>3.4671976555328814E-3</v>
      </c>
      <c r="H11" s="35">
        <f t="shared" si="2"/>
        <v>-2.4569443276246199E-2</v>
      </c>
      <c r="I11" s="35">
        <f t="shared" si="1"/>
        <v>-9.343237361041529E-3</v>
      </c>
      <c r="J11" s="16">
        <f>'4F Regs'!C46</f>
        <v>1.289453361272316</v>
      </c>
      <c r="K11" s="16">
        <f>'4F Regs'!C47</f>
        <v>0.2716062206789655</v>
      </c>
      <c r="L11" s="16">
        <f>'4F Regs'!C48</f>
        <v>0.79085564804232111</v>
      </c>
      <c r="M11" s="16">
        <f>'4F Regs'!C49</f>
        <v>2.9765438273207618E-2</v>
      </c>
      <c r="N11" s="9">
        <f>'4F Regs'!C45</f>
        <v>-3.2614405155717155E-3</v>
      </c>
    </row>
    <row r="12" spans="2:14">
      <c r="B12" s="66" t="s">
        <v>34</v>
      </c>
      <c r="C12" s="67">
        <f>AVERAGE('Raw Stock Data'!AW4:AW65)</f>
        <v>-5.2139799374358343E-3</v>
      </c>
      <c r="D12" s="67">
        <f>GEOMEAN('Raw Stock Data'!AX4:AX65)-1</f>
        <v>-1.0027357345431476E-2</v>
      </c>
      <c r="E12" s="67">
        <f>STDEV('Raw Stock Data'!AW4:AW65)</f>
        <v>9.4123695682039599E-2</v>
      </c>
      <c r="F12" s="67">
        <f>SLOPE('Raw Stock Data'!AY4:AY65,'Raw Stock Data'!AZ4:AZ65)</f>
        <v>1.533100341571938</v>
      </c>
      <c r="G12" s="67">
        <f t="shared" si="0"/>
        <v>5.0381919356632648E-3</v>
      </c>
      <c r="H12" s="67">
        <f t="shared" si="2"/>
        <v>-5.5394976787240098E-2</v>
      </c>
      <c r="I12" s="67">
        <f t="shared" si="1"/>
        <v>-1.2587698031899575E-2</v>
      </c>
      <c r="J12" s="67">
        <f>'4F Regs'!C142</f>
        <v>1.591914977960742</v>
      </c>
      <c r="K12" s="67">
        <f>'4F Regs'!C143</f>
        <v>-0.48008321093121453</v>
      </c>
      <c r="L12" s="67">
        <f>'4F Regs'!C144</f>
        <v>0.96999364872422633</v>
      </c>
      <c r="M12" s="67">
        <f>'4F Regs'!C145</f>
        <v>0.44011027060452024</v>
      </c>
      <c r="N12" s="68">
        <f>'4F Regs'!C141</f>
        <v>-1.0433916962340469E-2</v>
      </c>
    </row>
    <row r="13" spans="2:14">
      <c r="B13" s="66" t="s">
        <v>39</v>
      </c>
      <c r="C13" s="67">
        <f>AVERAGE('Raw Stock Data'!CY4:CY65)</f>
        <v>-1.1720408409983694E-2</v>
      </c>
      <c r="D13" s="67">
        <f>GEOMEAN('Raw Stock Data'!CZ4:CZ65)-1</f>
        <v>-2.0940547585585279E-2</v>
      </c>
      <c r="E13" s="67">
        <f>STDEV('Raw Stock Data'!CY4:CY65)</f>
        <v>0.12406810236179956</v>
      </c>
      <c r="F13" s="67">
        <f>SLOPE('Raw Stock Data'!DA4:DA65,'Raw Stock Data'!DB4:DB65)</f>
        <v>1.3335937626496417</v>
      </c>
      <c r="G13" s="67">
        <f t="shared" si="0"/>
        <v>1.2501602580896783E-2</v>
      </c>
      <c r="H13" s="67">
        <f t="shared" si="2"/>
        <v>-9.4467539898413055E-2</v>
      </c>
      <c r="I13" s="67">
        <f t="shared" si="1"/>
        <v>-1.8134564216792132E-2</v>
      </c>
      <c r="J13" s="67">
        <f>'4F Regs'!N142</f>
        <v>0.85817304529414151</v>
      </c>
      <c r="K13" s="67">
        <f>'4F Regs'!N143</f>
        <v>0.84712286587804597</v>
      </c>
      <c r="L13" s="67">
        <f>'4F Regs'!N144</f>
        <v>1.5119522590055336</v>
      </c>
      <c r="M13" s="67">
        <f>'4F Regs'!N145</f>
        <v>9.3700139360549051E-2</v>
      </c>
      <c r="N13" s="68">
        <f>'4F Regs'!N141</f>
        <v>-4.6210715599416079E-3</v>
      </c>
    </row>
    <row r="14" spans="2:14">
      <c r="B14" s="66" t="s">
        <v>35</v>
      </c>
      <c r="C14" s="67">
        <f>AVERAGE('Raw Stock Data'!BO4:BO65)</f>
        <v>-1.1720408409983694E-2</v>
      </c>
      <c r="D14" s="67">
        <f>GEOMEAN('Raw Stock Data'!BP4:BP65)-1</f>
        <v>-2.0940547585585279E-2</v>
      </c>
      <c r="E14" s="67">
        <f>STDEV('Raw Stock Data'!BO4:BO65)</f>
        <v>0.12406810236179956</v>
      </c>
      <c r="F14" s="67">
        <f>SLOPE('Raw Stock Data'!BQ4:BQ65,'Raw Stock Data'!BR4:BR65)</f>
        <v>1.3335937626496417</v>
      </c>
      <c r="G14" s="67">
        <f t="shared" si="0"/>
        <v>1.2501602580896783E-2</v>
      </c>
      <c r="H14" s="67">
        <f t="shared" si="2"/>
        <v>-9.4467539898413055E-2</v>
      </c>
      <c r="I14" s="67">
        <f t="shared" si="1"/>
        <v>-1.8134564216792132E-2</v>
      </c>
      <c r="J14" s="67">
        <f>'4F Regs'!N46</f>
        <v>0.85817304529414151</v>
      </c>
      <c r="K14" s="67">
        <f>'4F Regs'!N47</f>
        <v>0.84712286587804597</v>
      </c>
      <c r="L14" s="67">
        <f>'4F Regs'!N48</f>
        <v>1.5119522590055336</v>
      </c>
      <c r="M14" s="67">
        <f>'4F Regs'!N49</f>
        <v>9.3700139360549051E-2</v>
      </c>
      <c r="N14" s="68">
        <f>'4F Regs'!N45</f>
        <v>-4.6210715599416079E-3</v>
      </c>
    </row>
    <row r="15" spans="2:14">
      <c r="B15" s="66" t="s">
        <v>25</v>
      </c>
      <c r="C15" s="67">
        <f>AVERAGE('Raw Stock Data'!BF4:BF65)</f>
        <v>-4.9200389130311779E-2</v>
      </c>
      <c r="D15" s="67">
        <f>GEOMEAN('Raw Stock Data'!BG4:BG65)-1</f>
        <v>-6.9863208172325497E-2</v>
      </c>
      <c r="E15" s="67">
        <f>STDEV('Raw Stock Data'!BF4:BF65)</f>
        <v>0.18160762721028534</v>
      </c>
      <c r="F15" s="67">
        <f>SLOPE('Raw Stock Data'!BH4:BH65,'Raw Stock Data'!BI4:BI65)</f>
        <v>2.0293150891555092</v>
      </c>
      <c r="G15" s="67">
        <f t="shared" si="0"/>
        <v>2.6286435895977543E-2</v>
      </c>
      <c r="H15" s="67">
        <f t="shared" si="2"/>
        <v>-0.27091587443814868</v>
      </c>
      <c r="I15" s="67">
        <f t="shared" si="1"/>
        <v>-5.8960740091379082E-2</v>
      </c>
      <c r="J15" s="67">
        <f>'4F Regs'!N22</f>
        <v>1.8241181441209213</v>
      </c>
      <c r="K15" s="67">
        <f>'4F Regs'!N23</f>
        <v>1.0785301014834761</v>
      </c>
      <c r="L15" s="67">
        <f>'4F Regs'!N24</f>
        <v>1.011268883487572</v>
      </c>
      <c r="M15" s="67">
        <f>'4F Regs'!N25</f>
        <v>0.61872275125086262</v>
      </c>
      <c r="N15" s="68">
        <f>'4F Regs'!N21</f>
        <v>-5.124464280483338E-2</v>
      </c>
    </row>
    <row r="16" spans="2:14" s="50" customFormat="1" ht="16.5" thickBot="1">
      <c r="B16" s="63" t="s">
        <v>40</v>
      </c>
      <c r="C16" s="64">
        <f>AVERAGE('Raw Stock Data'!G4:G65)</f>
        <v>4.8096774193548391E-3</v>
      </c>
      <c r="D16" s="64">
        <f>GEOMEAN('Market and Factors'!D8:D67)-1</f>
        <v>4.1224286019967415E-3</v>
      </c>
      <c r="E16" s="64">
        <f>STDEV('Raw Stock Data'!G4:G65)</f>
        <v>4.0320172349022659E-2</v>
      </c>
      <c r="F16" s="64">
        <v>1</v>
      </c>
      <c r="G16" s="64">
        <v>0</v>
      </c>
      <c r="H16" s="64">
        <f t="shared" ref="H16" si="3">C16/E16</f>
        <v>0.11928712451228952</v>
      </c>
      <c r="I16" s="64">
        <v>0</v>
      </c>
      <c r="J16" s="64"/>
      <c r="K16" s="64"/>
      <c r="L16" s="64"/>
      <c r="M16" s="64"/>
      <c r="N16" s="65"/>
    </row>
    <row r="18" spans="2:14">
      <c r="B18" s="67" t="s">
        <v>110</v>
      </c>
      <c r="C18" s="105">
        <v>3.3E-3</v>
      </c>
    </row>
    <row r="19" spans="2:14">
      <c r="B19" s="67" t="s">
        <v>111</v>
      </c>
    </row>
    <row r="22" spans="2:14" ht="16.5" thickBot="1"/>
    <row r="23" spans="2:14" ht="16.5" thickBot="1">
      <c r="B23" s="58"/>
      <c r="C23" s="59" t="s">
        <v>52</v>
      </c>
      <c r="D23" s="59" t="s">
        <v>41</v>
      </c>
      <c r="E23" s="59" t="s">
        <v>42</v>
      </c>
      <c r="F23" s="59" t="s">
        <v>43</v>
      </c>
      <c r="G23" s="59" t="s">
        <v>44</v>
      </c>
      <c r="H23" s="59" t="s">
        <v>45</v>
      </c>
      <c r="I23" s="59" t="s">
        <v>46</v>
      </c>
      <c r="J23" s="59" t="s">
        <v>47</v>
      </c>
      <c r="K23" s="59" t="s">
        <v>48</v>
      </c>
      <c r="L23" s="59" t="s">
        <v>49</v>
      </c>
      <c r="M23" s="59" t="s">
        <v>50</v>
      </c>
      <c r="N23" s="104" t="s">
        <v>51</v>
      </c>
    </row>
    <row r="24" spans="2:14"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9"/>
    </row>
    <row r="25" spans="2:14">
      <c r="B25" s="6" t="s">
        <v>112</v>
      </c>
      <c r="C25" s="16">
        <v>1.393523E-2</v>
      </c>
      <c r="D25" s="16">
        <v>1.293424E-2</v>
      </c>
      <c r="E25" s="16">
        <v>4.5181279999999997E-2</v>
      </c>
      <c r="F25" s="16">
        <v>0.80458573</v>
      </c>
      <c r="G25" s="16">
        <v>9.8893000000000006E-4</v>
      </c>
      <c r="H25" s="16">
        <v>0.30842936999999998</v>
      </c>
      <c r="I25" s="16">
        <v>1.006544E-2</v>
      </c>
      <c r="J25" s="16">
        <v>0.94390222999999995</v>
      </c>
      <c r="K25" s="16">
        <v>-0.3067201</v>
      </c>
      <c r="L25" s="16">
        <v>-0.19007640000000001</v>
      </c>
      <c r="M25" s="16">
        <v>8.2969119999999993E-2</v>
      </c>
      <c r="N25" s="9">
        <v>6.6960700000000001E-3</v>
      </c>
    </row>
    <row r="26" spans="2:14">
      <c r="B26" s="6" t="s">
        <v>113</v>
      </c>
      <c r="C26" s="16">
        <v>-1.6674000000000001E-2</v>
      </c>
      <c r="D26" s="16">
        <v>-2.36367E-2</v>
      </c>
      <c r="E26" s="16">
        <v>0.10549677</v>
      </c>
      <c r="F26" s="16">
        <v>1.4487381800000001</v>
      </c>
      <c r="G26" s="16">
        <v>7.7174499999999998E-3</v>
      </c>
      <c r="H26" s="16">
        <v>-0.15805230000000001</v>
      </c>
      <c r="I26" s="16">
        <v>-2.3874200000000002E-2</v>
      </c>
      <c r="J26" s="16">
        <v>0.94390222999999995</v>
      </c>
      <c r="K26" s="16">
        <v>-0.3067201</v>
      </c>
      <c r="L26" s="16">
        <v>-0.19007640000000001</v>
      </c>
      <c r="M26" s="16">
        <v>8.2969119999999993E-2</v>
      </c>
      <c r="N26" s="9">
        <v>6.6960700000000001E-3</v>
      </c>
    </row>
    <row r="27" spans="2:14" ht="16.5" thickBot="1">
      <c r="B27" s="10" t="s">
        <v>114</v>
      </c>
      <c r="C27" s="11">
        <v>3.0609239E-2</v>
      </c>
      <c r="D27" s="11">
        <v>2.6858263E-2</v>
      </c>
      <c r="E27" s="11">
        <v>9.3279213999999999E-2</v>
      </c>
      <c r="F27" s="11">
        <v>-0.64415244599999999</v>
      </c>
      <c r="G27" s="11">
        <v>8.0291330000000008E-3</v>
      </c>
      <c r="H27" s="11">
        <v>0.32814641</v>
      </c>
      <c r="I27" s="11">
        <v>3.3707405000000003E-2</v>
      </c>
      <c r="J27" s="11">
        <v>-0.16658658400000001</v>
      </c>
      <c r="K27" s="11">
        <v>-0.90239986699999997</v>
      </c>
      <c r="L27" s="11">
        <v>-1.5325663899999999</v>
      </c>
      <c r="M27" s="11">
        <v>-0.132752591</v>
      </c>
      <c r="N27" s="17">
        <v>1.8791387E-2</v>
      </c>
    </row>
  </sheetData>
  <sortState xmlns:xlrd2="http://schemas.microsoft.com/office/spreadsheetml/2017/richdata2" ref="B4:N15">
    <sortCondition descending="1" ref="H4:H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F0C2-40AD-8B4C-9287-494B1B1E4D0A}">
  <dimension ref="A1:AF177"/>
  <sheetViews>
    <sheetView topLeftCell="H99" workbookViewId="0">
      <selection activeCell="M109" sqref="M109:U109"/>
    </sheetView>
  </sheetViews>
  <sheetFormatPr defaultColWidth="11" defaultRowHeight="15.75"/>
  <cols>
    <col min="2" max="2" width="17" customWidth="1"/>
    <col min="3" max="3" width="16" customWidth="1"/>
    <col min="4" max="4" width="19" customWidth="1"/>
    <col min="5" max="5" width="16" customWidth="1"/>
    <col min="6" max="6" width="18.875" customWidth="1"/>
    <col min="7" max="7" width="16.375" customWidth="1"/>
    <col min="8" max="8" width="14.5" customWidth="1"/>
    <col min="9" max="9" width="13.5" customWidth="1"/>
    <col min="10" max="10" width="13.125" customWidth="1"/>
    <col min="13" max="13" width="13.375" customWidth="1"/>
    <col min="14" max="14" width="17.875" customWidth="1"/>
    <col min="15" max="15" width="19.625" customWidth="1"/>
    <col min="16" max="16" width="16.625" customWidth="1"/>
    <col min="17" max="17" width="15" customWidth="1"/>
    <col min="18" max="18" width="15.625" customWidth="1"/>
    <col min="19" max="19" width="14.375" customWidth="1"/>
    <col min="20" max="20" width="14.875" customWidth="1"/>
  </cols>
  <sheetData>
    <row r="1" spans="1:32" s="21" customFormat="1">
      <c r="A1" s="127" t="s">
        <v>78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32" s="21" customForma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32" ht="16.5" thickBot="1"/>
    <row r="4" spans="1:32">
      <c r="B4" s="124" t="s">
        <v>125</v>
      </c>
      <c r="C4" s="125"/>
      <c r="D4" s="125"/>
      <c r="E4" s="125"/>
      <c r="F4" s="125"/>
      <c r="G4" s="125"/>
      <c r="H4" s="125"/>
      <c r="I4" s="125"/>
      <c r="J4" s="126"/>
      <c r="M4" s="124" t="s">
        <v>123</v>
      </c>
      <c r="N4" s="125"/>
      <c r="O4" s="125"/>
      <c r="P4" s="125"/>
      <c r="Q4" s="125"/>
      <c r="R4" s="125"/>
      <c r="S4" s="125"/>
      <c r="T4" s="125"/>
      <c r="U4" s="126"/>
      <c r="V4" s="56"/>
    </row>
    <row r="5" spans="1:32">
      <c r="B5" s="6" t="s">
        <v>53</v>
      </c>
      <c r="C5" s="16"/>
      <c r="D5" s="16"/>
      <c r="E5" s="16"/>
      <c r="F5" s="16"/>
      <c r="G5" s="16"/>
      <c r="H5" s="16"/>
      <c r="I5" s="16"/>
      <c r="J5" s="9"/>
      <c r="M5" s="6" t="s">
        <v>53</v>
      </c>
      <c r="N5" s="16"/>
      <c r="O5" s="16"/>
      <c r="P5" s="16"/>
      <c r="Q5" s="16"/>
      <c r="R5" s="16"/>
      <c r="S5" s="16"/>
      <c r="T5" s="16"/>
      <c r="U5" s="9"/>
      <c r="V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>
      <c r="B6" s="6"/>
      <c r="C6" s="16"/>
      <c r="D6" s="16"/>
      <c r="E6" s="16"/>
      <c r="F6" s="16"/>
      <c r="G6" s="16"/>
      <c r="H6" s="16"/>
      <c r="I6" s="16"/>
      <c r="J6" s="9"/>
      <c r="M6" s="6"/>
      <c r="N6" s="16"/>
      <c r="O6" s="16"/>
      <c r="P6" s="16"/>
      <c r="Q6" s="16"/>
      <c r="R6" s="16"/>
      <c r="S6" s="16"/>
      <c r="T6" s="16"/>
      <c r="U6" s="9"/>
      <c r="V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>
      <c r="B7" s="53" t="s">
        <v>54</v>
      </c>
      <c r="C7" s="51"/>
      <c r="D7" s="16"/>
      <c r="E7" s="16"/>
      <c r="F7" s="16"/>
      <c r="G7" s="16"/>
      <c r="H7" s="16"/>
      <c r="I7" s="16"/>
      <c r="J7" s="9"/>
      <c r="M7" s="53" t="s">
        <v>54</v>
      </c>
      <c r="N7" s="51"/>
      <c r="O7" s="16"/>
      <c r="P7" s="16"/>
      <c r="Q7" s="16"/>
      <c r="R7" s="16"/>
      <c r="S7" s="16"/>
      <c r="T7" s="16"/>
      <c r="U7" s="9"/>
      <c r="V7" s="16"/>
      <c r="X7" s="51"/>
      <c r="Y7" s="51"/>
      <c r="Z7" s="16"/>
      <c r="AA7" s="16"/>
      <c r="AB7" s="16"/>
      <c r="AC7" s="16"/>
      <c r="AD7" s="16"/>
      <c r="AE7" s="16"/>
      <c r="AF7" s="16"/>
    </row>
    <row r="8" spans="1:32">
      <c r="B8" s="44" t="s">
        <v>55</v>
      </c>
      <c r="C8" s="39">
        <v>0.56745874751058301</v>
      </c>
      <c r="D8" s="16"/>
      <c r="E8" s="16"/>
      <c r="F8" s="16"/>
      <c r="G8" s="16"/>
      <c r="H8" s="16"/>
      <c r="I8" s="16"/>
      <c r="J8" s="9"/>
      <c r="M8" s="44" t="s">
        <v>55</v>
      </c>
      <c r="N8" s="39">
        <v>0.45059293226091102</v>
      </c>
      <c r="O8" s="16"/>
      <c r="P8" s="16"/>
      <c r="Q8" s="16"/>
      <c r="R8" s="16"/>
      <c r="S8" s="16"/>
      <c r="T8" s="16"/>
      <c r="U8" s="9"/>
      <c r="V8" s="16"/>
      <c r="X8" s="39"/>
      <c r="Y8" s="39"/>
      <c r="Z8" s="16"/>
      <c r="AA8" s="16"/>
      <c r="AB8" s="16"/>
      <c r="AC8" s="16"/>
      <c r="AD8" s="16"/>
      <c r="AE8" s="16"/>
      <c r="AF8" s="16"/>
    </row>
    <row r="9" spans="1:32">
      <c r="B9" s="44" t="s">
        <v>56</v>
      </c>
      <c r="C9" s="39">
        <v>0.32200943012627964</v>
      </c>
      <c r="D9" s="16"/>
      <c r="E9" s="16"/>
      <c r="F9" s="16"/>
      <c r="G9" s="16"/>
      <c r="H9" s="16"/>
      <c r="I9" s="16"/>
      <c r="J9" s="9"/>
      <c r="M9" s="44" t="s">
        <v>56</v>
      </c>
      <c r="N9" s="39">
        <v>0.20303399060348595</v>
      </c>
      <c r="O9" s="16"/>
      <c r="P9" s="16"/>
      <c r="Q9" s="16"/>
      <c r="R9" s="16"/>
      <c r="S9" s="16"/>
      <c r="T9" s="16"/>
      <c r="U9" s="9"/>
      <c r="V9" s="16"/>
      <c r="X9" s="39"/>
      <c r="Y9" s="39"/>
      <c r="Z9" s="16"/>
      <c r="AA9" s="16"/>
      <c r="AB9" s="16"/>
      <c r="AC9" s="16"/>
      <c r="AD9" s="16"/>
      <c r="AE9" s="16"/>
      <c r="AF9" s="16"/>
    </row>
    <row r="10" spans="1:32">
      <c r="B10" s="44" t="s">
        <v>57</v>
      </c>
      <c r="C10" s="39">
        <v>0.31070958729505094</v>
      </c>
      <c r="D10" s="16"/>
      <c r="E10" s="16"/>
      <c r="F10" s="16"/>
      <c r="G10" s="16"/>
      <c r="H10" s="16"/>
      <c r="I10" s="16"/>
      <c r="J10" s="9"/>
      <c r="M10" s="44" t="s">
        <v>57</v>
      </c>
      <c r="N10" s="39">
        <v>0.1897512237802107</v>
      </c>
      <c r="O10" s="16"/>
      <c r="P10" s="16"/>
      <c r="Q10" s="16"/>
      <c r="R10" s="16"/>
      <c r="S10" s="16"/>
      <c r="T10" s="16"/>
      <c r="U10" s="9"/>
      <c r="V10" s="16"/>
      <c r="X10" s="39"/>
      <c r="Y10" s="39"/>
      <c r="Z10" s="16"/>
      <c r="AA10" s="16"/>
      <c r="AB10" s="16"/>
      <c r="AC10" s="16"/>
      <c r="AD10" s="16"/>
      <c r="AE10" s="16"/>
      <c r="AF10" s="16"/>
    </row>
    <row r="11" spans="1:32">
      <c r="B11" s="44" t="s">
        <v>58</v>
      </c>
      <c r="C11" s="39">
        <v>6.5099884391073823E-2</v>
      </c>
      <c r="D11" s="16"/>
      <c r="E11" s="16"/>
      <c r="F11" s="16"/>
      <c r="G11" s="16"/>
      <c r="H11" s="16"/>
      <c r="I11" s="16"/>
      <c r="J11" s="9"/>
      <c r="M11" s="44" t="s">
        <v>58</v>
      </c>
      <c r="N11" s="39">
        <v>0.16345442454423872</v>
      </c>
      <c r="O11" s="16"/>
      <c r="P11" s="16"/>
      <c r="Q11" s="16"/>
      <c r="R11" s="16"/>
      <c r="S11" s="16"/>
      <c r="T11" s="16"/>
      <c r="U11" s="9"/>
      <c r="V11" s="16"/>
      <c r="X11" s="39"/>
      <c r="Y11" s="39"/>
      <c r="Z11" s="16"/>
      <c r="AA11" s="16"/>
      <c r="AB11" s="16"/>
      <c r="AC11" s="16"/>
      <c r="AD11" s="16"/>
      <c r="AE11" s="16"/>
      <c r="AF11" s="16"/>
    </row>
    <row r="12" spans="1:32">
      <c r="B12" s="44" t="s">
        <v>59</v>
      </c>
      <c r="C12" s="39">
        <v>62</v>
      </c>
      <c r="D12" s="16"/>
      <c r="E12" s="16"/>
      <c r="F12" s="16"/>
      <c r="G12" s="16"/>
      <c r="H12" s="16"/>
      <c r="I12" s="16"/>
      <c r="J12" s="9"/>
      <c r="M12" s="44" t="s">
        <v>59</v>
      </c>
      <c r="N12" s="39">
        <v>62</v>
      </c>
      <c r="O12" s="16"/>
      <c r="P12" s="16"/>
      <c r="Q12" s="16"/>
      <c r="R12" s="16"/>
      <c r="S12" s="16"/>
      <c r="T12" s="16"/>
      <c r="U12" s="9"/>
      <c r="V12" s="16"/>
      <c r="X12" s="39"/>
      <c r="Y12" s="39"/>
      <c r="Z12" s="16"/>
      <c r="AA12" s="16"/>
      <c r="AB12" s="16"/>
      <c r="AC12" s="16"/>
      <c r="AD12" s="16"/>
      <c r="AE12" s="16"/>
      <c r="AF12" s="16"/>
    </row>
    <row r="13" spans="1:32">
      <c r="B13" s="6"/>
      <c r="C13" s="16"/>
      <c r="D13" s="16"/>
      <c r="E13" s="16"/>
      <c r="F13" s="16"/>
      <c r="G13" s="16"/>
      <c r="H13" s="16"/>
      <c r="I13" s="16"/>
      <c r="J13" s="9"/>
      <c r="M13" s="6"/>
      <c r="N13" s="16"/>
      <c r="O13" s="16"/>
      <c r="P13" s="16"/>
      <c r="Q13" s="16"/>
      <c r="R13" s="16"/>
      <c r="S13" s="16"/>
      <c r="T13" s="16"/>
      <c r="U13" s="9"/>
      <c r="V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>
      <c r="B14" s="6" t="s">
        <v>60</v>
      </c>
      <c r="C14" s="16"/>
      <c r="D14" s="16"/>
      <c r="E14" s="16"/>
      <c r="F14" s="16"/>
      <c r="G14" s="16"/>
      <c r="H14" s="16"/>
      <c r="I14" s="16"/>
      <c r="J14" s="9"/>
      <c r="M14" s="6" t="s">
        <v>60</v>
      </c>
      <c r="N14" s="16"/>
      <c r="O14" s="16"/>
      <c r="P14" s="16"/>
      <c r="Q14" s="16"/>
      <c r="R14" s="16"/>
      <c r="S14" s="16"/>
      <c r="T14" s="16"/>
      <c r="U14" s="9"/>
      <c r="V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>
      <c r="B15" s="54"/>
      <c r="C15" s="52" t="s">
        <v>65</v>
      </c>
      <c r="D15" s="52" t="s">
        <v>66</v>
      </c>
      <c r="E15" s="52" t="s">
        <v>67</v>
      </c>
      <c r="F15" s="52" t="s">
        <v>68</v>
      </c>
      <c r="G15" s="52" t="s">
        <v>69</v>
      </c>
      <c r="H15" s="16"/>
      <c r="I15" s="16"/>
      <c r="J15" s="9"/>
      <c r="M15" s="54"/>
      <c r="N15" s="52" t="s">
        <v>65</v>
      </c>
      <c r="O15" s="52" t="s">
        <v>66</v>
      </c>
      <c r="P15" s="52" t="s">
        <v>67</v>
      </c>
      <c r="Q15" s="52" t="s">
        <v>68</v>
      </c>
      <c r="R15" s="52" t="s">
        <v>69</v>
      </c>
      <c r="S15" s="16"/>
      <c r="T15" s="16"/>
      <c r="U15" s="9"/>
      <c r="V15" s="16"/>
      <c r="X15" s="52"/>
      <c r="Y15" s="52"/>
      <c r="Z15" s="52"/>
      <c r="AA15" s="52"/>
      <c r="AB15" s="52"/>
      <c r="AC15" s="52"/>
      <c r="AD15" s="16"/>
      <c r="AE15" s="16"/>
      <c r="AF15" s="16"/>
    </row>
    <row r="16" spans="1:32">
      <c r="B16" s="44" t="s">
        <v>61</v>
      </c>
      <c r="C16" s="39">
        <v>1</v>
      </c>
      <c r="D16" s="39">
        <v>0.12076932027988063</v>
      </c>
      <c r="E16" s="39">
        <v>0.12076932027988063</v>
      </c>
      <c r="F16" s="39">
        <v>28.496806100378866</v>
      </c>
      <c r="G16" s="39">
        <v>1.5140190002750677E-6</v>
      </c>
      <c r="H16" s="16"/>
      <c r="I16" s="16"/>
      <c r="J16" s="9"/>
      <c r="M16" s="44" t="s">
        <v>61</v>
      </c>
      <c r="N16" s="39">
        <v>1</v>
      </c>
      <c r="O16" s="39">
        <v>0.40838855626331805</v>
      </c>
      <c r="P16" s="39">
        <v>0.40838855626331805</v>
      </c>
      <c r="Q16" s="39">
        <v>15.285519448230612</v>
      </c>
      <c r="R16" s="39">
        <v>2.3783428952545569E-4</v>
      </c>
      <c r="S16" s="16"/>
      <c r="T16" s="16"/>
      <c r="U16" s="9"/>
      <c r="V16" s="16"/>
      <c r="X16" s="39"/>
      <c r="Y16" s="39"/>
      <c r="Z16" s="39"/>
      <c r="AA16" s="39"/>
      <c r="AB16" s="39"/>
      <c r="AC16" s="39"/>
      <c r="AD16" s="16"/>
      <c r="AE16" s="16"/>
      <c r="AF16" s="16"/>
    </row>
    <row r="17" spans="2:32">
      <c r="B17" s="44" t="s">
        <v>62</v>
      </c>
      <c r="C17" s="39">
        <v>60</v>
      </c>
      <c r="D17" s="39">
        <v>0.25427969686387064</v>
      </c>
      <c r="E17" s="39">
        <v>4.2379949477311775E-3</v>
      </c>
      <c r="F17" s="39"/>
      <c r="G17" s="39"/>
      <c r="H17" s="16"/>
      <c r="I17" s="16"/>
      <c r="J17" s="9"/>
      <c r="M17" s="44" t="s">
        <v>62</v>
      </c>
      <c r="N17" s="39">
        <v>60</v>
      </c>
      <c r="O17" s="39">
        <v>1.603040934185294</v>
      </c>
      <c r="P17" s="39">
        <v>2.6717348903088235E-2</v>
      </c>
      <c r="Q17" s="39"/>
      <c r="R17" s="39"/>
      <c r="S17" s="16"/>
      <c r="T17" s="16"/>
      <c r="U17" s="9"/>
      <c r="V17" s="16"/>
      <c r="X17" s="39"/>
      <c r="Y17" s="39"/>
      <c r="Z17" s="39"/>
      <c r="AA17" s="39"/>
      <c r="AB17" s="39"/>
      <c r="AC17" s="39"/>
      <c r="AD17" s="16"/>
      <c r="AE17" s="16"/>
      <c r="AF17" s="16"/>
    </row>
    <row r="18" spans="2:32">
      <c r="B18" s="44" t="s">
        <v>63</v>
      </c>
      <c r="C18" s="39">
        <v>61</v>
      </c>
      <c r="D18" s="39">
        <v>0.37504901714375127</v>
      </c>
      <c r="E18" s="39"/>
      <c r="F18" s="39"/>
      <c r="G18" s="39"/>
      <c r="H18" s="16"/>
      <c r="I18" s="16"/>
      <c r="J18" s="9"/>
      <c r="M18" s="44" t="s">
        <v>63</v>
      </c>
      <c r="N18" s="39">
        <v>61</v>
      </c>
      <c r="O18" s="39">
        <v>2.0114294904486121</v>
      </c>
      <c r="P18" s="39"/>
      <c r="Q18" s="39"/>
      <c r="R18" s="39"/>
      <c r="S18" s="16"/>
      <c r="T18" s="16"/>
      <c r="U18" s="9"/>
      <c r="V18" s="16"/>
      <c r="X18" s="39"/>
      <c r="Y18" s="39"/>
      <c r="Z18" s="39"/>
      <c r="AA18" s="39"/>
      <c r="AB18" s="39"/>
      <c r="AC18" s="39"/>
      <c r="AD18" s="16"/>
      <c r="AE18" s="16"/>
      <c r="AF18" s="16"/>
    </row>
    <row r="19" spans="2:32">
      <c r="B19" s="6"/>
      <c r="C19" s="16"/>
      <c r="D19" s="16"/>
      <c r="E19" s="16"/>
      <c r="F19" s="16"/>
      <c r="G19" s="16"/>
      <c r="H19" s="16"/>
      <c r="I19" s="16"/>
      <c r="J19" s="9"/>
      <c r="M19" s="6"/>
      <c r="N19" s="16"/>
      <c r="O19" s="16"/>
      <c r="P19" s="16"/>
      <c r="Q19" s="16"/>
      <c r="R19" s="16"/>
      <c r="S19" s="16"/>
      <c r="T19" s="16"/>
      <c r="U19" s="9"/>
      <c r="V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2:32">
      <c r="B20" s="54"/>
      <c r="C20" s="52" t="s">
        <v>70</v>
      </c>
      <c r="D20" s="52" t="s">
        <v>58</v>
      </c>
      <c r="E20" s="52" t="s">
        <v>71</v>
      </c>
      <c r="F20" s="52" t="s">
        <v>72</v>
      </c>
      <c r="G20" s="52" t="s">
        <v>73</v>
      </c>
      <c r="H20" s="52" t="s">
        <v>74</v>
      </c>
      <c r="I20" s="52" t="s">
        <v>75</v>
      </c>
      <c r="J20" s="55" t="s">
        <v>76</v>
      </c>
      <c r="M20" s="54"/>
      <c r="N20" s="52" t="s">
        <v>70</v>
      </c>
      <c r="O20" s="52" t="s">
        <v>58</v>
      </c>
      <c r="P20" s="52" t="s">
        <v>71</v>
      </c>
      <c r="Q20" s="52" t="s">
        <v>72</v>
      </c>
      <c r="R20" s="52" t="s">
        <v>73</v>
      </c>
      <c r="S20" s="52" t="s">
        <v>74</v>
      </c>
      <c r="T20" s="52" t="s">
        <v>75</v>
      </c>
      <c r="U20" s="55" t="s">
        <v>76</v>
      </c>
      <c r="V20" s="16"/>
      <c r="X20" s="52"/>
      <c r="Y20" s="52"/>
      <c r="Z20" s="52"/>
      <c r="AA20" s="52"/>
      <c r="AB20" s="52"/>
      <c r="AC20" s="52"/>
      <c r="AD20" s="52"/>
      <c r="AE20" s="52"/>
      <c r="AF20" s="52"/>
    </row>
    <row r="21" spans="2:32">
      <c r="B21" s="44" t="s">
        <v>64</v>
      </c>
      <c r="C21" s="39">
        <v>1.2148417141309051E-2</v>
      </c>
      <c r="D21" s="39">
        <v>8.3272654992728873E-3</v>
      </c>
      <c r="E21" s="39">
        <v>1.4588723203757363</v>
      </c>
      <c r="F21" s="39">
        <v>0.14981575905010455</v>
      </c>
      <c r="G21" s="39">
        <v>-4.5085939002210019E-3</v>
      </c>
      <c r="H21" s="39">
        <v>2.8805428182839106E-2</v>
      </c>
      <c r="I21" s="39">
        <v>-4.5085939002210019E-3</v>
      </c>
      <c r="J21" s="48">
        <v>2.8805428182839106E-2</v>
      </c>
      <c r="M21" s="44" t="s">
        <v>64</v>
      </c>
      <c r="N21" s="39">
        <v>-5.9813965897830709E-2</v>
      </c>
      <c r="O21" s="39">
        <v>2.0908307333298029E-2</v>
      </c>
      <c r="P21" s="39">
        <v>-2.8607751428338983</v>
      </c>
      <c r="Q21" s="39">
        <v>5.807867659766236E-3</v>
      </c>
      <c r="R21" s="39">
        <v>-0.10163680751863155</v>
      </c>
      <c r="S21" s="39">
        <v>-1.7991124277029862E-2</v>
      </c>
      <c r="T21" s="39">
        <v>-0.10163680751863155</v>
      </c>
      <c r="U21" s="48">
        <v>-1.7991124277029862E-2</v>
      </c>
      <c r="V21" s="16"/>
      <c r="X21" s="39"/>
      <c r="Y21" s="39"/>
      <c r="Z21" s="39"/>
      <c r="AA21" s="39"/>
      <c r="AB21" s="39"/>
      <c r="AC21" s="39"/>
      <c r="AD21" s="39"/>
      <c r="AE21" s="39"/>
      <c r="AF21" s="39"/>
    </row>
    <row r="22" spans="2:32" ht="16.5" thickBot="1">
      <c r="B22" s="45" t="s">
        <v>77</v>
      </c>
      <c r="C22" s="40">
        <v>1.1035474553078113</v>
      </c>
      <c r="D22" s="40">
        <v>0.20672496162153356</v>
      </c>
      <c r="E22" s="40">
        <v>5.3382399815275141</v>
      </c>
      <c r="F22" s="40">
        <v>1.5140190002750593E-6</v>
      </c>
      <c r="G22" s="40">
        <v>0.69003596482027607</v>
      </c>
      <c r="H22" s="40">
        <v>1.5170589457953465</v>
      </c>
      <c r="I22" s="40">
        <v>0.69003596482027607</v>
      </c>
      <c r="J22" s="49">
        <v>1.5170589457953465</v>
      </c>
      <c r="M22" s="45" t="s">
        <v>77</v>
      </c>
      <c r="N22" s="40">
        <v>2.0293150891555096</v>
      </c>
      <c r="O22" s="40">
        <v>0.51905022500179343</v>
      </c>
      <c r="P22" s="40">
        <v>3.9096699922411129</v>
      </c>
      <c r="Q22" s="40">
        <v>2.3783428952545569E-4</v>
      </c>
      <c r="R22" s="40">
        <v>0.99106005456841006</v>
      </c>
      <c r="S22" s="40">
        <v>3.067570123742609</v>
      </c>
      <c r="T22" s="40">
        <v>0.99106005456841006</v>
      </c>
      <c r="U22" s="49">
        <v>3.067570123742609</v>
      </c>
      <c r="V22" s="16"/>
      <c r="X22" s="39"/>
      <c r="Y22" s="39"/>
      <c r="Z22" s="39"/>
      <c r="AA22" s="39"/>
      <c r="AB22" s="39"/>
      <c r="AC22" s="39"/>
      <c r="AD22" s="39"/>
      <c r="AE22" s="39"/>
      <c r="AF22" s="39"/>
    </row>
    <row r="23" spans="2:32">
      <c r="B23" s="16"/>
      <c r="C23" s="16"/>
      <c r="D23" s="16"/>
      <c r="E23" s="16"/>
      <c r="F23" s="16"/>
      <c r="G23" s="16"/>
      <c r="H23" s="16"/>
      <c r="I23" s="16"/>
      <c r="J23" s="16"/>
      <c r="X23" s="39"/>
      <c r="Y23" s="39"/>
      <c r="Z23" s="39"/>
      <c r="AA23" s="39"/>
      <c r="AB23" s="39"/>
      <c r="AC23" s="39"/>
      <c r="AD23" s="39"/>
      <c r="AE23" s="39"/>
      <c r="AF23" s="39"/>
    </row>
    <row r="24" spans="2:32" ht="16.5" thickBot="1">
      <c r="X24" s="39"/>
      <c r="Y24" s="39"/>
      <c r="Z24" s="39"/>
      <c r="AA24" s="39"/>
      <c r="AB24" s="39"/>
      <c r="AC24" s="39"/>
      <c r="AD24" s="39"/>
      <c r="AE24" s="39"/>
      <c r="AF24" s="39"/>
    </row>
    <row r="25" spans="2:32">
      <c r="B25" s="124" t="s">
        <v>28</v>
      </c>
      <c r="C25" s="125"/>
      <c r="D25" s="125"/>
      <c r="E25" s="125"/>
      <c r="F25" s="125"/>
      <c r="G25" s="125"/>
      <c r="H25" s="125"/>
      <c r="I25" s="125"/>
      <c r="J25" s="126"/>
      <c r="M25" s="124" t="s">
        <v>26</v>
      </c>
      <c r="N25" s="125"/>
      <c r="O25" s="125"/>
      <c r="P25" s="125"/>
      <c r="Q25" s="125"/>
      <c r="R25" s="125"/>
      <c r="S25" s="125"/>
      <c r="T25" s="125"/>
      <c r="U25" s="126"/>
      <c r="V25" s="1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>
      <c r="B26" s="6" t="s">
        <v>53</v>
      </c>
      <c r="C26" s="16"/>
      <c r="D26" s="16"/>
      <c r="E26" s="16"/>
      <c r="F26" s="16"/>
      <c r="G26" s="16"/>
      <c r="H26" s="16"/>
      <c r="I26" s="16"/>
      <c r="J26" s="9"/>
      <c r="M26" s="6" t="s">
        <v>53</v>
      </c>
      <c r="N26" s="16"/>
      <c r="O26" s="16"/>
      <c r="P26" s="16"/>
      <c r="Q26" s="16"/>
      <c r="R26" s="16"/>
      <c r="S26" s="16"/>
      <c r="T26" s="16"/>
      <c r="U26" s="9"/>
    </row>
    <row r="27" spans="2:32" ht="16.5" thickBot="1">
      <c r="B27" s="6"/>
      <c r="C27" s="16"/>
      <c r="D27" s="16"/>
      <c r="E27" s="16"/>
      <c r="F27" s="16"/>
      <c r="G27" s="16"/>
      <c r="H27" s="16"/>
      <c r="I27" s="16"/>
      <c r="J27" s="9"/>
      <c r="M27" s="6"/>
      <c r="N27" s="16"/>
      <c r="O27" s="16"/>
      <c r="P27" s="16"/>
      <c r="Q27" s="16"/>
      <c r="R27" s="16"/>
      <c r="S27" s="16"/>
      <c r="T27" s="16"/>
      <c r="U27" s="9"/>
    </row>
    <row r="28" spans="2:32">
      <c r="B28" s="43" t="s">
        <v>54</v>
      </c>
      <c r="C28" s="42"/>
      <c r="D28" s="16"/>
      <c r="E28" s="16"/>
      <c r="F28" s="16"/>
      <c r="G28" s="16"/>
      <c r="H28" s="16"/>
      <c r="I28" s="16"/>
      <c r="J28" s="9"/>
      <c r="M28" s="43" t="s">
        <v>54</v>
      </c>
      <c r="N28" s="42"/>
      <c r="O28" s="16"/>
      <c r="P28" s="16"/>
      <c r="Q28" s="16"/>
      <c r="R28" s="16"/>
      <c r="S28" s="16"/>
      <c r="T28" s="16"/>
      <c r="U28" s="9"/>
    </row>
    <row r="29" spans="2:32">
      <c r="B29" s="44" t="s">
        <v>55</v>
      </c>
      <c r="C29" s="39">
        <v>0.71866610239146411</v>
      </c>
      <c r="D29" s="16"/>
      <c r="E29" s="16"/>
      <c r="F29" s="16"/>
      <c r="G29" s="16"/>
      <c r="H29" s="16"/>
      <c r="I29" s="16"/>
      <c r="J29" s="9"/>
      <c r="M29" s="44" t="s">
        <v>55</v>
      </c>
      <c r="N29" s="39">
        <v>0.43323156391746737</v>
      </c>
      <c r="O29" s="16"/>
      <c r="P29" s="16"/>
      <c r="Q29" s="16"/>
      <c r="R29" s="16"/>
      <c r="S29" s="16"/>
      <c r="T29" s="16"/>
      <c r="U29" s="9"/>
    </row>
    <row r="30" spans="2:32">
      <c r="B30" s="44" t="s">
        <v>56</v>
      </c>
      <c r="C30" s="39">
        <v>0.51648096672653843</v>
      </c>
      <c r="D30" s="16"/>
      <c r="E30" s="16"/>
      <c r="F30" s="16"/>
      <c r="G30" s="16"/>
      <c r="H30" s="16"/>
      <c r="I30" s="16"/>
      <c r="J30" s="9"/>
      <c r="M30" s="44" t="s">
        <v>56</v>
      </c>
      <c r="N30" s="39">
        <v>0.18768958797437463</v>
      </c>
      <c r="O30" s="16"/>
      <c r="P30" s="16"/>
      <c r="Q30" s="16"/>
      <c r="R30" s="16"/>
      <c r="S30" s="16"/>
      <c r="T30" s="16"/>
      <c r="U30" s="9"/>
    </row>
    <row r="31" spans="2:32">
      <c r="B31" s="44" t="s">
        <v>57</v>
      </c>
      <c r="C31" s="39">
        <v>0.50842231617198075</v>
      </c>
      <c r="D31" s="16"/>
      <c r="E31" s="16"/>
      <c r="F31" s="16"/>
      <c r="G31" s="16"/>
      <c r="H31" s="16"/>
      <c r="I31" s="16"/>
      <c r="J31" s="9"/>
      <c r="M31" s="44" t="s">
        <v>57</v>
      </c>
      <c r="N31" s="39">
        <v>0.17415108110728089</v>
      </c>
      <c r="O31" s="16"/>
      <c r="P31" s="16"/>
      <c r="Q31" s="16"/>
      <c r="R31" s="16"/>
      <c r="S31" s="16"/>
      <c r="T31" s="16"/>
      <c r="U31" s="9"/>
    </row>
    <row r="32" spans="2:32">
      <c r="B32" s="44" t="s">
        <v>58</v>
      </c>
      <c r="C32" s="39">
        <v>5.9394708550395872E-2</v>
      </c>
      <c r="D32" s="16"/>
      <c r="E32" s="16"/>
      <c r="F32" s="16"/>
      <c r="G32" s="16"/>
      <c r="H32" s="16"/>
      <c r="I32" s="16"/>
      <c r="J32" s="9"/>
      <c r="M32" s="44" t="s">
        <v>58</v>
      </c>
      <c r="N32" s="39">
        <v>0.11279144154757649</v>
      </c>
      <c r="O32" s="16"/>
      <c r="P32" s="16"/>
      <c r="Q32" s="16"/>
      <c r="R32" s="16"/>
      <c r="S32" s="16"/>
      <c r="T32" s="16"/>
      <c r="U32" s="9"/>
    </row>
    <row r="33" spans="2:21" ht="16.5" thickBot="1">
      <c r="B33" s="45" t="s">
        <v>59</v>
      </c>
      <c r="C33" s="40">
        <v>62</v>
      </c>
      <c r="D33" s="16"/>
      <c r="E33" s="16"/>
      <c r="F33" s="16"/>
      <c r="G33" s="16"/>
      <c r="H33" s="16"/>
      <c r="I33" s="16"/>
      <c r="J33" s="9"/>
      <c r="M33" s="45" t="s">
        <v>59</v>
      </c>
      <c r="N33" s="40">
        <v>62</v>
      </c>
      <c r="O33" s="16"/>
      <c r="P33" s="16"/>
      <c r="Q33" s="16"/>
      <c r="R33" s="16"/>
      <c r="S33" s="16"/>
      <c r="T33" s="16"/>
      <c r="U33" s="9"/>
    </row>
    <row r="34" spans="2:21">
      <c r="B34" s="6"/>
      <c r="C34" s="16"/>
      <c r="D34" s="16"/>
      <c r="E34" s="16"/>
      <c r="F34" s="16"/>
      <c r="G34" s="16"/>
      <c r="H34" s="16"/>
      <c r="I34" s="16"/>
      <c r="J34" s="9"/>
      <c r="M34" s="6"/>
      <c r="N34" s="16"/>
      <c r="O34" s="16"/>
      <c r="P34" s="16"/>
      <c r="Q34" s="16"/>
      <c r="R34" s="16"/>
      <c r="S34" s="16"/>
      <c r="T34" s="16"/>
      <c r="U34" s="9"/>
    </row>
    <row r="35" spans="2:21" ht="16.5" thickBot="1">
      <c r="B35" s="6" t="s">
        <v>60</v>
      </c>
      <c r="C35" s="16"/>
      <c r="D35" s="16"/>
      <c r="E35" s="16"/>
      <c r="F35" s="16"/>
      <c r="G35" s="16"/>
      <c r="H35" s="16"/>
      <c r="I35" s="16"/>
      <c r="J35" s="9"/>
      <c r="M35" s="6" t="s">
        <v>60</v>
      </c>
      <c r="N35" s="16"/>
      <c r="O35" s="16"/>
      <c r="P35" s="16"/>
      <c r="Q35" s="16"/>
      <c r="R35" s="16"/>
      <c r="S35" s="16"/>
      <c r="T35" s="16"/>
      <c r="U35" s="9"/>
    </row>
    <row r="36" spans="2:21">
      <c r="B36" s="46"/>
      <c r="C36" s="41" t="s">
        <v>65</v>
      </c>
      <c r="D36" s="41" t="s">
        <v>66</v>
      </c>
      <c r="E36" s="41" t="s">
        <v>67</v>
      </c>
      <c r="F36" s="41" t="s">
        <v>68</v>
      </c>
      <c r="G36" s="41" t="s">
        <v>69</v>
      </c>
      <c r="H36" s="16"/>
      <c r="I36" s="16"/>
      <c r="J36" s="9"/>
      <c r="M36" s="46"/>
      <c r="N36" s="41" t="s">
        <v>65</v>
      </c>
      <c r="O36" s="41" t="s">
        <v>66</v>
      </c>
      <c r="P36" s="41" t="s">
        <v>67</v>
      </c>
      <c r="Q36" s="41" t="s">
        <v>68</v>
      </c>
      <c r="R36" s="41" t="s">
        <v>69</v>
      </c>
      <c r="S36" s="16"/>
      <c r="T36" s="16"/>
      <c r="U36" s="9"/>
    </row>
    <row r="37" spans="2:21">
      <c r="B37" s="44" t="s">
        <v>61</v>
      </c>
      <c r="C37" s="39">
        <v>1</v>
      </c>
      <c r="D37" s="39">
        <v>0.22609320424605581</v>
      </c>
      <c r="E37" s="39">
        <v>0.22609320424605581</v>
      </c>
      <c r="F37" s="39">
        <v>64.090254718196547</v>
      </c>
      <c r="G37" s="39">
        <v>4.7929232535800625E-11</v>
      </c>
      <c r="H37" s="16"/>
      <c r="I37" s="16"/>
      <c r="J37" s="9"/>
      <c r="M37" s="44" t="s">
        <v>61</v>
      </c>
      <c r="N37" s="39">
        <v>1</v>
      </c>
      <c r="O37" s="39">
        <v>0.17636877800843276</v>
      </c>
      <c r="P37" s="39">
        <v>0.17636877800843276</v>
      </c>
      <c r="Q37" s="39">
        <v>13.863389058845677</v>
      </c>
      <c r="R37" s="39">
        <v>4.361326228005493E-4</v>
      </c>
      <c r="S37" s="16"/>
      <c r="T37" s="16"/>
      <c r="U37" s="9"/>
    </row>
    <row r="38" spans="2:21">
      <c r="B38" s="44" t="s">
        <v>62</v>
      </c>
      <c r="C38" s="39">
        <v>60</v>
      </c>
      <c r="D38" s="39">
        <v>0.2116638842271881</v>
      </c>
      <c r="E38" s="39">
        <v>3.5277314037864683E-3</v>
      </c>
      <c r="F38" s="39"/>
      <c r="G38" s="39"/>
      <c r="H38" s="16"/>
      <c r="I38" s="16"/>
      <c r="J38" s="9"/>
      <c r="M38" s="44" t="s">
        <v>62</v>
      </c>
      <c r="N38" s="39">
        <v>60</v>
      </c>
      <c r="O38" s="39">
        <v>0.76331455718282193</v>
      </c>
      <c r="P38" s="39">
        <v>1.2721909286380366E-2</v>
      </c>
      <c r="Q38" s="39"/>
      <c r="R38" s="39"/>
      <c r="S38" s="16"/>
      <c r="T38" s="16"/>
      <c r="U38" s="9"/>
    </row>
    <row r="39" spans="2:21" ht="16.5" thickBot="1">
      <c r="B39" s="45" t="s">
        <v>63</v>
      </c>
      <c r="C39" s="40">
        <v>61</v>
      </c>
      <c r="D39" s="40">
        <v>0.4377570884732439</v>
      </c>
      <c r="E39" s="40"/>
      <c r="F39" s="40"/>
      <c r="G39" s="40"/>
      <c r="H39" s="16"/>
      <c r="I39" s="16"/>
      <c r="J39" s="9"/>
      <c r="M39" s="45" t="s">
        <v>63</v>
      </c>
      <c r="N39" s="40">
        <v>61</v>
      </c>
      <c r="O39" s="40">
        <v>0.93968333519125469</v>
      </c>
      <c r="P39" s="40"/>
      <c r="Q39" s="40"/>
      <c r="R39" s="40"/>
      <c r="S39" s="16"/>
      <c r="T39" s="16"/>
      <c r="U39" s="9"/>
    </row>
    <row r="40" spans="2:21" ht="16.5" thickBot="1">
      <c r="B40" s="6"/>
      <c r="C40" s="16"/>
      <c r="D40" s="16"/>
      <c r="E40" s="16"/>
      <c r="F40" s="16"/>
      <c r="G40" s="16"/>
      <c r="H40" s="16"/>
      <c r="I40" s="16"/>
      <c r="J40" s="9"/>
      <c r="M40" s="6"/>
      <c r="N40" s="16"/>
      <c r="O40" s="16"/>
      <c r="P40" s="16"/>
      <c r="Q40" s="16"/>
      <c r="R40" s="16"/>
      <c r="S40" s="16"/>
      <c r="T40" s="16"/>
      <c r="U40" s="9"/>
    </row>
    <row r="41" spans="2:21">
      <c r="B41" s="46"/>
      <c r="C41" s="41" t="s">
        <v>70</v>
      </c>
      <c r="D41" s="41" t="s">
        <v>58</v>
      </c>
      <c r="E41" s="41" t="s">
        <v>71</v>
      </c>
      <c r="F41" s="41" t="s">
        <v>72</v>
      </c>
      <c r="G41" s="41" t="s">
        <v>73</v>
      </c>
      <c r="H41" s="41" t="s">
        <v>74</v>
      </c>
      <c r="I41" s="41" t="s">
        <v>75</v>
      </c>
      <c r="J41" s="47" t="s">
        <v>76</v>
      </c>
      <c r="M41" s="46"/>
      <c r="N41" s="41" t="s">
        <v>70</v>
      </c>
      <c r="O41" s="41" t="s">
        <v>58</v>
      </c>
      <c r="P41" s="41" t="s">
        <v>71</v>
      </c>
      <c r="Q41" s="41" t="s">
        <v>72</v>
      </c>
      <c r="R41" s="41" t="s">
        <v>73</v>
      </c>
      <c r="S41" s="41" t="s">
        <v>74</v>
      </c>
      <c r="T41" s="41" t="s">
        <v>75</v>
      </c>
      <c r="U41" s="47" t="s">
        <v>76</v>
      </c>
    </row>
    <row r="42" spans="2:21">
      <c r="B42" s="44" t="s">
        <v>64</v>
      </c>
      <c r="C42" s="39">
        <v>-1.0196463167493144E-2</v>
      </c>
      <c r="D42" s="39">
        <v>7.5974867233235275E-3</v>
      </c>
      <c r="E42" s="39">
        <v>-1.3420837098919853</v>
      </c>
      <c r="F42" s="39">
        <v>0.1846255455045086</v>
      </c>
      <c r="G42" s="39">
        <v>-2.5393699312939458E-2</v>
      </c>
      <c r="H42" s="39">
        <v>5.0007729779531721E-3</v>
      </c>
      <c r="I42" s="39">
        <v>-2.5393699312939458E-2</v>
      </c>
      <c r="J42" s="48">
        <v>5.0007729779531721E-3</v>
      </c>
      <c r="M42" s="44" t="s">
        <v>64</v>
      </c>
      <c r="N42" s="39">
        <v>-1.8987790023243748E-2</v>
      </c>
      <c r="O42" s="39">
        <v>1.4427741133456956E-2</v>
      </c>
      <c r="P42" s="39">
        <v>-1.3160611801671673</v>
      </c>
      <c r="Q42" s="39">
        <v>0.1931595114511539</v>
      </c>
      <c r="R42" s="39">
        <v>-4.7847569189083262E-2</v>
      </c>
      <c r="S42" s="39">
        <v>9.8719891425957662E-3</v>
      </c>
      <c r="T42" s="39">
        <v>-4.7847569189083262E-2</v>
      </c>
      <c r="U42" s="48">
        <v>9.8719891425957662E-3</v>
      </c>
    </row>
    <row r="43" spans="2:21" ht="16.5" thickBot="1">
      <c r="B43" s="45" t="s">
        <v>77</v>
      </c>
      <c r="C43" s="40">
        <v>1.5099287591349206</v>
      </c>
      <c r="D43" s="40">
        <v>0.18860815131165282</v>
      </c>
      <c r="E43" s="40">
        <v>8.0056389325397745</v>
      </c>
      <c r="F43" s="40">
        <v>4.7929232535800282E-11</v>
      </c>
      <c r="G43" s="40">
        <v>1.1326562848520854</v>
      </c>
      <c r="H43" s="40">
        <v>1.8872012334177559</v>
      </c>
      <c r="I43" s="40">
        <v>1.1326562848520854</v>
      </c>
      <c r="J43" s="49">
        <v>1.8872012334177559</v>
      </c>
      <c r="M43" s="45" t="s">
        <v>77</v>
      </c>
      <c r="N43" s="40">
        <v>1.3335937626496419</v>
      </c>
      <c r="O43" s="40">
        <v>0.35816970557258443</v>
      </c>
      <c r="P43" s="40">
        <v>3.72335722955046</v>
      </c>
      <c r="Q43" s="40">
        <v>4.3613262280054729E-4</v>
      </c>
      <c r="R43" s="40">
        <v>0.61714768068131221</v>
      </c>
      <c r="S43" s="40">
        <v>2.0500398446179715</v>
      </c>
      <c r="T43" s="40">
        <v>0.61714768068131221</v>
      </c>
      <c r="U43" s="49">
        <v>2.0500398446179715</v>
      </c>
    </row>
    <row r="45" spans="2:21" ht="16.5" thickBot="1"/>
    <row r="46" spans="2:21">
      <c r="B46" s="124" t="s">
        <v>124</v>
      </c>
      <c r="C46" s="125"/>
      <c r="D46" s="125"/>
      <c r="E46" s="125"/>
      <c r="F46" s="125"/>
      <c r="G46" s="125"/>
      <c r="H46" s="125"/>
      <c r="I46" s="125"/>
      <c r="J46" s="126"/>
      <c r="M46" s="124" t="s">
        <v>120</v>
      </c>
      <c r="N46" s="125"/>
      <c r="O46" s="125"/>
      <c r="P46" s="125"/>
      <c r="Q46" s="125"/>
      <c r="R46" s="125"/>
      <c r="S46" s="125"/>
      <c r="T46" s="125"/>
      <c r="U46" s="126"/>
    </row>
    <row r="47" spans="2:21">
      <c r="B47" s="6" t="s">
        <v>53</v>
      </c>
      <c r="C47" s="16"/>
      <c r="D47" s="16"/>
      <c r="E47" s="16"/>
      <c r="F47" s="16"/>
      <c r="G47" s="16"/>
      <c r="H47" s="16"/>
      <c r="I47" s="16"/>
      <c r="J47" s="9"/>
      <c r="M47" s="6" t="s">
        <v>53</v>
      </c>
      <c r="N47" s="16"/>
      <c r="O47" s="16"/>
      <c r="P47" s="16"/>
      <c r="Q47" s="16"/>
      <c r="R47" s="16"/>
      <c r="S47" s="16"/>
      <c r="T47" s="16"/>
      <c r="U47" s="9"/>
    </row>
    <row r="48" spans="2:21" ht="16.5" thickBot="1">
      <c r="B48" s="6"/>
      <c r="C48" s="16"/>
      <c r="D48" s="16"/>
      <c r="E48" s="16"/>
      <c r="F48" s="16"/>
      <c r="G48" s="16"/>
      <c r="H48" s="16"/>
      <c r="I48" s="16"/>
      <c r="J48" s="9"/>
      <c r="M48" s="6"/>
      <c r="N48" s="16"/>
      <c r="O48" s="16"/>
      <c r="P48" s="16"/>
      <c r="Q48" s="16"/>
      <c r="R48" s="16"/>
      <c r="S48" s="16"/>
      <c r="T48" s="16"/>
      <c r="U48" s="9"/>
    </row>
    <row r="49" spans="2:21">
      <c r="B49" s="43" t="s">
        <v>54</v>
      </c>
      <c r="C49" s="42"/>
      <c r="D49" s="16"/>
      <c r="E49" s="16"/>
      <c r="F49" s="16"/>
      <c r="G49" s="16"/>
      <c r="H49" s="16"/>
      <c r="I49" s="16"/>
      <c r="J49" s="9"/>
      <c r="M49" s="43" t="s">
        <v>54</v>
      </c>
      <c r="N49" s="42"/>
      <c r="O49" s="16"/>
      <c r="P49" s="16"/>
      <c r="Q49" s="16"/>
      <c r="R49" s="16"/>
      <c r="S49" s="16"/>
      <c r="T49" s="16"/>
      <c r="U49" s="9"/>
    </row>
    <row r="50" spans="2:21">
      <c r="B50" s="44" t="s">
        <v>55</v>
      </c>
      <c r="C50" s="39">
        <v>0.18754782373600876</v>
      </c>
      <c r="D50" s="16"/>
      <c r="E50" s="16"/>
      <c r="F50" s="16"/>
      <c r="G50" s="16"/>
      <c r="H50" s="16"/>
      <c r="I50" s="16"/>
      <c r="J50" s="9"/>
      <c r="M50" s="44" t="s">
        <v>55</v>
      </c>
      <c r="N50" s="39">
        <v>0.53551196088643316</v>
      </c>
      <c r="O50" s="16"/>
      <c r="P50" s="16"/>
      <c r="Q50" s="16"/>
      <c r="R50" s="16"/>
      <c r="S50" s="16"/>
      <c r="T50" s="16"/>
      <c r="U50" s="9"/>
    </row>
    <row r="51" spans="2:21">
      <c r="B51" s="44" t="s">
        <v>56</v>
      </c>
      <c r="C51" s="39">
        <v>3.5174186188113014E-2</v>
      </c>
      <c r="D51" s="16"/>
      <c r="E51" s="16"/>
      <c r="F51" s="16"/>
      <c r="G51" s="16"/>
      <c r="H51" s="16"/>
      <c r="I51" s="16"/>
      <c r="J51" s="9"/>
      <c r="M51" s="44" t="s">
        <v>56</v>
      </c>
      <c r="N51" s="39">
        <v>0.28677306025243271</v>
      </c>
      <c r="O51" s="16"/>
      <c r="P51" s="16"/>
      <c r="Q51" s="16"/>
      <c r="R51" s="16"/>
      <c r="S51" s="16"/>
      <c r="T51" s="16"/>
      <c r="U51" s="9"/>
    </row>
    <row r="52" spans="2:21">
      <c r="B52" s="44" t="s">
        <v>57</v>
      </c>
      <c r="C52" s="39">
        <v>1.9093755957914901E-2</v>
      </c>
      <c r="D52" s="16"/>
      <c r="E52" s="16"/>
      <c r="F52" s="16"/>
      <c r="G52" s="16"/>
      <c r="H52" s="16"/>
      <c r="I52" s="16"/>
      <c r="J52" s="9"/>
      <c r="M52" s="44" t="s">
        <v>57</v>
      </c>
      <c r="N52" s="39">
        <v>0.27488594458997329</v>
      </c>
      <c r="O52" s="16"/>
      <c r="P52" s="16"/>
      <c r="Q52" s="16"/>
      <c r="R52" s="16"/>
      <c r="S52" s="16"/>
      <c r="T52" s="16"/>
      <c r="U52" s="9"/>
    </row>
    <row r="53" spans="2:21">
      <c r="B53" s="44" t="s">
        <v>58</v>
      </c>
      <c r="C53" s="39">
        <v>5.2170237655760419E-2</v>
      </c>
      <c r="D53" s="16"/>
      <c r="E53" s="16"/>
      <c r="F53" s="16"/>
      <c r="G53" s="16"/>
      <c r="H53" s="16"/>
      <c r="I53" s="16"/>
      <c r="J53" s="9"/>
      <c r="M53" s="44" t="s">
        <v>58</v>
      </c>
      <c r="N53" s="39">
        <v>5.0119004361607045E-2</v>
      </c>
      <c r="O53" s="16"/>
      <c r="P53" s="16"/>
      <c r="Q53" s="16"/>
      <c r="R53" s="16"/>
      <c r="S53" s="16"/>
      <c r="T53" s="16"/>
      <c r="U53" s="9"/>
    </row>
    <row r="54" spans="2:21" ht="16.5" thickBot="1">
      <c r="B54" s="45" t="s">
        <v>59</v>
      </c>
      <c r="C54" s="40">
        <v>62</v>
      </c>
      <c r="D54" s="16"/>
      <c r="E54" s="16"/>
      <c r="F54" s="16"/>
      <c r="G54" s="16"/>
      <c r="H54" s="16"/>
      <c r="I54" s="16"/>
      <c r="J54" s="9"/>
      <c r="M54" s="45" t="s">
        <v>59</v>
      </c>
      <c r="N54" s="40">
        <v>62</v>
      </c>
      <c r="O54" s="16"/>
      <c r="P54" s="16"/>
      <c r="Q54" s="16"/>
      <c r="R54" s="16"/>
      <c r="S54" s="16"/>
      <c r="T54" s="16"/>
      <c r="U54" s="9"/>
    </row>
    <row r="55" spans="2:21">
      <c r="B55" s="6"/>
      <c r="C55" s="16"/>
      <c r="D55" s="16"/>
      <c r="E55" s="16"/>
      <c r="F55" s="16"/>
      <c r="G55" s="16"/>
      <c r="H55" s="16"/>
      <c r="I55" s="16"/>
      <c r="J55" s="9"/>
      <c r="M55" s="6"/>
      <c r="N55" s="16"/>
      <c r="O55" s="16"/>
      <c r="P55" s="16"/>
      <c r="Q55" s="16"/>
      <c r="R55" s="16"/>
      <c r="S55" s="16"/>
      <c r="T55" s="16"/>
      <c r="U55" s="9"/>
    </row>
    <row r="56" spans="2:21" ht="16.5" thickBot="1">
      <c r="B56" s="6" t="s">
        <v>60</v>
      </c>
      <c r="C56" s="16"/>
      <c r="D56" s="16"/>
      <c r="E56" s="16"/>
      <c r="F56" s="16"/>
      <c r="G56" s="16"/>
      <c r="H56" s="16"/>
      <c r="I56" s="16"/>
      <c r="J56" s="9"/>
      <c r="M56" s="6" t="s">
        <v>60</v>
      </c>
      <c r="N56" s="16"/>
      <c r="O56" s="16"/>
      <c r="P56" s="16"/>
      <c r="Q56" s="16"/>
      <c r="R56" s="16"/>
      <c r="S56" s="16"/>
      <c r="T56" s="16"/>
      <c r="U56" s="9"/>
    </row>
    <row r="57" spans="2:21">
      <c r="B57" s="46"/>
      <c r="C57" s="41" t="s">
        <v>65</v>
      </c>
      <c r="D57" s="41" t="s">
        <v>66</v>
      </c>
      <c r="E57" s="41" t="s">
        <v>67</v>
      </c>
      <c r="F57" s="41" t="s">
        <v>68</v>
      </c>
      <c r="G57" s="41" t="s">
        <v>69</v>
      </c>
      <c r="H57" s="16"/>
      <c r="I57" s="16"/>
      <c r="J57" s="9"/>
      <c r="M57" s="46"/>
      <c r="N57" s="41" t="s">
        <v>65</v>
      </c>
      <c r="O57" s="41" t="s">
        <v>66</v>
      </c>
      <c r="P57" s="41" t="s">
        <v>67</v>
      </c>
      <c r="Q57" s="41" t="s">
        <v>68</v>
      </c>
      <c r="R57" s="41" t="s">
        <v>69</v>
      </c>
      <c r="S57" s="16"/>
      <c r="T57" s="16"/>
      <c r="U57" s="9"/>
    </row>
    <row r="58" spans="2:21">
      <c r="B58" s="44" t="s">
        <v>61</v>
      </c>
      <c r="C58" s="39">
        <v>1</v>
      </c>
      <c r="D58" s="39">
        <v>5.953495425452815E-3</v>
      </c>
      <c r="E58" s="39">
        <v>5.953495425452815E-3</v>
      </c>
      <c r="F58" s="39">
        <v>2.1873908648325795</v>
      </c>
      <c r="G58" s="39">
        <v>0.1443760684475236</v>
      </c>
      <c r="H58" s="16"/>
      <c r="I58" s="16"/>
      <c r="J58" s="9"/>
      <c r="M58" s="44" t="s">
        <v>61</v>
      </c>
      <c r="N58" s="39">
        <v>1</v>
      </c>
      <c r="O58" s="39">
        <v>6.0599177872320359E-2</v>
      </c>
      <c r="P58" s="39">
        <v>6.0599177872320359E-2</v>
      </c>
      <c r="Q58" s="39">
        <v>24.124696721685559</v>
      </c>
      <c r="R58" s="39">
        <v>7.2967457586895053E-6</v>
      </c>
      <c r="S58" s="16"/>
      <c r="T58" s="16"/>
      <c r="U58" s="9"/>
    </row>
    <row r="59" spans="2:21">
      <c r="B59" s="44" t="s">
        <v>62</v>
      </c>
      <c r="C59" s="39">
        <v>60</v>
      </c>
      <c r="D59" s="39">
        <v>0.16330402182351134</v>
      </c>
      <c r="E59" s="39">
        <v>2.7217336970585221E-3</v>
      </c>
      <c r="F59" s="39"/>
      <c r="G59" s="39"/>
      <c r="H59" s="16"/>
      <c r="I59" s="16"/>
      <c r="J59" s="9"/>
      <c r="M59" s="44" t="s">
        <v>62</v>
      </c>
      <c r="N59" s="39">
        <v>60</v>
      </c>
      <c r="O59" s="39">
        <v>0.15071487589192717</v>
      </c>
      <c r="P59" s="39">
        <v>2.5119145981987862E-3</v>
      </c>
      <c r="Q59" s="39"/>
      <c r="R59" s="39"/>
      <c r="S59" s="16"/>
      <c r="T59" s="16"/>
      <c r="U59" s="9"/>
    </row>
    <row r="60" spans="2:21" ht="16.5" thickBot="1">
      <c r="B60" s="45" t="s">
        <v>63</v>
      </c>
      <c r="C60" s="40">
        <v>61</v>
      </c>
      <c r="D60" s="40">
        <v>0.16925751724896415</v>
      </c>
      <c r="E60" s="40"/>
      <c r="F60" s="40"/>
      <c r="G60" s="40"/>
      <c r="H60" s="16"/>
      <c r="I60" s="16"/>
      <c r="J60" s="9"/>
      <c r="M60" s="45" t="s">
        <v>63</v>
      </c>
      <c r="N60" s="40">
        <v>61</v>
      </c>
      <c r="O60" s="40">
        <v>0.21131405376424753</v>
      </c>
      <c r="P60" s="40"/>
      <c r="Q60" s="40"/>
      <c r="R60" s="40"/>
      <c r="S60" s="16"/>
      <c r="T60" s="16"/>
      <c r="U60" s="9"/>
    </row>
    <row r="61" spans="2:21" ht="16.5" thickBot="1">
      <c r="B61" s="6"/>
      <c r="C61" s="16"/>
      <c r="D61" s="16"/>
      <c r="E61" s="16"/>
      <c r="F61" s="16"/>
      <c r="G61" s="16"/>
      <c r="H61" s="16"/>
      <c r="I61" s="16"/>
      <c r="J61" s="9"/>
      <c r="M61" s="6"/>
      <c r="N61" s="16"/>
      <c r="O61" s="16"/>
      <c r="P61" s="16"/>
      <c r="Q61" s="16"/>
      <c r="R61" s="16"/>
      <c r="S61" s="16"/>
      <c r="T61" s="16"/>
      <c r="U61" s="9"/>
    </row>
    <row r="62" spans="2:21">
      <c r="B62" s="46"/>
      <c r="C62" s="41" t="s">
        <v>70</v>
      </c>
      <c r="D62" s="41" t="s">
        <v>58</v>
      </c>
      <c r="E62" s="41" t="s">
        <v>71</v>
      </c>
      <c r="F62" s="41" t="s">
        <v>72</v>
      </c>
      <c r="G62" s="41" t="s">
        <v>73</v>
      </c>
      <c r="H62" s="41" t="s">
        <v>74</v>
      </c>
      <c r="I62" s="41" t="s">
        <v>75</v>
      </c>
      <c r="J62" s="47" t="s">
        <v>76</v>
      </c>
      <c r="M62" s="46"/>
      <c r="N62" s="41" t="s">
        <v>70</v>
      </c>
      <c r="O62" s="41" t="s">
        <v>58</v>
      </c>
      <c r="P62" s="41" t="s">
        <v>71</v>
      </c>
      <c r="Q62" s="41" t="s">
        <v>72</v>
      </c>
      <c r="R62" s="41" t="s">
        <v>73</v>
      </c>
      <c r="S62" s="41" t="s">
        <v>74</v>
      </c>
      <c r="T62" s="41" t="s">
        <v>75</v>
      </c>
      <c r="U62" s="47" t="s">
        <v>76</v>
      </c>
    </row>
    <row r="63" spans="2:21">
      <c r="B63" s="44" t="s">
        <v>64</v>
      </c>
      <c r="C63" s="39">
        <v>8.1965248017236252E-3</v>
      </c>
      <c r="D63" s="39">
        <v>6.6733669987783977E-3</v>
      </c>
      <c r="E63" s="39">
        <v>1.2282442735764496</v>
      </c>
      <c r="F63" s="39">
        <v>0.22415156876986617</v>
      </c>
      <c r="G63" s="39">
        <v>-5.1521966714346487E-3</v>
      </c>
      <c r="H63" s="39">
        <v>2.1545246274881899E-2</v>
      </c>
      <c r="I63" s="39">
        <v>-5.1521966714346487E-3</v>
      </c>
      <c r="J63" s="48">
        <v>2.1545246274881899E-2</v>
      </c>
      <c r="M63" s="44" t="s">
        <v>64</v>
      </c>
      <c r="N63" s="39">
        <v>7.3791941148845666E-3</v>
      </c>
      <c r="O63" s="39">
        <v>6.41098305752972E-3</v>
      </c>
      <c r="P63" s="39">
        <v>1.151023805345684</v>
      </c>
      <c r="Q63" s="39">
        <v>0.25428885891306924</v>
      </c>
      <c r="R63" s="39">
        <v>-5.4446813320624598E-3</v>
      </c>
      <c r="S63" s="39">
        <v>2.0203069561831592E-2</v>
      </c>
      <c r="T63" s="39">
        <v>-5.4446813320624598E-3</v>
      </c>
      <c r="U63" s="48">
        <v>2.0203069561831592E-2</v>
      </c>
    </row>
    <row r="64" spans="2:21" ht="16.5" thickBot="1">
      <c r="B64" s="45" t="s">
        <v>77</v>
      </c>
      <c r="C64" s="40">
        <v>0.24501840860072951</v>
      </c>
      <c r="D64" s="40">
        <v>0.165666813052776</v>
      </c>
      <c r="E64" s="40">
        <v>1.4789830508942954</v>
      </c>
      <c r="F64" s="40">
        <v>0.1443760684475216</v>
      </c>
      <c r="G64" s="40">
        <v>-8.6364556728782044E-2</v>
      </c>
      <c r="H64" s="40">
        <v>0.57640137393024105</v>
      </c>
      <c r="I64" s="40">
        <v>-8.6364556728782044E-2</v>
      </c>
      <c r="J64" s="49">
        <v>0.57640137393024105</v>
      </c>
      <c r="M64" s="45" t="s">
        <v>77</v>
      </c>
      <c r="N64" s="40">
        <v>0.7817107219777446</v>
      </c>
      <c r="O64" s="40">
        <v>0.15915311294444201</v>
      </c>
      <c r="P64" s="40">
        <v>4.9116898030805602</v>
      </c>
      <c r="Q64" s="40">
        <v>7.2967457586895053E-6</v>
      </c>
      <c r="R64" s="40">
        <v>0.46335709678818759</v>
      </c>
      <c r="S64" s="40">
        <v>1.1000643471673017</v>
      </c>
      <c r="T64" s="40">
        <v>0.46335709678818759</v>
      </c>
      <c r="U64" s="49">
        <v>1.1000643471673017</v>
      </c>
    </row>
    <row r="66" spans="2:21" ht="16.5" thickBot="1"/>
    <row r="67" spans="2:21">
      <c r="B67" s="124" t="s">
        <v>117</v>
      </c>
      <c r="C67" s="125"/>
      <c r="D67" s="125"/>
      <c r="E67" s="125"/>
      <c r="F67" s="125"/>
      <c r="G67" s="125"/>
      <c r="H67" s="125"/>
      <c r="I67" s="125"/>
      <c r="J67" s="126"/>
      <c r="M67" s="124" t="s">
        <v>27</v>
      </c>
      <c r="N67" s="125"/>
      <c r="O67" s="125"/>
      <c r="P67" s="125"/>
      <c r="Q67" s="125"/>
      <c r="R67" s="125"/>
      <c r="S67" s="125"/>
      <c r="T67" s="125"/>
      <c r="U67" s="126"/>
    </row>
    <row r="68" spans="2:21">
      <c r="B68" s="6" t="s">
        <v>53</v>
      </c>
      <c r="C68" s="16"/>
      <c r="D68" s="16"/>
      <c r="E68" s="16"/>
      <c r="F68" s="16"/>
      <c r="G68" s="16"/>
      <c r="H68" s="16"/>
      <c r="I68" s="16"/>
      <c r="J68" s="9"/>
      <c r="M68" s="6" t="s">
        <v>53</v>
      </c>
      <c r="N68" s="16"/>
      <c r="O68" s="16"/>
      <c r="P68" s="16"/>
      <c r="Q68" s="16"/>
      <c r="R68" s="16"/>
      <c r="S68" s="16"/>
      <c r="T68" s="16"/>
      <c r="U68" s="9"/>
    </row>
    <row r="69" spans="2:21" ht="16.5" thickBot="1">
      <c r="B69" s="6"/>
      <c r="C69" s="16"/>
      <c r="D69" s="16"/>
      <c r="E69" s="16"/>
      <c r="F69" s="16"/>
      <c r="G69" s="16"/>
      <c r="H69" s="16"/>
      <c r="I69" s="16"/>
      <c r="J69" s="9"/>
      <c r="M69" s="6"/>
      <c r="N69" s="16"/>
      <c r="O69" s="16"/>
      <c r="P69" s="16"/>
      <c r="Q69" s="16"/>
      <c r="R69" s="16"/>
      <c r="S69" s="16"/>
      <c r="T69" s="16"/>
      <c r="U69" s="9"/>
    </row>
    <row r="70" spans="2:21">
      <c r="B70" s="43" t="s">
        <v>54</v>
      </c>
      <c r="C70" s="42"/>
      <c r="D70" s="16"/>
      <c r="E70" s="16"/>
      <c r="F70" s="16"/>
      <c r="G70" s="16"/>
      <c r="H70" s="16"/>
      <c r="I70" s="16"/>
      <c r="J70" s="9"/>
      <c r="M70" s="43" t="s">
        <v>54</v>
      </c>
      <c r="N70" s="42"/>
      <c r="O70" s="16"/>
      <c r="P70" s="16"/>
      <c r="Q70" s="16"/>
      <c r="R70" s="16"/>
      <c r="S70" s="16"/>
      <c r="T70" s="16"/>
      <c r="U70" s="9"/>
    </row>
    <row r="71" spans="2:21">
      <c r="B71" s="44" t="s">
        <v>55</v>
      </c>
      <c r="C71" s="39">
        <v>0.30824245049359084</v>
      </c>
      <c r="D71" s="16"/>
      <c r="E71" s="16"/>
      <c r="F71" s="16"/>
      <c r="G71" s="16"/>
      <c r="H71" s="16"/>
      <c r="I71" s="16"/>
      <c r="J71" s="9"/>
      <c r="M71" s="44" t="s">
        <v>55</v>
      </c>
      <c r="N71" s="39">
        <v>0.62009403212176339</v>
      </c>
      <c r="O71" s="16"/>
      <c r="P71" s="16"/>
      <c r="Q71" s="16"/>
      <c r="R71" s="16"/>
      <c r="S71" s="16"/>
      <c r="T71" s="16"/>
      <c r="U71" s="9"/>
    </row>
    <row r="72" spans="2:21">
      <c r="B72" s="44" t="s">
        <v>56</v>
      </c>
      <c r="C72" s="39">
        <v>9.5013408286293802E-2</v>
      </c>
      <c r="D72" s="16"/>
      <c r="E72" s="16"/>
      <c r="F72" s="16"/>
      <c r="G72" s="16"/>
      <c r="H72" s="16"/>
      <c r="I72" s="16"/>
      <c r="J72" s="9"/>
      <c r="M72" s="44" t="s">
        <v>56</v>
      </c>
      <c r="N72" s="39">
        <v>0.38451660867302651</v>
      </c>
      <c r="O72" s="16"/>
      <c r="P72" s="16"/>
      <c r="Q72" s="16"/>
      <c r="R72" s="16"/>
      <c r="S72" s="16"/>
      <c r="T72" s="16"/>
      <c r="U72" s="9"/>
    </row>
    <row r="73" spans="2:21">
      <c r="B73" s="44" t="s">
        <v>57</v>
      </c>
      <c r="C73" s="39">
        <v>7.9930298424398707E-2</v>
      </c>
      <c r="D73" s="16"/>
      <c r="E73" s="16"/>
      <c r="F73" s="16"/>
      <c r="G73" s="16"/>
      <c r="H73" s="16"/>
      <c r="I73" s="16"/>
      <c r="J73" s="9"/>
      <c r="M73" s="44" t="s">
        <v>57</v>
      </c>
      <c r="N73" s="39">
        <v>0.37425855215091025</v>
      </c>
      <c r="O73" s="16"/>
      <c r="P73" s="16"/>
      <c r="Q73" s="16"/>
      <c r="R73" s="16"/>
      <c r="S73" s="16"/>
      <c r="T73" s="16"/>
      <c r="U73" s="9"/>
    </row>
    <row r="74" spans="2:21">
      <c r="B74" s="44" t="s">
        <v>58</v>
      </c>
      <c r="C74" s="39">
        <v>7.5086636325195105E-2</v>
      </c>
      <c r="D74" s="16"/>
      <c r="E74" s="16"/>
      <c r="F74" s="16"/>
      <c r="G74" s="16"/>
      <c r="H74" s="16"/>
      <c r="I74" s="16"/>
      <c r="J74" s="9"/>
      <c r="M74" s="44" t="s">
        <v>58</v>
      </c>
      <c r="N74" s="39">
        <v>4.8815598986934772E-2</v>
      </c>
      <c r="O74" s="16"/>
      <c r="P74" s="16"/>
      <c r="Q74" s="16"/>
      <c r="R74" s="16"/>
      <c r="S74" s="16"/>
      <c r="T74" s="16"/>
      <c r="U74" s="9"/>
    </row>
    <row r="75" spans="2:21" ht="16.5" thickBot="1">
      <c r="B75" s="45" t="s">
        <v>59</v>
      </c>
      <c r="C75" s="40">
        <v>62</v>
      </c>
      <c r="D75" s="16"/>
      <c r="E75" s="16"/>
      <c r="F75" s="16"/>
      <c r="G75" s="16"/>
      <c r="H75" s="16"/>
      <c r="I75" s="16"/>
      <c r="J75" s="9"/>
      <c r="M75" s="45" t="s">
        <v>59</v>
      </c>
      <c r="N75" s="40">
        <v>62</v>
      </c>
      <c r="O75" s="16"/>
      <c r="P75" s="16"/>
      <c r="Q75" s="16"/>
      <c r="R75" s="16"/>
      <c r="S75" s="16"/>
      <c r="T75" s="16"/>
      <c r="U75" s="9"/>
    </row>
    <row r="76" spans="2:21">
      <c r="B76" s="6"/>
      <c r="C76" s="16"/>
      <c r="D76" s="16"/>
      <c r="E76" s="16"/>
      <c r="F76" s="16"/>
      <c r="G76" s="16"/>
      <c r="H76" s="16"/>
      <c r="I76" s="16"/>
      <c r="J76" s="9"/>
      <c r="M76" s="6"/>
      <c r="N76" s="16"/>
      <c r="O76" s="16"/>
      <c r="P76" s="16"/>
      <c r="Q76" s="16"/>
      <c r="R76" s="16"/>
      <c r="S76" s="16"/>
      <c r="T76" s="16"/>
      <c r="U76" s="9"/>
    </row>
    <row r="77" spans="2:21" ht="16.5" thickBot="1">
      <c r="B77" s="6" t="s">
        <v>60</v>
      </c>
      <c r="C77" s="16"/>
      <c r="D77" s="16"/>
      <c r="E77" s="16"/>
      <c r="F77" s="16"/>
      <c r="G77" s="16"/>
      <c r="H77" s="16"/>
      <c r="I77" s="16"/>
      <c r="J77" s="9"/>
      <c r="M77" s="6" t="s">
        <v>60</v>
      </c>
      <c r="N77" s="16"/>
      <c r="O77" s="16"/>
      <c r="P77" s="16"/>
      <c r="Q77" s="16"/>
      <c r="R77" s="16"/>
      <c r="S77" s="16"/>
      <c r="T77" s="16"/>
      <c r="U77" s="9"/>
    </row>
    <row r="78" spans="2:21">
      <c r="B78" s="46"/>
      <c r="C78" s="41" t="s">
        <v>65</v>
      </c>
      <c r="D78" s="41" t="s">
        <v>66</v>
      </c>
      <c r="E78" s="41" t="s">
        <v>67</v>
      </c>
      <c r="F78" s="41" t="s">
        <v>68</v>
      </c>
      <c r="G78" s="41" t="s">
        <v>69</v>
      </c>
      <c r="H78" s="16"/>
      <c r="I78" s="16"/>
      <c r="J78" s="9"/>
      <c r="M78" s="46"/>
      <c r="N78" s="41" t="s">
        <v>65</v>
      </c>
      <c r="O78" s="41" t="s">
        <v>66</v>
      </c>
      <c r="P78" s="41" t="s">
        <v>67</v>
      </c>
      <c r="Q78" s="41" t="s">
        <v>68</v>
      </c>
      <c r="R78" s="41" t="s">
        <v>69</v>
      </c>
      <c r="S78" s="16"/>
      <c r="T78" s="16"/>
      <c r="U78" s="9"/>
    </row>
    <row r="79" spans="2:21">
      <c r="B79" s="44" t="s">
        <v>61</v>
      </c>
      <c r="C79" s="39">
        <v>1</v>
      </c>
      <c r="D79" s="39">
        <v>3.5515611936309643E-2</v>
      </c>
      <c r="E79" s="39">
        <v>3.5515611936309643E-2</v>
      </c>
      <c r="F79" s="39">
        <v>6.299324818042261</v>
      </c>
      <c r="G79" s="39">
        <v>1.4794164687180924E-2</v>
      </c>
      <c r="H79" s="16"/>
      <c r="I79" s="16"/>
      <c r="J79" s="9"/>
      <c r="M79" s="44" t="s">
        <v>61</v>
      </c>
      <c r="N79" s="39">
        <v>1</v>
      </c>
      <c r="O79" s="39">
        <v>8.9323814480369912E-2</v>
      </c>
      <c r="P79" s="39">
        <v>8.9323814480369912E-2</v>
      </c>
      <c r="Q79" s="39">
        <v>37.484352698195231</v>
      </c>
      <c r="R79" s="39">
        <v>7.6647950013175561E-8</v>
      </c>
      <c r="S79" s="16"/>
      <c r="T79" s="16"/>
      <c r="U79" s="9"/>
    </row>
    <row r="80" spans="2:21">
      <c r="B80" s="44" t="s">
        <v>62</v>
      </c>
      <c r="C80" s="39">
        <v>60</v>
      </c>
      <c r="D80" s="39">
        <v>0.33828017727792659</v>
      </c>
      <c r="E80" s="39">
        <v>5.6380029546321099E-3</v>
      </c>
      <c r="F80" s="39"/>
      <c r="G80" s="39"/>
      <c r="H80" s="16"/>
      <c r="I80" s="16"/>
      <c r="J80" s="9"/>
      <c r="M80" s="44" t="s">
        <v>62</v>
      </c>
      <c r="N80" s="39">
        <v>60</v>
      </c>
      <c r="O80" s="39">
        <v>0.14297776226719361</v>
      </c>
      <c r="P80" s="39">
        <v>2.3829627044532268E-3</v>
      </c>
      <c r="Q80" s="39"/>
      <c r="R80" s="39"/>
      <c r="S80" s="16"/>
      <c r="T80" s="16"/>
      <c r="U80" s="9"/>
    </row>
    <row r="81" spans="2:21" ht="16.5" thickBot="1">
      <c r="B81" s="45" t="s">
        <v>63</v>
      </c>
      <c r="C81" s="40">
        <v>61</v>
      </c>
      <c r="D81" s="40">
        <v>0.37379578921423623</v>
      </c>
      <c r="E81" s="40"/>
      <c r="F81" s="40"/>
      <c r="G81" s="40"/>
      <c r="H81" s="16"/>
      <c r="I81" s="16"/>
      <c r="J81" s="9"/>
      <c r="M81" s="45" t="s">
        <v>63</v>
      </c>
      <c r="N81" s="40">
        <v>61</v>
      </c>
      <c r="O81" s="40">
        <v>0.23230157674756352</v>
      </c>
      <c r="P81" s="40"/>
      <c r="Q81" s="40"/>
      <c r="R81" s="40"/>
      <c r="S81" s="16"/>
      <c r="T81" s="16"/>
      <c r="U81" s="9"/>
    </row>
    <row r="82" spans="2:21" ht="16.5" thickBot="1">
      <c r="B82" s="6"/>
      <c r="C82" s="16"/>
      <c r="D82" s="16"/>
      <c r="E82" s="16"/>
      <c r="F82" s="16"/>
      <c r="G82" s="16"/>
      <c r="H82" s="16"/>
      <c r="I82" s="16"/>
      <c r="J82" s="9"/>
      <c r="M82" s="6"/>
      <c r="N82" s="16"/>
      <c r="O82" s="16"/>
      <c r="P82" s="16"/>
      <c r="Q82" s="16"/>
      <c r="R82" s="16"/>
      <c r="S82" s="16"/>
      <c r="T82" s="16"/>
      <c r="U82" s="9"/>
    </row>
    <row r="83" spans="2:21">
      <c r="B83" s="46"/>
      <c r="C83" s="41" t="s">
        <v>70</v>
      </c>
      <c r="D83" s="41" t="s">
        <v>58</v>
      </c>
      <c r="E83" s="41" t="s">
        <v>71</v>
      </c>
      <c r="F83" s="41" t="s">
        <v>72</v>
      </c>
      <c r="G83" s="41" t="s">
        <v>73</v>
      </c>
      <c r="H83" s="41" t="s">
        <v>74</v>
      </c>
      <c r="I83" s="41" t="s">
        <v>75</v>
      </c>
      <c r="J83" s="47" t="s">
        <v>76</v>
      </c>
      <c r="M83" s="46"/>
      <c r="N83" s="41" t="s">
        <v>70</v>
      </c>
      <c r="O83" s="41" t="s">
        <v>58</v>
      </c>
      <c r="P83" s="41" t="s">
        <v>71</v>
      </c>
      <c r="Q83" s="41" t="s">
        <v>72</v>
      </c>
      <c r="R83" s="41" t="s">
        <v>73</v>
      </c>
      <c r="S83" s="41" t="s">
        <v>74</v>
      </c>
      <c r="T83" s="41" t="s">
        <v>75</v>
      </c>
      <c r="U83" s="47" t="s">
        <v>76</v>
      </c>
    </row>
    <row r="84" spans="2:21">
      <c r="B84" s="44" t="s">
        <v>64</v>
      </c>
      <c r="C84" s="39">
        <v>7.1519456850448731E-3</v>
      </c>
      <c r="D84" s="39">
        <v>9.6047229880024346E-3</v>
      </c>
      <c r="E84" s="39">
        <v>0.74462800165903753</v>
      </c>
      <c r="F84" s="39">
        <v>0.45940331707382476</v>
      </c>
      <c r="G84" s="39">
        <v>-1.2060360788906701E-2</v>
      </c>
      <c r="H84" s="39">
        <v>2.6364252158996446E-2</v>
      </c>
      <c r="I84" s="39">
        <v>-1.2060360788906701E-2</v>
      </c>
      <c r="J84" s="48">
        <v>2.6364252158996446E-2</v>
      </c>
      <c r="M84" s="44" t="s">
        <v>64</v>
      </c>
      <c r="N84" s="39">
        <v>1.6265064013694253E-3</v>
      </c>
      <c r="O84" s="39">
        <v>6.2442576829826102E-3</v>
      </c>
      <c r="P84" s="39">
        <v>0.26048034593481317</v>
      </c>
      <c r="Q84" s="39">
        <v>0.79538516080235933</v>
      </c>
      <c r="R84" s="39">
        <v>-1.0863868641996505E-2</v>
      </c>
      <c r="S84" s="39">
        <v>1.4116881444735356E-2</v>
      </c>
      <c r="T84" s="39">
        <v>-1.0863868641996505E-2</v>
      </c>
      <c r="U84" s="48">
        <v>1.4116881444735356E-2</v>
      </c>
    </row>
    <row r="85" spans="2:21" ht="16.5" thickBot="1">
      <c r="B85" s="45" t="s">
        <v>77</v>
      </c>
      <c r="C85" s="40">
        <v>0.59844239681021272</v>
      </c>
      <c r="D85" s="40">
        <v>0.23843793514853531</v>
      </c>
      <c r="E85" s="40">
        <v>2.5098455765329959</v>
      </c>
      <c r="F85" s="40">
        <v>1.4794164687180986E-2</v>
      </c>
      <c r="G85" s="40">
        <v>0.12149551444701995</v>
      </c>
      <c r="H85" s="40">
        <v>1.0753892791734054</v>
      </c>
      <c r="I85" s="40">
        <v>0.12149551444701995</v>
      </c>
      <c r="J85" s="49">
        <v>1.0753892791734054</v>
      </c>
      <c r="M85" s="45" t="s">
        <v>77</v>
      </c>
      <c r="N85" s="40">
        <v>0.9490658205702901</v>
      </c>
      <c r="O85" s="40">
        <v>0.15501414359638932</v>
      </c>
      <c r="P85" s="40">
        <v>6.1224466268147433</v>
      </c>
      <c r="Q85" s="40">
        <v>7.6647950013175561E-8</v>
      </c>
      <c r="R85" s="40">
        <v>0.6389913667530267</v>
      </c>
      <c r="S85" s="40">
        <v>1.2591402743875535</v>
      </c>
      <c r="T85" s="40">
        <v>0.6389913667530267</v>
      </c>
      <c r="U85" s="49">
        <v>1.2591402743875535</v>
      </c>
    </row>
    <row r="87" spans="2:21" ht="16.5" thickBot="1"/>
    <row r="88" spans="2:21">
      <c r="B88" s="124" t="s">
        <v>118</v>
      </c>
      <c r="C88" s="125"/>
      <c r="D88" s="125"/>
      <c r="E88" s="125"/>
      <c r="F88" s="125"/>
      <c r="G88" s="125"/>
      <c r="H88" s="125"/>
      <c r="I88" s="125"/>
      <c r="J88" s="126"/>
      <c r="M88" s="124" t="s">
        <v>121</v>
      </c>
      <c r="N88" s="125"/>
      <c r="O88" s="125"/>
      <c r="P88" s="125"/>
      <c r="Q88" s="125"/>
      <c r="R88" s="125"/>
      <c r="S88" s="125"/>
      <c r="T88" s="125"/>
      <c r="U88" s="126"/>
    </row>
    <row r="89" spans="2:21">
      <c r="B89" s="6" t="s">
        <v>53</v>
      </c>
      <c r="C89" s="16"/>
      <c r="D89" s="16"/>
      <c r="E89" s="16"/>
      <c r="F89" s="16"/>
      <c r="G89" s="16"/>
      <c r="H89" s="16"/>
      <c r="I89" s="16"/>
      <c r="J89" s="9"/>
      <c r="M89" s="6" t="s">
        <v>53</v>
      </c>
      <c r="N89" s="16"/>
      <c r="O89" s="16"/>
      <c r="P89" s="16"/>
      <c r="Q89" s="16"/>
      <c r="R89" s="16"/>
      <c r="S89" s="16"/>
      <c r="T89" s="16"/>
      <c r="U89" s="9"/>
    </row>
    <row r="90" spans="2:21" ht="16.5" thickBot="1">
      <c r="B90" s="6"/>
      <c r="C90" s="16"/>
      <c r="D90" s="16"/>
      <c r="E90" s="16"/>
      <c r="F90" s="16"/>
      <c r="G90" s="16"/>
      <c r="H90" s="16"/>
      <c r="I90" s="16"/>
      <c r="J90" s="9"/>
      <c r="M90" s="6"/>
      <c r="N90" s="16"/>
      <c r="O90" s="16"/>
      <c r="P90" s="16"/>
      <c r="Q90" s="16"/>
      <c r="R90" s="16"/>
      <c r="S90" s="16"/>
      <c r="T90" s="16"/>
      <c r="U90" s="9"/>
    </row>
    <row r="91" spans="2:21">
      <c r="B91" s="43" t="s">
        <v>54</v>
      </c>
      <c r="C91" s="42"/>
      <c r="D91" s="16"/>
      <c r="E91" s="16"/>
      <c r="F91" s="16"/>
      <c r="G91" s="16"/>
      <c r="H91" s="16"/>
      <c r="I91" s="16"/>
      <c r="J91" s="9"/>
      <c r="M91" s="43" t="s">
        <v>54</v>
      </c>
      <c r="N91" s="42"/>
      <c r="O91" s="16"/>
      <c r="P91" s="16"/>
      <c r="Q91" s="16"/>
      <c r="R91" s="16"/>
      <c r="S91" s="16"/>
      <c r="T91" s="16"/>
      <c r="U91" s="9"/>
    </row>
    <row r="92" spans="2:21">
      <c r="B92" s="44" t="s">
        <v>55</v>
      </c>
      <c r="C92" s="39">
        <v>0.59259229353770015</v>
      </c>
      <c r="D92" s="16"/>
      <c r="E92" s="16"/>
      <c r="F92" s="16"/>
      <c r="G92" s="16"/>
      <c r="H92" s="16"/>
      <c r="I92" s="16"/>
      <c r="J92" s="9"/>
      <c r="M92" s="44" t="s">
        <v>55</v>
      </c>
      <c r="N92" s="39">
        <v>0.37451867575115078</v>
      </c>
      <c r="O92" s="16"/>
      <c r="P92" s="16"/>
      <c r="Q92" s="16"/>
      <c r="R92" s="16"/>
      <c r="S92" s="16"/>
      <c r="T92" s="16"/>
      <c r="U92" s="9"/>
    </row>
    <row r="93" spans="2:21">
      <c r="B93" s="44" t="s">
        <v>56</v>
      </c>
      <c r="C93" s="39">
        <v>0.35116562636027182</v>
      </c>
      <c r="D93" s="16"/>
      <c r="E93" s="16"/>
      <c r="F93" s="16"/>
      <c r="G93" s="16"/>
      <c r="H93" s="16"/>
      <c r="I93" s="16"/>
      <c r="J93" s="9"/>
      <c r="M93" s="44" t="s">
        <v>56</v>
      </c>
      <c r="N93" s="39">
        <v>0.1402642384863956</v>
      </c>
      <c r="O93" s="16"/>
      <c r="P93" s="16"/>
      <c r="Q93" s="16"/>
      <c r="R93" s="16"/>
      <c r="S93" s="16"/>
      <c r="T93" s="16"/>
      <c r="U93" s="9"/>
    </row>
    <row r="94" spans="2:21">
      <c r="B94" s="44" t="s">
        <v>57</v>
      </c>
      <c r="C94" s="39">
        <v>0.34035172013294301</v>
      </c>
      <c r="D94" s="16"/>
      <c r="E94" s="16"/>
      <c r="F94" s="16"/>
      <c r="G94" s="16"/>
      <c r="H94" s="16"/>
      <c r="I94" s="16"/>
      <c r="J94" s="9"/>
      <c r="M94" s="44" t="s">
        <v>57</v>
      </c>
      <c r="N94" s="39">
        <v>0.12593530912783552</v>
      </c>
      <c r="O94" s="16"/>
      <c r="P94" s="16"/>
      <c r="Q94" s="16"/>
      <c r="R94" s="16"/>
      <c r="S94" s="16"/>
      <c r="T94" s="16"/>
      <c r="U94" s="9"/>
    </row>
    <row r="95" spans="2:21">
      <c r="B95" s="44" t="s">
        <v>58</v>
      </c>
      <c r="C95" s="39">
        <v>4.7955227394805955E-2</v>
      </c>
      <c r="D95" s="16"/>
      <c r="E95" s="16"/>
      <c r="F95" s="16"/>
      <c r="G95" s="16"/>
      <c r="H95" s="16"/>
      <c r="I95" s="16"/>
      <c r="J95" s="9"/>
      <c r="M95" s="44" t="s">
        <v>58</v>
      </c>
      <c r="N95" s="39">
        <v>4.0108824320548499E-2</v>
      </c>
      <c r="O95" s="16"/>
      <c r="P95" s="16"/>
      <c r="Q95" s="16"/>
      <c r="R95" s="16"/>
      <c r="S95" s="16"/>
      <c r="T95" s="16"/>
      <c r="U95" s="9"/>
    </row>
    <row r="96" spans="2:21" ht="16.5" thickBot="1">
      <c r="B96" s="45" t="s">
        <v>59</v>
      </c>
      <c r="C96" s="40">
        <v>62</v>
      </c>
      <c r="D96" s="16"/>
      <c r="E96" s="16"/>
      <c r="F96" s="16"/>
      <c r="G96" s="16"/>
      <c r="H96" s="16"/>
      <c r="I96" s="16"/>
      <c r="J96" s="9"/>
      <c r="M96" s="45" t="s">
        <v>59</v>
      </c>
      <c r="N96" s="40">
        <v>62</v>
      </c>
      <c r="O96" s="16"/>
      <c r="P96" s="16"/>
      <c r="Q96" s="16"/>
      <c r="R96" s="16"/>
      <c r="S96" s="16"/>
      <c r="T96" s="16"/>
      <c r="U96" s="9"/>
    </row>
    <row r="97" spans="2:21">
      <c r="B97" s="6"/>
      <c r="C97" s="16"/>
      <c r="D97" s="16"/>
      <c r="E97" s="16"/>
      <c r="F97" s="16"/>
      <c r="G97" s="16"/>
      <c r="H97" s="16"/>
      <c r="I97" s="16"/>
      <c r="J97" s="9"/>
      <c r="M97" s="6"/>
      <c r="N97" s="16"/>
      <c r="O97" s="16"/>
      <c r="P97" s="16"/>
      <c r="Q97" s="16"/>
      <c r="R97" s="16"/>
      <c r="S97" s="16"/>
      <c r="T97" s="16"/>
      <c r="U97" s="9"/>
    </row>
    <row r="98" spans="2:21" ht="16.5" thickBot="1">
      <c r="B98" s="6" t="s">
        <v>60</v>
      </c>
      <c r="C98" s="16"/>
      <c r="D98" s="16"/>
      <c r="E98" s="16"/>
      <c r="F98" s="16"/>
      <c r="G98" s="16"/>
      <c r="H98" s="16"/>
      <c r="I98" s="16"/>
      <c r="J98" s="9"/>
      <c r="M98" s="6" t="s">
        <v>60</v>
      </c>
      <c r="N98" s="16"/>
      <c r="O98" s="16"/>
      <c r="P98" s="16"/>
      <c r="Q98" s="16"/>
      <c r="R98" s="16"/>
      <c r="S98" s="16"/>
      <c r="T98" s="16"/>
      <c r="U98" s="9"/>
    </row>
    <row r="99" spans="2:21">
      <c r="B99" s="46"/>
      <c r="C99" s="41" t="s">
        <v>65</v>
      </c>
      <c r="D99" s="41" t="s">
        <v>66</v>
      </c>
      <c r="E99" s="41" t="s">
        <v>67</v>
      </c>
      <c r="F99" s="41" t="s">
        <v>68</v>
      </c>
      <c r="G99" s="41" t="s">
        <v>69</v>
      </c>
      <c r="H99" s="16"/>
      <c r="I99" s="16"/>
      <c r="J99" s="9"/>
      <c r="M99" s="46"/>
      <c r="N99" s="41" t="s">
        <v>65</v>
      </c>
      <c r="O99" s="41" t="s">
        <v>66</v>
      </c>
      <c r="P99" s="41" t="s">
        <v>67</v>
      </c>
      <c r="Q99" s="41" t="s">
        <v>68</v>
      </c>
      <c r="R99" s="41" t="s">
        <v>69</v>
      </c>
      <c r="S99" s="16"/>
      <c r="T99" s="16"/>
      <c r="U99" s="9"/>
    </row>
    <row r="100" spans="2:21">
      <c r="B100" s="44" t="s">
        <v>61</v>
      </c>
      <c r="C100" s="39">
        <v>1</v>
      </c>
      <c r="D100" s="39">
        <v>7.4679484036955818E-2</v>
      </c>
      <c r="E100" s="39">
        <v>7.4679484036955818E-2</v>
      </c>
      <c r="F100" s="39">
        <v>32.473522423637199</v>
      </c>
      <c r="G100" s="39">
        <v>3.8921785919542242E-7</v>
      </c>
      <c r="H100" s="16"/>
      <c r="I100" s="16"/>
      <c r="J100" s="9"/>
      <c r="M100" s="44" t="s">
        <v>61</v>
      </c>
      <c r="N100" s="39">
        <v>1</v>
      </c>
      <c r="O100" s="39">
        <v>1.5747553071113807E-2</v>
      </c>
      <c r="P100" s="39">
        <v>1.5747553071113807E-2</v>
      </c>
      <c r="Q100" s="39">
        <v>9.7888847782337631</v>
      </c>
      <c r="R100" s="39">
        <v>2.7093934382454274E-3</v>
      </c>
      <c r="S100" s="16"/>
      <c r="T100" s="16"/>
      <c r="U100" s="9"/>
    </row>
    <row r="101" spans="2:21">
      <c r="B101" s="44" t="s">
        <v>62</v>
      </c>
      <c r="C101" s="39">
        <v>60</v>
      </c>
      <c r="D101" s="39">
        <v>0.13798223006925284</v>
      </c>
      <c r="E101" s="39">
        <v>2.2997038344875474E-3</v>
      </c>
      <c r="F101" s="39"/>
      <c r="G101" s="39"/>
      <c r="H101" s="16"/>
      <c r="I101" s="16"/>
      <c r="J101" s="9"/>
      <c r="M101" s="44" t="s">
        <v>62</v>
      </c>
      <c r="N101" s="39">
        <v>60</v>
      </c>
      <c r="O101" s="39">
        <v>9.6523067302597354E-2</v>
      </c>
      <c r="P101" s="39">
        <v>1.6087177883766226E-3</v>
      </c>
      <c r="Q101" s="39"/>
      <c r="R101" s="39"/>
      <c r="S101" s="16"/>
      <c r="T101" s="16"/>
      <c r="U101" s="9"/>
    </row>
    <row r="102" spans="2:21" ht="16.5" thickBot="1">
      <c r="B102" s="45" t="s">
        <v>63</v>
      </c>
      <c r="C102" s="40">
        <v>61</v>
      </c>
      <c r="D102" s="40">
        <v>0.21266171410620865</v>
      </c>
      <c r="E102" s="40"/>
      <c r="F102" s="40"/>
      <c r="G102" s="40"/>
      <c r="H102" s="16"/>
      <c r="I102" s="16"/>
      <c r="J102" s="9"/>
      <c r="M102" s="45" t="s">
        <v>63</v>
      </c>
      <c r="N102" s="40">
        <v>61</v>
      </c>
      <c r="O102" s="40">
        <v>0.11227062037371116</v>
      </c>
      <c r="P102" s="40"/>
      <c r="Q102" s="40"/>
      <c r="R102" s="40"/>
      <c r="S102" s="16"/>
      <c r="T102" s="16"/>
      <c r="U102" s="9"/>
    </row>
    <row r="103" spans="2:21" ht="16.5" thickBot="1">
      <c r="B103" s="6"/>
      <c r="C103" s="16"/>
      <c r="D103" s="16"/>
      <c r="E103" s="16"/>
      <c r="F103" s="16"/>
      <c r="G103" s="16"/>
      <c r="H103" s="16"/>
      <c r="I103" s="16"/>
      <c r="J103" s="9"/>
      <c r="M103" s="6"/>
      <c r="N103" s="16"/>
      <c r="O103" s="16"/>
      <c r="P103" s="16"/>
      <c r="Q103" s="16"/>
      <c r="R103" s="16"/>
      <c r="S103" s="16"/>
      <c r="T103" s="16"/>
      <c r="U103" s="9"/>
    </row>
    <row r="104" spans="2:21">
      <c r="B104" s="46"/>
      <c r="C104" s="41" t="s">
        <v>70</v>
      </c>
      <c r="D104" s="41" t="s">
        <v>58</v>
      </c>
      <c r="E104" s="41" t="s">
        <v>71</v>
      </c>
      <c r="F104" s="41" t="s">
        <v>72</v>
      </c>
      <c r="G104" s="41" t="s">
        <v>73</v>
      </c>
      <c r="H104" s="41" t="s">
        <v>74</v>
      </c>
      <c r="I104" s="41" t="s">
        <v>75</v>
      </c>
      <c r="J104" s="47" t="s">
        <v>76</v>
      </c>
      <c r="M104" s="46"/>
      <c r="N104" s="41" t="s">
        <v>70</v>
      </c>
      <c r="O104" s="41" t="s">
        <v>58</v>
      </c>
      <c r="P104" s="41" t="s">
        <v>71</v>
      </c>
      <c r="Q104" s="41" t="s">
        <v>72</v>
      </c>
      <c r="R104" s="41" t="s">
        <v>73</v>
      </c>
      <c r="S104" s="41" t="s">
        <v>74</v>
      </c>
      <c r="T104" s="41" t="s">
        <v>75</v>
      </c>
      <c r="U104" s="47" t="s">
        <v>76</v>
      </c>
    </row>
    <row r="105" spans="2:21">
      <c r="B105" s="44" t="s">
        <v>64</v>
      </c>
      <c r="C105" s="39">
        <v>2.2688435605402183E-2</v>
      </c>
      <c r="D105" s="39">
        <v>6.1342030685588838E-3</v>
      </c>
      <c r="E105" s="39">
        <v>3.6986769677862013</v>
      </c>
      <c r="F105" s="39">
        <v>4.7207131466224116E-4</v>
      </c>
      <c r="G105" s="39">
        <v>1.0418202567570652E-2</v>
      </c>
      <c r="H105" s="39">
        <v>3.4958668643233715E-2</v>
      </c>
      <c r="I105" s="39">
        <v>1.0418202567570652E-2</v>
      </c>
      <c r="J105" s="48">
        <v>3.4958668643233715E-2</v>
      </c>
      <c r="M105" s="44" t="s">
        <v>64</v>
      </c>
      <c r="N105" s="39">
        <v>5.4787320471968715E-3</v>
      </c>
      <c r="O105" s="39">
        <v>5.1305287575394961E-3</v>
      </c>
      <c r="P105" s="39">
        <v>1.0678688895653645</v>
      </c>
      <c r="Q105" s="39">
        <v>0.28985743237860523</v>
      </c>
      <c r="R105" s="39">
        <v>-4.7838534522909142E-3</v>
      </c>
      <c r="S105" s="39">
        <v>1.5741317546684657E-2</v>
      </c>
      <c r="T105" s="39">
        <v>-4.7838534522909142E-3</v>
      </c>
      <c r="U105" s="48">
        <v>1.5741317546684657E-2</v>
      </c>
    </row>
    <row r="106" spans="2:21" ht="16.5" thickBot="1">
      <c r="B106" s="45" t="s">
        <v>77</v>
      </c>
      <c r="C106" s="40">
        <v>0.86778743397471259</v>
      </c>
      <c r="D106" s="40">
        <v>0.15228202992173778</v>
      </c>
      <c r="E106" s="40">
        <v>5.6985544152563117</v>
      </c>
      <c r="F106" s="40">
        <v>3.8921785919542035E-7</v>
      </c>
      <c r="G106" s="40">
        <v>0.56317802119034999</v>
      </c>
      <c r="H106" s="40">
        <v>1.1723968467590753</v>
      </c>
      <c r="I106" s="40">
        <v>0.56317802119034999</v>
      </c>
      <c r="J106" s="49">
        <v>1.1723968467590753</v>
      </c>
      <c r="M106" s="45" t="s">
        <v>77</v>
      </c>
      <c r="N106" s="40">
        <v>0.39849166593459701</v>
      </c>
      <c r="O106" s="40">
        <v>0.12736574336354903</v>
      </c>
      <c r="P106" s="40">
        <v>3.1287193511457327</v>
      </c>
      <c r="Q106" s="40">
        <v>2.7093934382454044E-3</v>
      </c>
      <c r="R106" s="40">
        <v>0.14372224688526258</v>
      </c>
      <c r="S106" s="40">
        <v>0.65326108498393143</v>
      </c>
      <c r="T106" s="40">
        <v>0.14372224688526258</v>
      </c>
      <c r="U106" s="49">
        <v>0.65326108498393143</v>
      </c>
    </row>
    <row r="108" spans="2:21" ht="16.5" thickBot="1"/>
    <row r="109" spans="2:21">
      <c r="B109" s="124" t="s">
        <v>24</v>
      </c>
      <c r="C109" s="125"/>
      <c r="D109" s="125"/>
      <c r="E109" s="125"/>
      <c r="F109" s="125"/>
      <c r="G109" s="125"/>
      <c r="H109" s="125"/>
      <c r="I109" s="125"/>
      <c r="J109" s="126"/>
      <c r="M109" s="124" t="s">
        <v>122</v>
      </c>
      <c r="N109" s="125"/>
      <c r="O109" s="125"/>
      <c r="P109" s="125"/>
      <c r="Q109" s="125"/>
      <c r="R109" s="125"/>
      <c r="S109" s="125"/>
      <c r="T109" s="125"/>
      <c r="U109" s="126"/>
    </row>
    <row r="110" spans="2:21">
      <c r="B110" s="6" t="s">
        <v>53</v>
      </c>
      <c r="C110" s="16"/>
      <c r="D110" s="16"/>
      <c r="E110" s="16"/>
      <c r="F110" s="16"/>
      <c r="G110" s="16"/>
      <c r="H110" s="16"/>
      <c r="I110" s="16"/>
      <c r="J110" s="9"/>
      <c r="M110" s="6" t="s">
        <v>53</v>
      </c>
      <c r="N110" s="16"/>
      <c r="O110" s="16"/>
      <c r="P110" s="16"/>
      <c r="Q110" s="16"/>
      <c r="R110" s="16"/>
      <c r="S110" s="16"/>
      <c r="T110" s="16"/>
      <c r="U110" s="9"/>
    </row>
    <row r="111" spans="2:21" ht="16.5" thickBot="1">
      <c r="B111" s="6"/>
      <c r="C111" s="16"/>
      <c r="D111" s="16"/>
      <c r="E111" s="16"/>
      <c r="F111" s="16"/>
      <c r="G111" s="16"/>
      <c r="H111" s="16"/>
      <c r="I111" s="16"/>
      <c r="J111" s="9"/>
      <c r="M111" s="6"/>
      <c r="N111" s="16"/>
      <c r="O111" s="16"/>
      <c r="P111" s="16"/>
      <c r="Q111" s="16"/>
      <c r="R111" s="16"/>
      <c r="S111" s="16"/>
      <c r="T111" s="16"/>
      <c r="U111" s="9"/>
    </row>
    <row r="112" spans="2:21">
      <c r="B112" s="43" t="s">
        <v>54</v>
      </c>
      <c r="C112" s="42"/>
      <c r="D112" s="16"/>
      <c r="E112" s="16"/>
      <c r="F112" s="16"/>
      <c r="G112" s="16"/>
      <c r="H112" s="16"/>
      <c r="I112" s="16"/>
      <c r="J112" s="9"/>
      <c r="M112" s="43" t="s">
        <v>54</v>
      </c>
      <c r="N112" s="42"/>
      <c r="O112" s="16"/>
      <c r="P112" s="16"/>
      <c r="Q112" s="16"/>
      <c r="R112" s="16"/>
      <c r="S112" s="16"/>
      <c r="T112" s="16"/>
      <c r="U112" s="9"/>
    </row>
    <row r="113" spans="2:21">
      <c r="B113" s="44" t="s">
        <v>55</v>
      </c>
      <c r="C113" s="39">
        <v>0.65674388438432241</v>
      </c>
      <c r="D113" s="16"/>
      <c r="E113" s="16"/>
      <c r="F113" s="16"/>
      <c r="G113" s="16"/>
      <c r="H113" s="16"/>
      <c r="I113" s="16"/>
      <c r="J113" s="9"/>
      <c r="M113" s="44" t="s">
        <v>55</v>
      </c>
      <c r="N113" s="39">
        <v>0.43323156391746737</v>
      </c>
      <c r="O113" s="16"/>
      <c r="P113" s="16"/>
      <c r="Q113" s="16"/>
      <c r="R113" s="16"/>
      <c r="S113" s="16"/>
      <c r="T113" s="16"/>
      <c r="U113" s="9"/>
    </row>
    <row r="114" spans="2:21">
      <c r="B114" s="44" t="s">
        <v>56</v>
      </c>
      <c r="C114" s="39">
        <v>0.43131252967620826</v>
      </c>
      <c r="D114" s="16"/>
      <c r="E114" s="16"/>
      <c r="F114" s="16"/>
      <c r="G114" s="16"/>
      <c r="H114" s="16"/>
      <c r="I114" s="16"/>
      <c r="J114" s="9"/>
      <c r="M114" s="44" t="s">
        <v>56</v>
      </c>
      <c r="N114" s="39">
        <v>0.18768958797437463</v>
      </c>
      <c r="O114" s="16"/>
      <c r="P114" s="16"/>
      <c r="Q114" s="16"/>
      <c r="R114" s="16"/>
      <c r="S114" s="16"/>
      <c r="T114" s="16"/>
      <c r="U114" s="9"/>
    </row>
    <row r="115" spans="2:21">
      <c r="B115" s="44" t="s">
        <v>57</v>
      </c>
      <c r="C115" s="39">
        <v>0.42183440517081172</v>
      </c>
      <c r="D115" s="16"/>
      <c r="E115" s="16"/>
      <c r="F115" s="16"/>
      <c r="G115" s="16"/>
      <c r="H115" s="16"/>
      <c r="I115" s="16"/>
      <c r="J115" s="9"/>
      <c r="M115" s="44" t="s">
        <v>57</v>
      </c>
      <c r="N115" s="39">
        <v>0.17415108110728089</v>
      </c>
      <c r="O115" s="16"/>
      <c r="P115" s="16"/>
      <c r="Q115" s="16"/>
      <c r="R115" s="16"/>
      <c r="S115" s="16"/>
      <c r="T115" s="16"/>
      <c r="U115" s="9"/>
    </row>
    <row r="116" spans="2:21">
      <c r="B116" s="44" t="s">
        <v>58</v>
      </c>
      <c r="C116" s="39">
        <v>7.1568686238416446E-2</v>
      </c>
      <c r="D116" s="16"/>
      <c r="E116" s="16"/>
      <c r="F116" s="16"/>
      <c r="G116" s="16"/>
      <c r="H116" s="16"/>
      <c r="I116" s="16"/>
      <c r="J116" s="9"/>
      <c r="M116" s="44" t="s">
        <v>58</v>
      </c>
      <c r="N116" s="39">
        <v>0.11279144154757649</v>
      </c>
      <c r="O116" s="16"/>
      <c r="P116" s="16"/>
      <c r="Q116" s="16"/>
      <c r="R116" s="16"/>
      <c r="S116" s="16"/>
      <c r="T116" s="16"/>
      <c r="U116" s="9"/>
    </row>
    <row r="117" spans="2:21" ht="16.5" thickBot="1">
      <c r="B117" s="45" t="s">
        <v>59</v>
      </c>
      <c r="C117" s="40">
        <v>62</v>
      </c>
      <c r="D117" s="16"/>
      <c r="E117" s="16"/>
      <c r="F117" s="16"/>
      <c r="G117" s="16"/>
      <c r="H117" s="16"/>
      <c r="I117" s="16"/>
      <c r="J117" s="9"/>
      <c r="M117" s="45" t="s">
        <v>59</v>
      </c>
      <c r="N117" s="40">
        <v>62</v>
      </c>
      <c r="O117" s="16"/>
      <c r="P117" s="16"/>
      <c r="Q117" s="16"/>
      <c r="R117" s="16"/>
      <c r="S117" s="16"/>
      <c r="T117" s="16"/>
      <c r="U117" s="9"/>
    </row>
    <row r="118" spans="2:21">
      <c r="B118" s="6"/>
      <c r="C118" s="16"/>
      <c r="D118" s="16"/>
      <c r="E118" s="16"/>
      <c r="F118" s="16"/>
      <c r="G118" s="16"/>
      <c r="H118" s="16"/>
      <c r="I118" s="16"/>
      <c r="J118" s="9"/>
      <c r="M118" s="6"/>
      <c r="N118" s="16"/>
      <c r="O118" s="16"/>
      <c r="P118" s="16"/>
      <c r="Q118" s="16"/>
      <c r="R118" s="16"/>
      <c r="S118" s="16"/>
      <c r="T118" s="16"/>
      <c r="U118" s="9"/>
    </row>
    <row r="119" spans="2:21" ht="16.5" thickBot="1">
      <c r="B119" s="6" t="s">
        <v>60</v>
      </c>
      <c r="C119" s="16"/>
      <c r="D119" s="16"/>
      <c r="E119" s="16"/>
      <c r="F119" s="16"/>
      <c r="G119" s="16"/>
      <c r="H119" s="16"/>
      <c r="I119" s="16"/>
      <c r="J119" s="9"/>
      <c r="M119" s="6" t="s">
        <v>60</v>
      </c>
      <c r="N119" s="16"/>
      <c r="O119" s="16"/>
      <c r="P119" s="16"/>
      <c r="Q119" s="16"/>
      <c r="R119" s="16"/>
      <c r="S119" s="16"/>
      <c r="T119" s="16"/>
      <c r="U119" s="9"/>
    </row>
    <row r="120" spans="2:21">
      <c r="B120" s="46"/>
      <c r="C120" s="41" t="s">
        <v>65</v>
      </c>
      <c r="D120" s="41" t="s">
        <v>66</v>
      </c>
      <c r="E120" s="41" t="s">
        <v>67</v>
      </c>
      <c r="F120" s="41" t="s">
        <v>68</v>
      </c>
      <c r="G120" s="41" t="s">
        <v>69</v>
      </c>
      <c r="H120" s="16"/>
      <c r="I120" s="16"/>
      <c r="J120" s="9"/>
      <c r="M120" s="46"/>
      <c r="N120" s="41" t="s">
        <v>65</v>
      </c>
      <c r="O120" s="41" t="s">
        <v>66</v>
      </c>
      <c r="P120" s="41" t="s">
        <v>67</v>
      </c>
      <c r="Q120" s="41" t="s">
        <v>68</v>
      </c>
      <c r="R120" s="41" t="s">
        <v>69</v>
      </c>
      <c r="S120" s="16"/>
      <c r="T120" s="16"/>
      <c r="U120" s="9"/>
    </row>
    <row r="121" spans="2:21">
      <c r="B121" s="44" t="s">
        <v>61</v>
      </c>
      <c r="C121" s="39">
        <v>1</v>
      </c>
      <c r="D121" s="39">
        <v>0.23308576734409808</v>
      </c>
      <c r="E121" s="39">
        <v>0.23308576734409808</v>
      </c>
      <c r="F121" s="39">
        <v>45.506105077078615</v>
      </c>
      <c r="G121" s="39">
        <v>6.7774250889975473E-9</v>
      </c>
      <c r="H121" s="16"/>
      <c r="I121" s="16"/>
      <c r="J121" s="9"/>
      <c r="M121" s="44" t="s">
        <v>61</v>
      </c>
      <c r="N121" s="39">
        <v>1</v>
      </c>
      <c r="O121" s="39">
        <v>0.17636877800843276</v>
      </c>
      <c r="P121" s="39">
        <v>0.17636877800843276</v>
      </c>
      <c r="Q121" s="39">
        <v>13.863389058845677</v>
      </c>
      <c r="R121" s="39">
        <v>4.361326228005493E-4</v>
      </c>
      <c r="S121" s="16"/>
      <c r="T121" s="16"/>
      <c r="U121" s="9"/>
    </row>
    <row r="122" spans="2:21">
      <c r="B122" s="44" t="s">
        <v>62</v>
      </c>
      <c r="C122" s="39">
        <v>60</v>
      </c>
      <c r="D122" s="39">
        <v>0.30732461099357394</v>
      </c>
      <c r="E122" s="39">
        <v>5.1220768498928988E-3</v>
      </c>
      <c r="F122" s="39"/>
      <c r="G122" s="39"/>
      <c r="H122" s="16"/>
      <c r="I122" s="16"/>
      <c r="J122" s="9"/>
      <c r="M122" s="44" t="s">
        <v>62</v>
      </c>
      <c r="N122" s="39">
        <v>60</v>
      </c>
      <c r="O122" s="39">
        <v>0.76331455718282193</v>
      </c>
      <c r="P122" s="39">
        <v>1.2721909286380366E-2</v>
      </c>
      <c r="Q122" s="39"/>
      <c r="R122" s="39"/>
      <c r="S122" s="16"/>
      <c r="T122" s="16"/>
      <c r="U122" s="9"/>
    </row>
    <row r="123" spans="2:21" ht="16.5" thickBot="1">
      <c r="B123" s="45" t="s">
        <v>63</v>
      </c>
      <c r="C123" s="40">
        <v>61</v>
      </c>
      <c r="D123" s="40">
        <v>0.54041037833767203</v>
      </c>
      <c r="E123" s="40"/>
      <c r="F123" s="40"/>
      <c r="G123" s="40"/>
      <c r="H123" s="16"/>
      <c r="I123" s="16"/>
      <c r="J123" s="9"/>
      <c r="M123" s="45" t="s">
        <v>63</v>
      </c>
      <c r="N123" s="40">
        <v>61</v>
      </c>
      <c r="O123" s="40">
        <v>0.93968333519125469</v>
      </c>
      <c r="P123" s="40"/>
      <c r="Q123" s="40"/>
      <c r="R123" s="40"/>
      <c r="S123" s="16"/>
      <c r="T123" s="16"/>
      <c r="U123" s="9"/>
    </row>
    <row r="124" spans="2:21" ht="16.5" thickBot="1">
      <c r="B124" s="6"/>
      <c r="C124" s="16"/>
      <c r="D124" s="16"/>
      <c r="E124" s="16"/>
      <c r="F124" s="16"/>
      <c r="G124" s="16"/>
      <c r="H124" s="16"/>
      <c r="I124" s="16"/>
      <c r="J124" s="9"/>
      <c r="M124" s="6"/>
      <c r="N124" s="16"/>
      <c r="O124" s="16"/>
      <c r="P124" s="16"/>
      <c r="Q124" s="16"/>
      <c r="R124" s="16"/>
      <c r="S124" s="16"/>
      <c r="T124" s="16"/>
      <c r="U124" s="9"/>
    </row>
    <row r="125" spans="2:21">
      <c r="B125" s="46"/>
      <c r="C125" s="41" t="s">
        <v>70</v>
      </c>
      <c r="D125" s="41" t="s">
        <v>58</v>
      </c>
      <c r="E125" s="41" t="s">
        <v>71</v>
      </c>
      <c r="F125" s="41" t="s">
        <v>72</v>
      </c>
      <c r="G125" s="41" t="s">
        <v>73</v>
      </c>
      <c r="H125" s="41" t="s">
        <v>74</v>
      </c>
      <c r="I125" s="41" t="s">
        <v>75</v>
      </c>
      <c r="J125" s="47" t="s">
        <v>76</v>
      </c>
      <c r="M125" s="46"/>
      <c r="N125" s="41" t="s">
        <v>70</v>
      </c>
      <c r="O125" s="41" t="s">
        <v>58</v>
      </c>
      <c r="P125" s="41" t="s">
        <v>71</v>
      </c>
      <c r="Q125" s="41" t="s">
        <v>72</v>
      </c>
      <c r="R125" s="41" t="s">
        <v>73</v>
      </c>
      <c r="S125" s="41" t="s">
        <v>74</v>
      </c>
      <c r="T125" s="41" t="s">
        <v>75</v>
      </c>
      <c r="U125" s="47" t="s">
        <v>76</v>
      </c>
    </row>
    <row r="126" spans="2:21">
      <c r="B126" s="44" t="s">
        <v>64</v>
      </c>
      <c r="C126" s="39">
        <v>-1.3440923838351188E-2</v>
      </c>
      <c r="D126" s="39">
        <v>9.1547236575917519E-3</v>
      </c>
      <c r="E126" s="39">
        <v>-1.4681954738420762</v>
      </c>
      <c r="F126" s="39">
        <v>0.14727435592683125</v>
      </c>
      <c r="G126" s="39">
        <v>-3.1753097631774398E-2</v>
      </c>
      <c r="H126" s="39">
        <v>4.8712499550720226E-3</v>
      </c>
      <c r="I126" s="39">
        <v>-3.1753097631774398E-2</v>
      </c>
      <c r="J126" s="48">
        <v>4.8712499550720226E-3</v>
      </c>
      <c r="M126" s="44" t="s">
        <v>64</v>
      </c>
      <c r="N126" s="39">
        <v>-1.8987790023243748E-2</v>
      </c>
      <c r="O126" s="39">
        <v>1.4427741133456956E-2</v>
      </c>
      <c r="P126" s="39">
        <v>-1.3160611801671673</v>
      </c>
      <c r="Q126" s="39">
        <v>0.1931595114511539</v>
      </c>
      <c r="R126" s="39">
        <v>-4.7847569189083262E-2</v>
      </c>
      <c r="S126" s="39">
        <v>9.8719891425957662E-3</v>
      </c>
      <c r="T126" s="39">
        <v>-4.7847569189083262E-2</v>
      </c>
      <c r="U126" s="48">
        <v>9.8719891425957662E-3</v>
      </c>
    </row>
    <row r="127" spans="2:21" ht="16.5" thickBot="1">
      <c r="B127" s="45" t="s">
        <v>77</v>
      </c>
      <c r="C127" s="40">
        <v>1.533100341571938</v>
      </c>
      <c r="D127" s="40">
        <v>0.2272666695851896</v>
      </c>
      <c r="E127" s="40">
        <v>6.7458213048581861</v>
      </c>
      <c r="F127" s="40">
        <v>6.777425088997573E-9</v>
      </c>
      <c r="G127" s="40">
        <v>1.0784993173842485</v>
      </c>
      <c r="H127" s="40">
        <v>1.9877013657596274</v>
      </c>
      <c r="I127" s="40">
        <v>1.0784993173842485</v>
      </c>
      <c r="J127" s="49">
        <v>1.9877013657596274</v>
      </c>
      <c r="M127" s="45" t="s">
        <v>77</v>
      </c>
      <c r="N127" s="40">
        <v>1.3335937626496419</v>
      </c>
      <c r="O127" s="40">
        <v>0.35816970557258443</v>
      </c>
      <c r="P127" s="40">
        <v>3.72335722955046</v>
      </c>
      <c r="Q127" s="40">
        <v>4.3613262280054729E-4</v>
      </c>
      <c r="R127" s="40">
        <v>0.61714768068131221</v>
      </c>
      <c r="S127" s="40">
        <v>2.0500398446179715</v>
      </c>
      <c r="T127" s="40">
        <v>0.61714768068131221</v>
      </c>
      <c r="U127" s="49">
        <v>2.0500398446179715</v>
      </c>
    </row>
    <row r="129" spans="2:21"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</row>
    <row r="130" spans="2:21"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</row>
    <row r="132" spans="2:21">
      <c r="B132" s="56"/>
      <c r="C132" s="56"/>
      <c r="D132" s="56"/>
      <c r="E132" s="56"/>
      <c r="F132" s="56"/>
      <c r="G132" s="56"/>
      <c r="H132" s="56"/>
      <c r="I132" s="56"/>
      <c r="J132" s="56"/>
    </row>
    <row r="133" spans="2:21"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2:21"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2:21">
      <c r="B135" s="51"/>
      <c r="C135" s="51"/>
      <c r="D135" s="16"/>
      <c r="E135" s="16"/>
      <c r="F135" s="16"/>
      <c r="G135" s="16"/>
      <c r="H135" s="16"/>
      <c r="I135" s="16"/>
      <c r="J135" s="16"/>
    </row>
    <row r="136" spans="2:21">
      <c r="B136" s="39"/>
      <c r="C136" s="39"/>
      <c r="D136" s="16"/>
      <c r="E136" s="16"/>
      <c r="F136" s="16"/>
      <c r="G136" s="16"/>
      <c r="H136" s="16"/>
      <c r="I136" s="16"/>
      <c r="J136" s="16"/>
    </row>
    <row r="137" spans="2:21">
      <c r="B137" s="39"/>
      <c r="C137" s="39"/>
      <c r="D137" s="16"/>
      <c r="E137" s="16"/>
      <c r="F137" s="16"/>
      <c r="G137" s="16"/>
      <c r="H137" s="16"/>
      <c r="I137" s="16"/>
      <c r="J137" s="16"/>
    </row>
    <row r="138" spans="2:21">
      <c r="B138" s="39"/>
      <c r="C138" s="39"/>
      <c r="D138" s="16"/>
      <c r="E138" s="16"/>
      <c r="F138" s="16"/>
      <c r="G138" s="16"/>
      <c r="H138" s="16"/>
      <c r="I138" s="16"/>
      <c r="J138" s="16"/>
    </row>
    <row r="139" spans="2:21">
      <c r="B139" s="39"/>
      <c r="C139" s="39"/>
      <c r="D139" s="16"/>
      <c r="E139" s="16"/>
      <c r="F139" s="16"/>
      <c r="G139" s="16"/>
      <c r="H139" s="16"/>
      <c r="I139" s="16"/>
      <c r="J139" s="16"/>
    </row>
    <row r="140" spans="2:21">
      <c r="B140" s="39"/>
      <c r="C140" s="39"/>
      <c r="D140" s="16"/>
      <c r="E140" s="16"/>
      <c r="F140" s="16"/>
      <c r="G140" s="16"/>
      <c r="H140" s="16"/>
      <c r="I140" s="16"/>
      <c r="J140" s="16"/>
    </row>
    <row r="141" spans="2:21"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2:21"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2:21">
      <c r="B143" s="52"/>
      <c r="C143" s="52"/>
      <c r="D143" s="52"/>
      <c r="E143" s="52"/>
      <c r="F143" s="52"/>
      <c r="G143" s="52"/>
      <c r="H143" s="16"/>
      <c r="I143" s="16"/>
      <c r="J143" s="16"/>
    </row>
    <row r="144" spans="2:21">
      <c r="B144" s="39"/>
      <c r="C144" s="39"/>
      <c r="D144" s="39"/>
      <c r="E144" s="39"/>
      <c r="F144" s="39"/>
      <c r="G144" s="39"/>
      <c r="H144" s="16"/>
      <c r="I144" s="16"/>
      <c r="J144" s="16"/>
    </row>
    <row r="145" spans="2:10">
      <c r="B145" s="39"/>
      <c r="C145" s="39"/>
      <c r="D145" s="39"/>
      <c r="E145" s="39"/>
      <c r="F145" s="39"/>
      <c r="G145" s="39"/>
      <c r="H145" s="16"/>
      <c r="I145" s="16"/>
      <c r="J145" s="16"/>
    </row>
    <row r="146" spans="2:10">
      <c r="B146" s="39"/>
      <c r="C146" s="39"/>
      <c r="D146" s="39"/>
      <c r="E146" s="39"/>
      <c r="F146" s="39"/>
      <c r="G146" s="39"/>
      <c r="H146" s="16"/>
      <c r="I146" s="16"/>
      <c r="J146" s="16"/>
    </row>
    <row r="147" spans="2:10"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2:10">
      <c r="B148" s="52"/>
      <c r="C148" s="52"/>
      <c r="D148" s="52"/>
      <c r="E148" s="52"/>
      <c r="F148" s="52"/>
      <c r="G148" s="52"/>
      <c r="H148" s="52"/>
      <c r="I148" s="52"/>
      <c r="J148" s="52"/>
    </row>
    <row r="149" spans="2:10">
      <c r="B149" s="39"/>
      <c r="C149" s="39"/>
      <c r="D149" s="39"/>
      <c r="E149" s="39"/>
      <c r="F149" s="39"/>
      <c r="G149" s="39"/>
      <c r="H149" s="39"/>
      <c r="I149" s="39"/>
      <c r="J149" s="39"/>
    </row>
    <row r="150" spans="2:10">
      <c r="B150" s="39"/>
      <c r="C150" s="39"/>
      <c r="D150" s="39"/>
      <c r="E150" s="39"/>
      <c r="F150" s="39"/>
      <c r="G150" s="39"/>
      <c r="H150" s="39"/>
      <c r="I150" s="39"/>
      <c r="J150" s="39"/>
    </row>
    <row r="151" spans="2:10">
      <c r="B151" s="39"/>
      <c r="C151" s="39"/>
      <c r="D151" s="39"/>
      <c r="E151" s="39"/>
      <c r="F151" s="39"/>
      <c r="G151" s="39"/>
      <c r="H151" s="39"/>
      <c r="I151" s="39"/>
      <c r="J151" s="39"/>
    </row>
    <row r="152" spans="2:10">
      <c r="B152" s="39"/>
      <c r="C152" s="39"/>
      <c r="D152" s="39"/>
      <c r="E152" s="39"/>
      <c r="F152" s="39"/>
      <c r="G152" s="39"/>
      <c r="H152" s="39"/>
      <c r="I152" s="39"/>
      <c r="J152" s="39"/>
    </row>
    <row r="153" spans="2:10">
      <c r="B153" s="39"/>
      <c r="C153" s="39"/>
      <c r="D153" s="39"/>
      <c r="E153" s="39"/>
      <c r="F153" s="39"/>
      <c r="G153" s="39"/>
      <c r="H153" s="39"/>
      <c r="I153" s="39"/>
      <c r="J153" s="39"/>
    </row>
    <row r="155" spans="2:10" ht="16.5" thickBot="1"/>
    <row r="156" spans="2:10">
      <c r="B156" s="121" t="s">
        <v>28</v>
      </c>
      <c r="C156" s="122"/>
      <c r="D156" s="122"/>
      <c r="E156" s="122"/>
      <c r="F156" s="122"/>
      <c r="G156" s="122"/>
      <c r="H156" s="122"/>
      <c r="I156" s="122"/>
      <c r="J156" s="123"/>
    </row>
    <row r="157" spans="2:10">
      <c r="B157" s="6" t="s">
        <v>53</v>
      </c>
      <c r="C157" s="16"/>
      <c r="D157" s="16"/>
      <c r="E157" s="16"/>
      <c r="F157" s="16"/>
      <c r="G157" s="16"/>
      <c r="H157" s="16"/>
      <c r="I157" s="16"/>
      <c r="J157" s="9"/>
    </row>
    <row r="158" spans="2:10" ht="16.5" thickBot="1">
      <c r="B158" s="6"/>
      <c r="C158" s="16"/>
      <c r="D158" s="16"/>
      <c r="E158" s="16"/>
      <c r="F158" s="16"/>
      <c r="G158" s="16"/>
      <c r="H158" s="16"/>
      <c r="I158" s="16"/>
      <c r="J158" s="9"/>
    </row>
    <row r="159" spans="2:10">
      <c r="B159" s="43" t="s">
        <v>54</v>
      </c>
      <c r="C159" s="42"/>
      <c r="D159" s="16"/>
      <c r="E159" s="16"/>
      <c r="F159" s="16"/>
      <c r="G159" s="16"/>
      <c r="H159" s="16"/>
      <c r="I159" s="16"/>
      <c r="J159" s="9"/>
    </row>
    <row r="160" spans="2:10">
      <c r="B160" s="44" t="s">
        <v>55</v>
      </c>
      <c r="C160" s="39">
        <v>0.77917976147892176</v>
      </c>
      <c r="D160" s="16"/>
      <c r="E160" s="16"/>
      <c r="F160" s="16"/>
      <c r="G160" s="16"/>
      <c r="H160" s="16"/>
      <c r="I160" s="16"/>
      <c r="J160" s="9"/>
    </row>
    <row r="161" spans="2:10">
      <c r="B161" s="44" t="s">
        <v>56</v>
      </c>
      <c r="C161" s="39">
        <v>0.60712110069834935</v>
      </c>
      <c r="D161" s="16"/>
      <c r="E161" s="16"/>
      <c r="F161" s="16"/>
      <c r="G161" s="16"/>
      <c r="H161" s="16"/>
      <c r="I161" s="16"/>
      <c r="J161" s="9"/>
    </row>
    <row r="162" spans="2:10">
      <c r="B162" s="44" t="s">
        <v>57</v>
      </c>
      <c r="C162" s="39">
        <v>0.57955065162454922</v>
      </c>
      <c r="D162" s="16"/>
      <c r="E162" s="16"/>
      <c r="F162" s="16"/>
      <c r="G162" s="16"/>
      <c r="H162" s="16"/>
      <c r="I162" s="16"/>
      <c r="J162" s="9"/>
    </row>
    <row r="163" spans="2:10">
      <c r="B163" s="44" t="s">
        <v>58</v>
      </c>
      <c r="C163" s="39">
        <v>5.4929863267731131E-2</v>
      </c>
      <c r="D163" s="16"/>
      <c r="E163" s="16"/>
      <c r="F163" s="16"/>
      <c r="G163" s="16"/>
      <c r="H163" s="16"/>
      <c r="I163" s="16"/>
      <c r="J163" s="9"/>
    </row>
    <row r="164" spans="2:10" ht="16.5" thickBot="1">
      <c r="B164" s="45" t="s">
        <v>59</v>
      </c>
      <c r="C164" s="40">
        <v>62</v>
      </c>
      <c r="D164" s="16"/>
      <c r="E164" s="16"/>
      <c r="F164" s="16"/>
      <c r="G164" s="16"/>
      <c r="H164" s="16"/>
      <c r="I164" s="16"/>
      <c r="J164" s="9"/>
    </row>
    <row r="165" spans="2:10">
      <c r="B165" s="6"/>
      <c r="C165" s="16"/>
      <c r="D165" s="16"/>
      <c r="E165" s="16"/>
      <c r="F165" s="16"/>
      <c r="G165" s="16"/>
      <c r="H165" s="16"/>
      <c r="I165" s="16"/>
      <c r="J165" s="9"/>
    </row>
    <row r="166" spans="2:10" ht="16.5" thickBot="1">
      <c r="B166" s="6" t="s">
        <v>60</v>
      </c>
      <c r="C166" s="16"/>
      <c r="D166" s="16"/>
      <c r="E166" s="16"/>
      <c r="F166" s="16"/>
      <c r="G166" s="16"/>
      <c r="H166" s="16"/>
      <c r="I166" s="16"/>
      <c r="J166" s="9"/>
    </row>
    <row r="167" spans="2:10">
      <c r="B167" s="46"/>
      <c r="C167" s="41" t="s">
        <v>65</v>
      </c>
      <c r="D167" s="41" t="s">
        <v>66</v>
      </c>
      <c r="E167" s="41" t="s">
        <v>67</v>
      </c>
      <c r="F167" s="41" t="s">
        <v>68</v>
      </c>
      <c r="G167" s="41" t="s">
        <v>69</v>
      </c>
      <c r="H167" s="16"/>
      <c r="I167" s="16"/>
      <c r="J167" s="9"/>
    </row>
    <row r="168" spans="2:10">
      <c r="B168" s="44" t="s">
        <v>61</v>
      </c>
      <c r="C168" s="39">
        <v>4</v>
      </c>
      <c r="D168" s="39">
        <v>0.26577156539238056</v>
      </c>
      <c r="E168" s="39">
        <v>6.644289134809514E-2</v>
      </c>
      <c r="F168" s="39">
        <v>22.020718598859936</v>
      </c>
      <c r="G168" s="39">
        <v>4.9991273591683712E-11</v>
      </c>
      <c r="H168" s="16"/>
      <c r="I168" s="16"/>
      <c r="J168" s="9"/>
    </row>
    <row r="169" spans="2:10">
      <c r="B169" s="44" t="s">
        <v>62</v>
      </c>
      <c r="C169" s="39">
        <v>57</v>
      </c>
      <c r="D169" s="39">
        <v>0.17198552308086337</v>
      </c>
      <c r="E169" s="39">
        <v>3.0172898786116381E-3</v>
      </c>
      <c r="F169" s="39"/>
      <c r="G169" s="39"/>
      <c r="H169" s="16"/>
      <c r="I169" s="16"/>
      <c r="J169" s="9"/>
    </row>
    <row r="170" spans="2:10" ht="16.5" thickBot="1">
      <c r="B170" s="45" t="s">
        <v>63</v>
      </c>
      <c r="C170" s="40">
        <v>61</v>
      </c>
      <c r="D170" s="40">
        <v>0.4377570884732439</v>
      </c>
      <c r="E170" s="40"/>
      <c r="F170" s="40"/>
      <c r="G170" s="40"/>
      <c r="H170" s="16"/>
      <c r="I170" s="16"/>
      <c r="J170" s="9"/>
    </row>
    <row r="171" spans="2:10" ht="16.5" thickBot="1">
      <c r="B171" s="6"/>
      <c r="C171" s="16"/>
      <c r="D171" s="16"/>
      <c r="E171" s="16"/>
      <c r="F171" s="16"/>
      <c r="G171" s="16"/>
      <c r="H171" s="16"/>
      <c r="I171" s="16"/>
      <c r="J171" s="9"/>
    </row>
    <row r="172" spans="2:10">
      <c r="B172" s="46"/>
      <c r="C172" s="41" t="s">
        <v>70</v>
      </c>
      <c r="D172" s="41" t="s">
        <v>58</v>
      </c>
      <c r="E172" s="41" t="s">
        <v>71</v>
      </c>
      <c r="F172" s="41" t="s">
        <v>72</v>
      </c>
      <c r="G172" s="41" t="s">
        <v>73</v>
      </c>
      <c r="H172" s="41" t="s">
        <v>74</v>
      </c>
      <c r="I172" s="41" t="s">
        <v>75</v>
      </c>
      <c r="J172" s="47" t="s">
        <v>76</v>
      </c>
    </row>
    <row r="173" spans="2:10">
      <c r="B173" s="44" t="s">
        <v>64</v>
      </c>
      <c r="C173" s="39">
        <v>-3.2614405155717155E-3</v>
      </c>
      <c r="D173" s="39">
        <v>7.3005906227345393E-3</v>
      </c>
      <c r="E173" s="39">
        <v>-0.44673652915359563</v>
      </c>
      <c r="F173" s="39">
        <v>0.65675808964108029</v>
      </c>
      <c r="G173" s="39">
        <v>-1.788062107002145E-2</v>
      </c>
      <c r="H173" s="39">
        <v>1.135774003887802E-2</v>
      </c>
      <c r="I173" s="39">
        <v>-1.788062107002145E-2</v>
      </c>
      <c r="J173" s="48">
        <v>1.135774003887802E-2</v>
      </c>
    </row>
    <row r="174" spans="2:10">
      <c r="B174" s="44" t="s">
        <v>77</v>
      </c>
      <c r="C174" s="39">
        <v>1.289453361272316</v>
      </c>
      <c r="D174" s="39">
        <v>0.19753466086266394</v>
      </c>
      <c r="E174" s="39">
        <v>6.5277321743995556</v>
      </c>
      <c r="F174" s="39">
        <v>1.9398596448850545E-8</v>
      </c>
      <c r="G174" s="39">
        <v>0.89389702588206843</v>
      </c>
      <c r="H174" s="39">
        <v>1.6850096966625636</v>
      </c>
      <c r="I174" s="39">
        <v>0.89389702588206843</v>
      </c>
      <c r="J174" s="48">
        <v>1.6850096966625636</v>
      </c>
    </row>
    <row r="175" spans="2:10">
      <c r="B175" s="44" t="s">
        <v>79</v>
      </c>
      <c r="C175" s="39">
        <v>0.2716062206789655</v>
      </c>
      <c r="D175" s="39">
        <v>0.31652778640774776</v>
      </c>
      <c r="E175" s="39">
        <v>0.858080182347989</v>
      </c>
      <c r="F175" s="39">
        <v>0.39444206802964832</v>
      </c>
      <c r="G175" s="39">
        <v>-0.36222973850839074</v>
      </c>
      <c r="H175" s="39">
        <v>0.90544217986632169</v>
      </c>
      <c r="I175" s="39">
        <v>-0.36222973850839074</v>
      </c>
      <c r="J175" s="48">
        <v>0.90544217986632169</v>
      </c>
    </row>
    <row r="176" spans="2:10">
      <c r="B176" s="44" t="s">
        <v>80</v>
      </c>
      <c r="C176" s="39">
        <v>0.79085564804232111</v>
      </c>
      <c r="D176" s="39">
        <v>0.27653477606637256</v>
      </c>
      <c r="E176" s="39">
        <v>2.8598777314449007</v>
      </c>
      <c r="F176" s="39">
        <v>5.9123591981972631E-3</v>
      </c>
      <c r="G176" s="39">
        <v>0.23710431067663673</v>
      </c>
      <c r="H176" s="39">
        <v>1.3446069854080056</v>
      </c>
      <c r="I176" s="39">
        <v>0.23710431067663673</v>
      </c>
      <c r="J176" s="48">
        <v>1.3446069854080056</v>
      </c>
    </row>
    <row r="177" spans="2:10" ht="16.5" thickBot="1">
      <c r="B177" s="45" t="s">
        <v>81</v>
      </c>
      <c r="C177" s="40">
        <v>2.9765438273207618E-2</v>
      </c>
      <c r="D177" s="40">
        <v>0.24107399707362318</v>
      </c>
      <c r="E177" s="40">
        <v>0.12347013213589085</v>
      </c>
      <c r="F177" s="40">
        <v>0.90216917803715324</v>
      </c>
      <c r="G177" s="40">
        <v>-0.452976913999944</v>
      </c>
      <c r="H177" s="40">
        <v>0.5125077905463592</v>
      </c>
      <c r="I177" s="40">
        <v>-0.452976913999944</v>
      </c>
      <c r="J177" s="49">
        <v>0.5125077905463592</v>
      </c>
    </row>
  </sheetData>
  <mergeCells count="14">
    <mergeCell ref="B156:J156"/>
    <mergeCell ref="M88:U88"/>
    <mergeCell ref="M109:U109"/>
    <mergeCell ref="A1:U2"/>
    <mergeCell ref="M4:U4"/>
    <mergeCell ref="M25:U25"/>
    <mergeCell ref="M46:U46"/>
    <mergeCell ref="M67:U67"/>
    <mergeCell ref="B4:J4"/>
    <mergeCell ref="B25:J25"/>
    <mergeCell ref="B46:J46"/>
    <mergeCell ref="B67:J67"/>
    <mergeCell ref="B88:J88"/>
    <mergeCell ref="B109:J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5BD7-2383-2A40-916B-DF2EE7505970}">
  <dimension ref="A1:U145"/>
  <sheetViews>
    <sheetView topLeftCell="G1" workbookViewId="0">
      <selection activeCell="M26" sqref="M26"/>
    </sheetView>
  </sheetViews>
  <sheetFormatPr defaultColWidth="11" defaultRowHeight="15.75"/>
  <cols>
    <col min="2" max="2" width="24" customWidth="1"/>
    <col min="3" max="3" width="17.125" customWidth="1"/>
    <col min="4" max="4" width="16.375" customWidth="1"/>
    <col min="5" max="5" width="17.625" customWidth="1"/>
    <col min="6" max="6" width="15.875" customWidth="1"/>
    <col min="7" max="7" width="14.5" customWidth="1"/>
    <col min="8" max="8" width="13.375" customWidth="1"/>
    <col min="9" max="9" width="13.875" customWidth="1"/>
    <col min="10" max="10" width="16.125" customWidth="1"/>
    <col min="13" max="13" width="23.125" customWidth="1"/>
    <col min="14" max="14" width="16.5" customWidth="1"/>
    <col min="15" max="15" width="17.5" customWidth="1"/>
    <col min="16" max="16" width="15.125" customWidth="1"/>
    <col min="17" max="17" width="15.5" customWidth="1"/>
    <col min="18" max="18" width="15" customWidth="1"/>
    <col min="19" max="19" width="14.5" customWidth="1"/>
    <col min="20" max="20" width="13.625" customWidth="1"/>
    <col min="21" max="21" width="15.375" customWidth="1"/>
  </cols>
  <sheetData>
    <row r="1" spans="1:21">
      <c r="A1" s="127" t="s">
        <v>86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21" ht="16.5" thickBot="1"/>
    <row r="4" spans="1:21">
      <c r="B4" s="124" t="s">
        <v>125</v>
      </c>
      <c r="C4" s="125"/>
      <c r="D4" s="125"/>
      <c r="E4" s="125"/>
      <c r="F4" s="125"/>
      <c r="G4" s="125"/>
      <c r="H4" s="125"/>
      <c r="I4" s="125"/>
      <c r="J4" s="126"/>
      <c r="M4" s="124" t="s">
        <v>123</v>
      </c>
      <c r="N4" s="125"/>
      <c r="O4" s="125"/>
      <c r="P4" s="125"/>
      <c r="Q4" s="125"/>
      <c r="R4" s="125"/>
      <c r="S4" s="125"/>
      <c r="T4" s="125"/>
      <c r="U4" s="126"/>
    </row>
    <row r="5" spans="1:21">
      <c r="B5" s="6" t="s">
        <v>53</v>
      </c>
      <c r="C5" s="16"/>
      <c r="D5" s="16"/>
      <c r="E5" s="16"/>
      <c r="F5" s="16"/>
      <c r="G5" s="16"/>
      <c r="H5" s="16"/>
      <c r="I5" s="16"/>
      <c r="J5" s="9"/>
      <c r="M5" s="6" t="s">
        <v>53</v>
      </c>
      <c r="N5" s="16"/>
      <c r="O5" s="16"/>
      <c r="P5" s="16"/>
      <c r="Q5" s="16"/>
      <c r="R5" s="16"/>
      <c r="S5" s="16"/>
      <c r="T5" s="16"/>
      <c r="U5" s="9"/>
    </row>
    <row r="6" spans="1:21" ht="16.5" thickBot="1">
      <c r="B6" s="6"/>
      <c r="C6" s="16"/>
      <c r="D6" s="16"/>
      <c r="E6" s="16"/>
      <c r="F6" s="16"/>
      <c r="G6" s="16"/>
      <c r="H6" s="16"/>
      <c r="I6" s="16"/>
      <c r="J6" s="9"/>
      <c r="M6" s="6"/>
      <c r="N6" s="16"/>
      <c r="O6" s="16"/>
      <c r="P6" s="16"/>
      <c r="Q6" s="16"/>
      <c r="R6" s="16"/>
      <c r="S6" s="16"/>
      <c r="T6" s="16"/>
      <c r="U6" s="9"/>
    </row>
    <row r="7" spans="1:21">
      <c r="B7" s="43" t="s">
        <v>54</v>
      </c>
      <c r="C7" s="42"/>
      <c r="D7" s="16"/>
      <c r="E7" s="16"/>
      <c r="F7" s="16"/>
      <c r="G7" s="16"/>
      <c r="H7" s="16"/>
      <c r="I7" s="16"/>
      <c r="J7" s="9"/>
      <c r="M7" s="43" t="s">
        <v>54</v>
      </c>
      <c r="N7" s="42"/>
      <c r="O7" s="16"/>
      <c r="P7" s="16"/>
      <c r="Q7" s="16"/>
      <c r="R7" s="16"/>
      <c r="S7" s="16"/>
      <c r="T7" s="16"/>
      <c r="U7" s="9"/>
    </row>
    <row r="8" spans="1:21">
      <c r="B8" s="44" t="s">
        <v>55</v>
      </c>
      <c r="C8" s="39">
        <v>0.61648725760706391</v>
      </c>
      <c r="D8" s="16"/>
      <c r="E8" s="16"/>
      <c r="F8" s="16"/>
      <c r="G8" s="16"/>
      <c r="H8" s="16"/>
      <c r="I8" s="16"/>
      <c r="J8" s="9"/>
      <c r="M8" s="44" t="s">
        <v>55</v>
      </c>
      <c r="N8" s="39">
        <v>0.49341710277129702</v>
      </c>
      <c r="O8" s="16"/>
      <c r="P8" s="16"/>
      <c r="Q8" s="16"/>
      <c r="R8" s="16"/>
      <c r="S8" s="16"/>
      <c r="T8" s="16"/>
      <c r="U8" s="9"/>
    </row>
    <row r="9" spans="1:21">
      <c r="B9" s="44" t="s">
        <v>56</v>
      </c>
      <c r="C9" s="39">
        <v>0.3800565387918784</v>
      </c>
      <c r="D9" s="16"/>
      <c r="E9" s="16"/>
      <c r="F9" s="16"/>
      <c r="G9" s="16"/>
      <c r="H9" s="16"/>
      <c r="I9" s="16"/>
      <c r="J9" s="9"/>
      <c r="M9" s="44" t="s">
        <v>56</v>
      </c>
      <c r="N9" s="39">
        <v>0.2434604373072207</v>
      </c>
      <c r="O9" s="16"/>
      <c r="P9" s="16"/>
      <c r="Q9" s="16"/>
      <c r="R9" s="16"/>
      <c r="S9" s="16"/>
      <c r="T9" s="16"/>
      <c r="U9" s="9"/>
    </row>
    <row r="10" spans="1:21">
      <c r="B10" s="44" t="s">
        <v>57</v>
      </c>
      <c r="C10" s="39">
        <v>0.33655173449657161</v>
      </c>
      <c r="D10" s="16"/>
      <c r="E10" s="16"/>
      <c r="F10" s="16"/>
      <c r="G10" s="16"/>
      <c r="H10" s="16"/>
      <c r="I10" s="16"/>
      <c r="J10" s="9"/>
      <c r="M10" s="44" t="s">
        <v>57</v>
      </c>
      <c r="N10" s="39">
        <v>0.19036994167965726</v>
      </c>
      <c r="O10" s="16"/>
      <c r="P10" s="16"/>
      <c r="Q10" s="16"/>
      <c r="R10" s="16"/>
      <c r="S10" s="16"/>
      <c r="T10" s="16"/>
      <c r="U10" s="9"/>
    </row>
    <row r="11" spans="1:21">
      <c r="B11" s="44" t="s">
        <v>58</v>
      </c>
      <c r="C11" s="39">
        <v>6.3867899002523279E-2</v>
      </c>
      <c r="D11" s="16"/>
      <c r="E11" s="16"/>
      <c r="F11" s="16"/>
      <c r="G11" s="16"/>
      <c r="H11" s="16"/>
      <c r="I11" s="16"/>
      <c r="J11" s="9"/>
      <c r="M11" s="44" t="s">
        <v>58</v>
      </c>
      <c r="N11" s="39">
        <v>0.16339200452272307</v>
      </c>
      <c r="O11" s="16"/>
      <c r="P11" s="16"/>
      <c r="Q11" s="16"/>
      <c r="R11" s="16"/>
      <c r="S11" s="16"/>
      <c r="T11" s="16"/>
      <c r="U11" s="9"/>
    </row>
    <row r="12" spans="1:21" ht="16.5" thickBot="1">
      <c r="B12" s="45" t="s">
        <v>59</v>
      </c>
      <c r="C12" s="40">
        <v>62</v>
      </c>
      <c r="D12" s="16"/>
      <c r="E12" s="16"/>
      <c r="F12" s="16"/>
      <c r="G12" s="16"/>
      <c r="H12" s="16"/>
      <c r="I12" s="16"/>
      <c r="J12" s="9"/>
      <c r="M12" s="45" t="s">
        <v>59</v>
      </c>
      <c r="N12" s="40">
        <v>62</v>
      </c>
      <c r="O12" s="16"/>
      <c r="P12" s="16"/>
      <c r="Q12" s="16"/>
      <c r="R12" s="16"/>
      <c r="S12" s="16"/>
      <c r="T12" s="16"/>
      <c r="U12" s="9"/>
    </row>
    <row r="13" spans="1:21">
      <c r="B13" s="6"/>
      <c r="C13" s="16"/>
      <c r="D13" s="16"/>
      <c r="E13" s="16"/>
      <c r="F13" s="16"/>
      <c r="G13" s="16"/>
      <c r="H13" s="16"/>
      <c r="I13" s="16"/>
      <c r="J13" s="9"/>
      <c r="M13" s="6"/>
      <c r="N13" s="16"/>
      <c r="O13" s="16"/>
      <c r="P13" s="16"/>
      <c r="Q13" s="16"/>
      <c r="R13" s="16"/>
      <c r="S13" s="16"/>
      <c r="T13" s="16"/>
      <c r="U13" s="9"/>
    </row>
    <row r="14" spans="1:21" ht="16.5" thickBot="1">
      <c r="B14" s="6" t="s">
        <v>60</v>
      </c>
      <c r="C14" s="16"/>
      <c r="D14" s="16"/>
      <c r="E14" s="16"/>
      <c r="F14" s="16"/>
      <c r="G14" s="16"/>
      <c r="H14" s="16"/>
      <c r="I14" s="16"/>
      <c r="J14" s="9"/>
      <c r="M14" s="6" t="s">
        <v>60</v>
      </c>
      <c r="N14" s="16"/>
      <c r="O14" s="16"/>
      <c r="P14" s="16"/>
      <c r="Q14" s="16"/>
      <c r="R14" s="16"/>
      <c r="S14" s="16"/>
      <c r="T14" s="16"/>
      <c r="U14" s="9"/>
    </row>
    <row r="15" spans="1:21">
      <c r="B15" s="46"/>
      <c r="C15" s="41" t="s">
        <v>65</v>
      </c>
      <c r="D15" s="41" t="s">
        <v>66</v>
      </c>
      <c r="E15" s="41" t="s">
        <v>67</v>
      </c>
      <c r="F15" s="41" t="s">
        <v>68</v>
      </c>
      <c r="G15" s="41" t="s">
        <v>69</v>
      </c>
      <c r="H15" s="16"/>
      <c r="I15" s="16"/>
      <c r="J15" s="9"/>
      <c r="M15" s="46"/>
      <c r="N15" s="41" t="s">
        <v>65</v>
      </c>
      <c r="O15" s="41" t="s">
        <v>66</v>
      </c>
      <c r="P15" s="41" t="s">
        <v>67</v>
      </c>
      <c r="Q15" s="41" t="s">
        <v>68</v>
      </c>
      <c r="R15" s="41" t="s">
        <v>69</v>
      </c>
      <c r="S15" s="16"/>
      <c r="T15" s="16"/>
      <c r="U15" s="9"/>
    </row>
    <row r="16" spans="1:21">
      <c r="B16" s="44" t="s">
        <v>61</v>
      </c>
      <c r="C16" s="39">
        <v>4</v>
      </c>
      <c r="D16" s="39">
        <v>0.14253983133294998</v>
      </c>
      <c r="E16" s="39">
        <v>3.5634957833237495E-2</v>
      </c>
      <c r="F16" s="39">
        <v>8.735967094854356</v>
      </c>
      <c r="G16" s="39">
        <v>1.4291515363651391E-5</v>
      </c>
      <c r="H16" s="16"/>
      <c r="I16" s="16"/>
      <c r="J16" s="9"/>
      <c r="M16" s="44" t="s">
        <v>61</v>
      </c>
      <c r="N16" s="39">
        <v>4</v>
      </c>
      <c r="O16" s="39">
        <v>0.48970350335725921</v>
      </c>
      <c r="P16" s="39">
        <v>0.1224258758393148</v>
      </c>
      <c r="Q16" s="39">
        <v>4.5857631282089821</v>
      </c>
      <c r="R16" s="39">
        <v>2.7954195925727664E-3</v>
      </c>
      <c r="S16" s="16"/>
      <c r="T16" s="16"/>
      <c r="U16" s="9"/>
    </row>
    <row r="17" spans="2:21">
      <c r="B17" s="44" t="s">
        <v>62</v>
      </c>
      <c r="C17" s="39">
        <v>57</v>
      </c>
      <c r="D17" s="39">
        <v>0.23250918581080129</v>
      </c>
      <c r="E17" s="39">
        <v>4.0791085229965138E-3</v>
      </c>
      <c r="F17" s="39"/>
      <c r="G17" s="39"/>
      <c r="H17" s="16"/>
      <c r="I17" s="16"/>
      <c r="J17" s="9"/>
      <c r="M17" s="44" t="s">
        <v>62</v>
      </c>
      <c r="N17" s="39">
        <v>57</v>
      </c>
      <c r="O17" s="39">
        <v>1.5217259870913529</v>
      </c>
      <c r="P17" s="39">
        <v>2.6696947141953559E-2</v>
      </c>
      <c r="Q17" s="39"/>
      <c r="R17" s="39"/>
      <c r="S17" s="16"/>
      <c r="T17" s="16"/>
      <c r="U17" s="9"/>
    </row>
    <row r="18" spans="2:21" ht="16.5" thickBot="1">
      <c r="B18" s="45" t="s">
        <v>63</v>
      </c>
      <c r="C18" s="40">
        <v>61</v>
      </c>
      <c r="D18" s="40">
        <v>0.37504901714375127</v>
      </c>
      <c r="E18" s="40"/>
      <c r="F18" s="40"/>
      <c r="G18" s="40"/>
      <c r="H18" s="16"/>
      <c r="I18" s="16"/>
      <c r="J18" s="9"/>
      <c r="M18" s="45" t="s">
        <v>63</v>
      </c>
      <c r="N18" s="40">
        <v>61</v>
      </c>
      <c r="O18" s="40">
        <v>2.0114294904486121</v>
      </c>
      <c r="P18" s="40"/>
      <c r="Q18" s="40"/>
      <c r="R18" s="40"/>
      <c r="S18" s="16"/>
      <c r="T18" s="16"/>
      <c r="U18" s="9"/>
    </row>
    <row r="19" spans="2:21" ht="16.5" thickBot="1">
      <c r="B19" s="6"/>
      <c r="C19" s="16"/>
      <c r="D19" s="16"/>
      <c r="E19" s="16"/>
      <c r="F19" s="16"/>
      <c r="G19" s="16"/>
      <c r="H19" s="16"/>
      <c r="I19" s="16"/>
      <c r="J19" s="9"/>
      <c r="M19" s="6"/>
      <c r="N19" s="16"/>
      <c r="O19" s="16"/>
      <c r="P19" s="16"/>
      <c r="Q19" s="16"/>
      <c r="R19" s="16"/>
      <c r="S19" s="16"/>
      <c r="T19" s="16"/>
      <c r="U19" s="9"/>
    </row>
    <row r="20" spans="2:21">
      <c r="B20" s="46"/>
      <c r="C20" s="41" t="s">
        <v>70</v>
      </c>
      <c r="D20" s="41" t="s">
        <v>58</v>
      </c>
      <c r="E20" s="41" t="s">
        <v>71</v>
      </c>
      <c r="F20" s="41" t="s">
        <v>72</v>
      </c>
      <c r="G20" s="41" t="s">
        <v>73</v>
      </c>
      <c r="H20" s="41" t="s">
        <v>74</v>
      </c>
      <c r="I20" s="41" t="s">
        <v>75</v>
      </c>
      <c r="J20" s="47" t="s">
        <v>76</v>
      </c>
      <c r="M20" s="46"/>
      <c r="N20" s="41" t="s">
        <v>70</v>
      </c>
      <c r="O20" s="41" t="s">
        <v>58</v>
      </c>
      <c r="P20" s="41" t="s">
        <v>71</v>
      </c>
      <c r="Q20" s="41" t="s">
        <v>72</v>
      </c>
      <c r="R20" s="41" t="s">
        <v>73</v>
      </c>
      <c r="S20" s="41" t="s">
        <v>74</v>
      </c>
      <c r="T20" s="41" t="s">
        <v>75</v>
      </c>
      <c r="U20" s="47" t="s">
        <v>76</v>
      </c>
    </row>
    <row r="21" spans="2:21">
      <c r="B21" s="44" t="s">
        <v>51</v>
      </c>
      <c r="C21" s="39">
        <v>6.9819059566024596E-3</v>
      </c>
      <c r="D21" s="39">
        <v>8.4885225779451935E-3</v>
      </c>
      <c r="E21" s="39">
        <v>0.82251132543875038</v>
      </c>
      <c r="F21" s="39">
        <v>0.41421361418026326</v>
      </c>
      <c r="G21" s="39">
        <v>-1.0016067306144641E-2</v>
      </c>
      <c r="H21" s="39">
        <v>2.3979879219349562E-2</v>
      </c>
      <c r="I21" s="39">
        <v>-1.0016067306144641E-2</v>
      </c>
      <c r="J21" s="48">
        <v>2.3979879219349562E-2</v>
      </c>
      <c r="M21" s="44" t="s">
        <v>51</v>
      </c>
      <c r="N21" s="39">
        <v>-5.124464280483338E-2</v>
      </c>
      <c r="O21" s="39">
        <v>2.1716022307107088E-2</v>
      </c>
      <c r="P21" s="39">
        <v>-2.3597619343051766</v>
      </c>
      <c r="Q21" s="39">
        <v>2.1734052393237068E-2</v>
      </c>
      <c r="R21" s="39">
        <v>-9.473022738800832E-2</v>
      </c>
      <c r="S21" s="39">
        <v>-7.7590582216584408E-3</v>
      </c>
      <c r="T21" s="39">
        <v>-9.473022738800832E-2</v>
      </c>
      <c r="U21" s="48">
        <v>-7.7590582216584408E-3</v>
      </c>
    </row>
    <row r="22" spans="2:21">
      <c r="B22" s="44" t="s">
        <v>77</v>
      </c>
      <c r="C22" s="39">
        <v>1.2891192607568835</v>
      </c>
      <c r="D22" s="39">
        <v>0.22967695564765267</v>
      </c>
      <c r="E22" s="39">
        <v>5.6127496862790229</v>
      </c>
      <c r="F22" s="39">
        <v>6.1388062813799108E-7</v>
      </c>
      <c r="G22" s="39">
        <v>0.82919909027734662</v>
      </c>
      <c r="H22" s="39">
        <v>1.7490394312364206</v>
      </c>
      <c r="I22" s="39">
        <v>0.82919909027734662</v>
      </c>
      <c r="J22" s="48">
        <v>1.7490394312364206</v>
      </c>
      <c r="M22" s="44" t="s">
        <v>77</v>
      </c>
      <c r="N22" s="39">
        <v>1.8241181441209213</v>
      </c>
      <c r="O22" s="39">
        <v>0.58757809106048575</v>
      </c>
      <c r="P22" s="39">
        <v>3.1044692984189997</v>
      </c>
      <c r="Q22" s="39">
        <v>2.966802678214424E-3</v>
      </c>
      <c r="R22" s="39">
        <v>0.64751331213615293</v>
      </c>
      <c r="S22" s="39">
        <v>3.0007229761056897</v>
      </c>
      <c r="T22" s="39">
        <v>0.64751331213615293</v>
      </c>
      <c r="U22" s="48">
        <v>3.0007229761056897</v>
      </c>
    </row>
    <row r="23" spans="2:21">
      <c r="B23" s="44" t="s">
        <v>79</v>
      </c>
      <c r="C23" s="39">
        <v>-0.21103816957403979</v>
      </c>
      <c r="D23" s="39">
        <v>0.36803231413937049</v>
      </c>
      <c r="E23" s="39">
        <v>-0.57342293452558502</v>
      </c>
      <c r="F23" s="39">
        <v>0.5686139600732818</v>
      </c>
      <c r="G23" s="39">
        <v>-0.94801016654106629</v>
      </c>
      <c r="H23" s="39">
        <v>0.52593382739298677</v>
      </c>
      <c r="I23" s="39">
        <v>-0.94801016654106629</v>
      </c>
      <c r="J23" s="48">
        <v>0.52593382739298677</v>
      </c>
      <c r="M23" s="44" t="s">
        <v>79</v>
      </c>
      <c r="N23" s="39">
        <v>1.0785301014834761</v>
      </c>
      <c r="O23" s="39">
        <v>0.94152991527077667</v>
      </c>
      <c r="P23" s="39">
        <v>1.1455080544873597</v>
      </c>
      <c r="Q23" s="39">
        <v>0.25678553894278511</v>
      </c>
      <c r="R23" s="39">
        <v>-0.80685103273544212</v>
      </c>
      <c r="S23" s="39">
        <v>2.963911235702394</v>
      </c>
      <c r="T23" s="39">
        <v>-0.80685103273544212</v>
      </c>
      <c r="U23" s="48">
        <v>2.963911235702394</v>
      </c>
    </row>
    <row r="24" spans="2:21">
      <c r="B24" s="44" t="s">
        <v>80</v>
      </c>
      <c r="C24" s="39">
        <v>-0.52018949265989023</v>
      </c>
      <c r="D24" s="39">
        <v>0.32153175154302516</v>
      </c>
      <c r="E24" s="39">
        <v>-1.6178479735314168</v>
      </c>
      <c r="F24" s="39">
        <v>0.11121649932197883</v>
      </c>
      <c r="G24" s="39">
        <v>-1.1640457191901359</v>
      </c>
      <c r="H24" s="39">
        <v>0.12366673387035543</v>
      </c>
      <c r="I24" s="39">
        <v>-1.1640457191901359</v>
      </c>
      <c r="J24" s="48">
        <v>0.12366673387035543</v>
      </c>
      <c r="M24" s="44" t="s">
        <v>80</v>
      </c>
      <c r="N24" s="39">
        <v>1.011268883487572</v>
      </c>
      <c r="O24" s="39">
        <v>0.82256842988120649</v>
      </c>
      <c r="P24" s="39">
        <v>1.2294039580799585</v>
      </c>
      <c r="Q24" s="39">
        <v>0.223971215464667</v>
      </c>
      <c r="R24" s="39">
        <v>-0.63589598525278013</v>
      </c>
      <c r="S24" s="39">
        <v>2.658433752227924</v>
      </c>
      <c r="T24" s="39">
        <v>-0.63589598525278013</v>
      </c>
      <c r="U24" s="48">
        <v>2.658433752227924</v>
      </c>
    </row>
    <row r="25" spans="2:21" ht="16.5" thickBot="1">
      <c r="B25" s="45" t="s">
        <v>81</v>
      </c>
      <c r="C25" s="40">
        <v>6.5956325982957448E-2</v>
      </c>
      <c r="D25" s="40">
        <v>0.28030089247059436</v>
      </c>
      <c r="E25" s="40">
        <v>0.23530544409478379</v>
      </c>
      <c r="F25" s="40">
        <v>0.81481501473714468</v>
      </c>
      <c r="G25" s="40">
        <v>-0.49533652939785033</v>
      </c>
      <c r="H25" s="40">
        <v>0.62724918136376517</v>
      </c>
      <c r="I25" s="40">
        <v>-0.49533652939785033</v>
      </c>
      <c r="J25" s="49">
        <v>0.62724918136376517</v>
      </c>
      <c r="M25" s="45" t="s">
        <v>81</v>
      </c>
      <c r="N25" s="40">
        <v>0.61872275125086262</v>
      </c>
      <c r="O25" s="40">
        <v>0.71708832458179439</v>
      </c>
      <c r="P25" s="40">
        <v>0.8628264190630931</v>
      </c>
      <c r="Q25" s="40">
        <v>0.39184880836596958</v>
      </c>
      <c r="R25" s="40">
        <v>-0.81722184998503855</v>
      </c>
      <c r="S25" s="40">
        <v>2.0546673524867636</v>
      </c>
      <c r="T25" s="40">
        <v>-0.81722184998503855</v>
      </c>
      <c r="U25" s="49">
        <v>2.0546673524867636</v>
      </c>
    </row>
    <row r="27" spans="2:21" ht="16.5" thickBot="1"/>
    <row r="28" spans="2:21">
      <c r="B28" s="124" t="s">
        <v>28</v>
      </c>
      <c r="C28" s="125"/>
      <c r="D28" s="125"/>
      <c r="E28" s="125"/>
      <c r="F28" s="125"/>
      <c r="G28" s="125"/>
      <c r="H28" s="125"/>
      <c r="I28" s="125"/>
      <c r="J28" s="126"/>
      <c r="M28" s="124" t="s">
        <v>26</v>
      </c>
      <c r="N28" s="125"/>
      <c r="O28" s="125"/>
      <c r="P28" s="125"/>
      <c r="Q28" s="125"/>
      <c r="R28" s="125"/>
      <c r="S28" s="125"/>
      <c r="T28" s="125"/>
      <c r="U28" s="126"/>
    </row>
    <row r="29" spans="2:21">
      <c r="B29" s="6" t="s">
        <v>53</v>
      </c>
      <c r="C29" s="16"/>
      <c r="D29" s="16"/>
      <c r="E29" s="16"/>
      <c r="F29" s="16"/>
      <c r="G29" s="16"/>
      <c r="H29" s="16"/>
      <c r="I29" s="16"/>
      <c r="J29" s="9"/>
      <c r="M29" s="6" t="s">
        <v>53</v>
      </c>
      <c r="N29" s="16"/>
      <c r="O29" s="16"/>
      <c r="P29" s="16"/>
      <c r="Q29" s="16"/>
      <c r="R29" s="16"/>
      <c r="S29" s="16"/>
      <c r="T29" s="16"/>
      <c r="U29" s="9"/>
    </row>
    <row r="30" spans="2:21" ht="16.5" thickBot="1">
      <c r="B30" s="6"/>
      <c r="C30" s="16"/>
      <c r="D30" s="16"/>
      <c r="E30" s="16"/>
      <c r="F30" s="16"/>
      <c r="G30" s="16"/>
      <c r="H30" s="16"/>
      <c r="I30" s="16"/>
      <c r="J30" s="9"/>
      <c r="M30" s="6"/>
      <c r="N30" s="16"/>
      <c r="O30" s="16"/>
      <c r="P30" s="16"/>
      <c r="Q30" s="16"/>
      <c r="R30" s="16"/>
      <c r="S30" s="16"/>
      <c r="T30" s="16"/>
      <c r="U30" s="9"/>
    </row>
    <row r="31" spans="2:21">
      <c r="B31" s="43" t="s">
        <v>54</v>
      </c>
      <c r="C31" s="42"/>
      <c r="D31" s="16"/>
      <c r="E31" s="16"/>
      <c r="F31" s="16"/>
      <c r="G31" s="16"/>
      <c r="H31" s="16"/>
      <c r="I31" s="16"/>
      <c r="J31" s="9"/>
      <c r="M31" s="43" t="s">
        <v>54</v>
      </c>
      <c r="N31" s="42"/>
      <c r="O31" s="16"/>
      <c r="P31" s="16"/>
      <c r="Q31" s="16"/>
      <c r="R31" s="16"/>
      <c r="S31" s="16"/>
      <c r="T31" s="16"/>
      <c r="U31" s="9"/>
    </row>
    <row r="32" spans="2:21">
      <c r="B32" s="44" t="s">
        <v>55</v>
      </c>
      <c r="C32" s="39">
        <v>0.77917976147892176</v>
      </c>
      <c r="D32" s="16"/>
      <c r="E32" s="16"/>
      <c r="F32" s="16"/>
      <c r="G32" s="16"/>
      <c r="H32" s="16"/>
      <c r="I32" s="16"/>
      <c r="J32" s="9"/>
      <c r="M32" s="44" t="s">
        <v>55</v>
      </c>
      <c r="N32" s="39">
        <v>0.59997503750168801</v>
      </c>
      <c r="O32" s="16"/>
      <c r="P32" s="16"/>
      <c r="Q32" s="16"/>
      <c r="R32" s="16"/>
      <c r="S32" s="16"/>
      <c r="T32" s="16"/>
      <c r="U32" s="9"/>
    </row>
    <row r="33" spans="2:21">
      <c r="B33" s="44" t="s">
        <v>56</v>
      </c>
      <c r="C33" s="39">
        <v>0.60712110069834935</v>
      </c>
      <c r="D33" s="16"/>
      <c r="E33" s="16"/>
      <c r="F33" s="16"/>
      <c r="G33" s="16"/>
      <c r="H33" s="16"/>
      <c r="I33" s="16"/>
      <c r="J33" s="9"/>
      <c r="M33" s="44" t="s">
        <v>56</v>
      </c>
      <c r="N33" s="39">
        <v>0.359970045625152</v>
      </c>
      <c r="O33" s="16"/>
      <c r="P33" s="16"/>
      <c r="Q33" s="16"/>
      <c r="R33" s="16"/>
      <c r="S33" s="16"/>
      <c r="T33" s="16"/>
      <c r="U33" s="9"/>
    </row>
    <row r="34" spans="2:21">
      <c r="B34" s="44" t="s">
        <v>57</v>
      </c>
      <c r="C34" s="39">
        <v>0.57955065162454922</v>
      </c>
      <c r="D34" s="16"/>
      <c r="E34" s="16"/>
      <c r="F34" s="16"/>
      <c r="G34" s="16"/>
      <c r="H34" s="16"/>
      <c r="I34" s="16"/>
      <c r="J34" s="9"/>
      <c r="M34" s="44" t="s">
        <v>57</v>
      </c>
      <c r="N34" s="39">
        <v>0.31505566286200481</v>
      </c>
      <c r="O34" s="16"/>
      <c r="P34" s="16"/>
      <c r="Q34" s="16"/>
      <c r="R34" s="16"/>
      <c r="S34" s="16"/>
      <c r="T34" s="16"/>
      <c r="U34" s="9"/>
    </row>
    <row r="35" spans="2:21">
      <c r="B35" s="44" t="s">
        <v>58</v>
      </c>
      <c r="C35" s="39">
        <v>5.4929863267731131E-2</v>
      </c>
      <c r="D35" s="16"/>
      <c r="E35" s="16"/>
      <c r="F35" s="16"/>
      <c r="G35" s="16"/>
      <c r="H35" s="16"/>
      <c r="I35" s="16"/>
      <c r="J35" s="9"/>
      <c r="M35" s="44" t="s">
        <v>58</v>
      </c>
      <c r="N35" s="39">
        <v>0.10271963905813093</v>
      </c>
      <c r="O35" s="16"/>
      <c r="P35" s="16"/>
      <c r="Q35" s="16"/>
      <c r="R35" s="16"/>
      <c r="S35" s="16"/>
      <c r="T35" s="16"/>
      <c r="U35" s="9"/>
    </row>
    <row r="36" spans="2:21" ht="16.5" thickBot="1">
      <c r="B36" s="45" t="s">
        <v>59</v>
      </c>
      <c r="C36" s="40">
        <v>62</v>
      </c>
      <c r="D36" s="16"/>
      <c r="E36" s="16"/>
      <c r="F36" s="16"/>
      <c r="G36" s="16"/>
      <c r="H36" s="16"/>
      <c r="I36" s="16"/>
      <c r="J36" s="9"/>
      <c r="M36" s="45" t="s">
        <v>59</v>
      </c>
      <c r="N36" s="40">
        <v>62</v>
      </c>
      <c r="O36" s="16"/>
      <c r="P36" s="16"/>
      <c r="Q36" s="16"/>
      <c r="R36" s="16"/>
      <c r="S36" s="16"/>
      <c r="T36" s="16"/>
      <c r="U36" s="9"/>
    </row>
    <row r="37" spans="2:21">
      <c r="B37" s="6"/>
      <c r="C37" s="16"/>
      <c r="D37" s="16"/>
      <c r="E37" s="16"/>
      <c r="F37" s="16"/>
      <c r="G37" s="16"/>
      <c r="H37" s="16"/>
      <c r="I37" s="16"/>
      <c r="J37" s="9"/>
      <c r="M37" s="6"/>
      <c r="N37" s="16"/>
      <c r="O37" s="16"/>
      <c r="P37" s="16"/>
      <c r="Q37" s="16"/>
      <c r="R37" s="16"/>
      <c r="S37" s="16"/>
      <c r="T37" s="16"/>
      <c r="U37" s="9"/>
    </row>
    <row r="38" spans="2:21" ht="16.5" thickBot="1">
      <c r="B38" s="6" t="s">
        <v>60</v>
      </c>
      <c r="C38" s="16"/>
      <c r="D38" s="16"/>
      <c r="E38" s="16"/>
      <c r="F38" s="16"/>
      <c r="G38" s="16"/>
      <c r="H38" s="16"/>
      <c r="I38" s="16"/>
      <c r="J38" s="9"/>
      <c r="M38" s="6" t="s">
        <v>60</v>
      </c>
      <c r="N38" s="16"/>
      <c r="O38" s="16"/>
      <c r="P38" s="16"/>
      <c r="Q38" s="16"/>
      <c r="R38" s="16"/>
      <c r="S38" s="16"/>
      <c r="T38" s="16"/>
      <c r="U38" s="9"/>
    </row>
    <row r="39" spans="2:21">
      <c r="B39" s="46"/>
      <c r="C39" s="41" t="s">
        <v>65</v>
      </c>
      <c r="D39" s="41" t="s">
        <v>66</v>
      </c>
      <c r="E39" s="41" t="s">
        <v>67</v>
      </c>
      <c r="F39" s="41" t="s">
        <v>68</v>
      </c>
      <c r="G39" s="41" t="s">
        <v>69</v>
      </c>
      <c r="H39" s="16"/>
      <c r="I39" s="16"/>
      <c r="J39" s="9"/>
      <c r="M39" s="46"/>
      <c r="N39" s="41" t="s">
        <v>65</v>
      </c>
      <c r="O39" s="41" t="s">
        <v>66</v>
      </c>
      <c r="P39" s="41" t="s">
        <v>67</v>
      </c>
      <c r="Q39" s="41" t="s">
        <v>68</v>
      </c>
      <c r="R39" s="41" t="s">
        <v>69</v>
      </c>
      <c r="S39" s="16"/>
      <c r="T39" s="16"/>
      <c r="U39" s="9"/>
    </row>
    <row r="40" spans="2:21">
      <c r="B40" s="44" t="s">
        <v>61</v>
      </c>
      <c r="C40" s="39">
        <v>4</v>
      </c>
      <c r="D40" s="39">
        <v>0.26577156539238056</v>
      </c>
      <c r="E40" s="39">
        <v>6.644289134809514E-2</v>
      </c>
      <c r="F40" s="39">
        <v>22.020718598859936</v>
      </c>
      <c r="G40" s="39">
        <v>4.9991273591683712E-11</v>
      </c>
      <c r="H40" s="16"/>
      <c r="I40" s="16"/>
      <c r="J40" s="9"/>
      <c r="M40" s="44" t="s">
        <v>61</v>
      </c>
      <c r="N40" s="39">
        <v>4</v>
      </c>
      <c r="O40" s="39">
        <v>0.33825785304199096</v>
      </c>
      <c r="P40" s="39">
        <v>8.4564463260497741E-2</v>
      </c>
      <c r="Q40" s="39">
        <v>8.0145829349014583</v>
      </c>
      <c r="R40" s="39">
        <v>3.3745356086303743E-5</v>
      </c>
      <c r="S40" s="16"/>
      <c r="T40" s="16"/>
      <c r="U40" s="9"/>
    </row>
    <row r="41" spans="2:21">
      <c r="B41" s="44" t="s">
        <v>62</v>
      </c>
      <c r="C41" s="39">
        <v>57</v>
      </c>
      <c r="D41" s="39">
        <v>0.17198552308086337</v>
      </c>
      <c r="E41" s="39">
        <v>3.0172898786116381E-3</v>
      </c>
      <c r="F41" s="39"/>
      <c r="G41" s="39"/>
      <c r="H41" s="16"/>
      <c r="I41" s="16"/>
      <c r="J41" s="9"/>
      <c r="M41" s="44" t="s">
        <v>62</v>
      </c>
      <c r="N41" s="39">
        <v>57</v>
      </c>
      <c r="O41" s="39">
        <v>0.60142548214926372</v>
      </c>
      <c r="P41" s="39">
        <v>1.0551324248232697E-2</v>
      </c>
      <c r="Q41" s="39"/>
      <c r="R41" s="39"/>
      <c r="S41" s="16"/>
      <c r="T41" s="16"/>
      <c r="U41" s="9"/>
    </row>
    <row r="42" spans="2:21" ht="16.5" thickBot="1">
      <c r="B42" s="45" t="s">
        <v>63</v>
      </c>
      <c r="C42" s="40">
        <v>61</v>
      </c>
      <c r="D42" s="40">
        <v>0.4377570884732439</v>
      </c>
      <c r="E42" s="40"/>
      <c r="F42" s="40"/>
      <c r="G42" s="40"/>
      <c r="H42" s="16"/>
      <c r="I42" s="16"/>
      <c r="J42" s="9"/>
      <c r="M42" s="45" t="s">
        <v>63</v>
      </c>
      <c r="N42" s="40">
        <v>61</v>
      </c>
      <c r="O42" s="40">
        <v>0.93968333519125469</v>
      </c>
      <c r="P42" s="40"/>
      <c r="Q42" s="40"/>
      <c r="R42" s="40"/>
      <c r="S42" s="16"/>
      <c r="T42" s="16"/>
      <c r="U42" s="9"/>
    </row>
    <row r="43" spans="2:21" ht="16.5" thickBot="1">
      <c r="B43" s="6"/>
      <c r="C43" s="16"/>
      <c r="D43" s="16"/>
      <c r="E43" s="16"/>
      <c r="F43" s="16"/>
      <c r="G43" s="16"/>
      <c r="H43" s="16"/>
      <c r="I43" s="16"/>
      <c r="J43" s="9"/>
      <c r="M43" s="6"/>
      <c r="N43" s="16"/>
      <c r="O43" s="16"/>
      <c r="P43" s="16"/>
      <c r="Q43" s="16"/>
      <c r="R43" s="16"/>
      <c r="S43" s="16"/>
      <c r="T43" s="16"/>
      <c r="U43" s="9"/>
    </row>
    <row r="44" spans="2:21">
      <c r="B44" s="46"/>
      <c r="C44" s="41" t="s">
        <v>70</v>
      </c>
      <c r="D44" s="41" t="s">
        <v>58</v>
      </c>
      <c r="E44" s="41" t="s">
        <v>71</v>
      </c>
      <c r="F44" s="41" t="s">
        <v>72</v>
      </c>
      <c r="G44" s="41" t="s">
        <v>73</v>
      </c>
      <c r="H44" s="41" t="s">
        <v>74</v>
      </c>
      <c r="I44" s="41" t="s">
        <v>75</v>
      </c>
      <c r="J44" s="47" t="s">
        <v>76</v>
      </c>
      <c r="M44" s="46"/>
      <c r="N44" s="41" t="s">
        <v>70</v>
      </c>
      <c r="O44" s="41" t="s">
        <v>58</v>
      </c>
      <c r="P44" s="41" t="s">
        <v>71</v>
      </c>
      <c r="Q44" s="41" t="s">
        <v>72</v>
      </c>
      <c r="R44" s="41" t="s">
        <v>73</v>
      </c>
      <c r="S44" s="41" t="s">
        <v>74</v>
      </c>
      <c r="T44" s="41" t="s">
        <v>75</v>
      </c>
      <c r="U44" s="47" t="s">
        <v>76</v>
      </c>
    </row>
    <row r="45" spans="2:21">
      <c r="B45" s="44" t="s">
        <v>51</v>
      </c>
      <c r="C45" s="39">
        <v>-3.2614405155717155E-3</v>
      </c>
      <c r="D45" s="39">
        <v>7.3005906227345393E-3</v>
      </c>
      <c r="E45" s="39">
        <v>-0.44673652915359563</v>
      </c>
      <c r="F45" s="39">
        <v>0.65675808964108029</v>
      </c>
      <c r="G45" s="39">
        <v>-1.788062107002145E-2</v>
      </c>
      <c r="H45" s="39">
        <v>1.135774003887802E-2</v>
      </c>
      <c r="I45" s="39">
        <v>-1.788062107002145E-2</v>
      </c>
      <c r="J45" s="48">
        <v>1.135774003887802E-2</v>
      </c>
      <c r="M45" s="44" t="s">
        <v>51</v>
      </c>
      <c r="N45" s="39">
        <v>-4.6210715599416079E-3</v>
      </c>
      <c r="O45" s="39">
        <v>1.3652210092410851E-2</v>
      </c>
      <c r="P45" s="39">
        <v>-0.3384852363582086</v>
      </c>
      <c r="Q45" s="39">
        <v>0.73624123855906287</v>
      </c>
      <c r="R45" s="39">
        <v>-3.1959150712978418E-2</v>
      </c>
      <c r="S45" s="39">
        <v>2.2717007593095202E-2</v>
      </c>
      <c r="T45" s="39">
        <v>-3.1959150712978418E-2</v>
      </c>
      <c r="U45" s="48">
        <v>2.2717007593095202E-2</v>
      </c>
    </row>
    <row r="46" spans="2:21">
      <c r="B46" s="44" t="s">
        <v>77</v>
      </c>
      <c r="C46" s="39">
        <v>1.289453361272316</v>
      </c>
      <c r="D46" s="39">
        <v>0.19753466086266394</v>
      </c>
      <c r="E46" s="39">
        <v>6.5277321743995556</v>
      </c>
      <c r="F46" s="39">
        <v>1.9398596448850545E-8</v>
      </c>
      <c r="G46" s="39">
        <v>0.89389702588206843</v>
      </c>
      <c r="H46" s="39">
        <v>1.6850096966625636</v>
      </c>
      <c r="I46" s="39">
        <v>0.89389702588206843</v>
      </c>
      <c r="J46" s="48">
        <v>1.6850096966625636</v>
      </c>
      <c r="M46" s="44" t="s">
        <v>77</v>
      </c>
      <c r="N46" s="39">
        <v>0.85817304529414151</v>
      </c>
      <c r="O46" s="39">
        <v>0.36939267382453195</v>
      </c>
      <c r="P46" s="39">
        <v>2.3231999606515989</v>
      </c>
      <c r="Q46" s="39">
        <v>2.3759548256531191E-2</v>
      </c>
      <c r="R46" s="39">
        <v>0.11847697504536714</v>
      </c>
      <c r="S46" s="39">
        <v>1.5978691155429159</v>
      </c>
      <c r="T46" s="39">
        <v>0.11847697504536714</v>
      </c>
      <c r="U46" s="48">
        <v>1.5978691155429159</v>
      </c>
    </row>
    <row r="47" spans="2:21">
      <c r="B47" s="44" t="s">
        <v>79</v>
      </c>
      <c r="C47" s="39">
        <v>0.2716062206789655</v>
      </c>
      <c r="D47" s="39">
        <v>0.31652778640774776</v>
      </c>
      <c r="E47" s="39">
        <v>0.858080182347989</v>
      </c>
      <c r="F47" s="39">
        <v>0.39444206802964832</v>
      </c>
      <c r="G47" s="39">
        <v>-0.36222973850839074</v>
      </c>
      <c r="H47" s="39">
        <v>0.90544217986632169</v>
      </c>
      <c r="I47" s="39">
        <v>-0.36222973850839074</v>
      </c>
      <c r="J47" s="48">
        <v>0.90544217986632169</v>
      </c>
      <c r="M47" s="44" t="s">
        <v>79</v>
      </c>
      <c r="N47" s="39">
        <v>0.84712286587804597</v>
      </c>
      <c r="O47" s="39">
        <v>0.5919115402344961</v>
      </c>
      <c r="P47" s="39">
        <v>1.4311646391324682</v>
      </c>
      <c r="Q47" s="39">
        <v>0.15784317458639149</v>
      </c>
      <c r="R47" s="39">
        <v>-0.33815954839727136</v>
      </c>
      <c r="S47" s="39">
        <v>2.0324052801533634</v>
      </c>
      <c r="T47" s="39">
        <v>-0.33815954839727136</v>
      </c>
      <c r="U47" s="48">
        <v>2.0324052801533634</v>
      </c>
    </row>
    <row r="48" spans="2:21">
      <c r="B48" s="44" t="s">
        <v>80</v>
      </c>
      <c r="C48" s="39">
        <v>0.79085564804232111</v>
      </c>
      <c r="D48" s="39">
        <v>0.27653477606637256</v>
      </c>
      <c r="E48" s="39">
        <v>2.8598777314449007</v>
      </c>
      <c r="F48" s="39">
        <v>5.9123591981972631E-3</v>
      </c>
      <c r="G48" s="39">
        <v>0.23710431067663673</v>
      </c>
      <c r="H48" s="39">
        <v>1.3446069854080056</v>
      </c>
      <c r="I48" s="39">
        <v>0.23710431067663673</v>
      </c>
      <c r="J48" s="48">
        <v>1.3446069854080056</v>
      </c>
      <c r="M48" s="44" t="s">
        <v>80</v>
      </c>
      <c r="N48" s="39">
        <v>1.5119522590055336</v>
      </c>
      <c r="O48" s="39">
        <v>0.51712403226107895</v>
      </c>
      <c r="P48" s="39">
        <v>2.9237710194876394</v>
      </c>
      <c r="Q48" s="39">
        <v>4.9535341746912657E-3</v>
      </c>
      <c r="R48" s="39">
        <v>0.47642924623343497</v>
      </c>
      <c r="S48" s="39">
        <v>2.5474752717776323</v>
      </c>
      <c r="T48" s="39">
        <v>0.47642924623343497</v>
      </c>
      <c r="U48" s="48">
        <v>2.5474752717776323</v>
      </c>
    </row>
    <row r="49" spans="2:21" ht="16.5" thickBot="1">
      <c r="B49" s="45" t="s">
        <v>81</v>
      </c>
      <c r="C49" s="40">
        <v>2.9765438273207618E-2</v>
      </c>
      <c r="D49" s="40">
        <v>0.24107399707362318</v>
      </c>
      <c r="E49" s="40">
        <v>0.12347013213589085</v>
      </c>
      <c r="F49" s="40">
        <v>0.90216917803715324</v>
      </c>
      <c r="G49" s="40">
        <v>-0.452976913999944</v>
      </c>
      <c r="H49" s="40">
        <v>0.5125077905463592</v>
      </c>
      <c r="I49" s="40">
        <v>-0.452976913999944</v>
      </c>
      <c r="J49" s="49">
        <v>0.5125077905463592</v>
      </c>
      <c r="M49" s="45" t="s">
        <v>81</v>
      </c>
      <c r="N49" s="40">
        <v>9.3700139360549051E-2</v>
      </c>
      <c r="O49" s="40">
        <v>0.45081186248374788</v>
      </c>
      <c r="P49" s="40">
        <v>0.20784754607899655</v>
      </c>
      <c r="Q49" s="40">
        <v>0.83608886181058928</v>
      </c>
      <c r="R49" s="40">
        <v>-0.80903504390180325</v>
      </c>
      <c r="S49" s="40">
        <v>0.99643532262290124</v>
      </c>
      <c r="T49" s="40">
        <v>-0.80903504390180325</v>
      </c>
      <c r="U49" s="49">
        <v>0.99643532262290124</v>
      </c>
    </row>
    <row r="51" spans="2:21" ht="16.5" thickBot="1"/>
    <row r="52" spans="2:21">
      <c r="B52" s="124" t="s">
        <v>124</v>
      </c>
      <c r="C52" s="125"/>
      <c r="D52" s="125"/>
      <c r="E52" s="125"/>
      <c r="F52" s="125"/>
      <c r="G52" s="125"/>
      <c r="H52" s="125"/>
      <c r="I52" s="125"/>
      <c r="J52" s="126"/>
      <c r="M52" s="124" t="s">
        <v>120</v>
      </c>
      <c r="N52" s="125"/>
      <c r="O52" s="125"/>
      <c r="P52" s="125"/>
      <c r="Q52" s="125"/>
      <c r="R52" s="125"/>
      <c r="S52" s="125"/>
      <c r="T52" s="125"/>
      <c r="U52" s="126"/>
    </row>
    <row r="53" spans="2:21">
      <c r="B53" s="6" t="s">
        <v>53</v>
      </c>
      <c r="C53" s="16"/>
      <c r="D53" s="16"/>
      <c r="E53" s="16"/>
      <c r="F53" s="16"/>
      <c r="G53" s="16"/>
      <c r="H53" s="16"/>
      <c r="I53" s="16"/>
      <c r="J53" s="9"/>
      <c r="M53" s="6" t="s">
        <v>53</v>
      </c>
      <c r="N53" s="16"/>
      <c r="O53" s="16"/>
      <c r="P53" s="16"/>
      <c r="Q53" s="16"/>
      <c r="R53" s="16"/>
      <c r="S53" s="16"/>
      <c r="T53" s="16"/>
      <c r="U53" s="9"/>
    </row>
    <row r="54" spans="2:21" ht="16.5" thickBot="1">
      <c r="B54" s="6"/>
      <c r="C54" s="16"/>
      <c r="D54" s="16"/>
      <c r="E54" s="16"/>
      <c r="F54" s="16"/>
      <c r="G54" s="16"/>
      <c r="H54" s="16"/>
      <c r="I54" s="16"/>
      <c r="J54" s="9"/>
      <c r="M54" s="6"/>
      <c r="N54" s="16"/>
      <c r="O54" s="16"/>
      <c r="P54" s="16"/>
      <c r="Q54" s="16"/>
      <c r="R54" s="16"/>
      <c r="S54" s="16"/>
      <c r="T54" s="16"/>
      <c r="U54" s="9"/>
    </row>
    <row r="55" spans="2:21">
      <c r="B55" s="43" t="s">
        <v>54</v>
      </c>
      <c r="C55" s="42"/>
      <c r="D55" s="16"/>
      <c r="E55" s="16"/>
      <c r="F55" s="16"/>
      <c r="G55" s="16"/>
      <c r="H55" s="16"/>
      <c r="I55" s="16"/>
      <c r="J55" s="9"/>
      <c r="M55" s="43" t="s">
        <v>54</v>
      </c>
      <c r="N55" s="42"/>
      <c r="O55" s="16"/>
      <c r="P55" s="16"/>
      <c r="Q55" s="16"/>
      <c r="R55" s="16"/>
      <c r="S55" s="16"/>
      <c r="T55" s="16"/>
      <c r="U55" s="9"/>
    </row>
    <row r="56" spans="2:21">
      <c r="B56" s="44" t="s">
        <v>55</v>
      </c>
      <c r="C56" s="39">
        <v>0.33048743953392579</v>
      </c>
      <c r="D56" s="16"/>
      <c r="E56" s="16"/>
      <c r="F56" s="16"/>
      <c r="G56" s="16"/>
      <c r="H56" s="16"/>
      <c r="I56" s="16"/>
      <c r="J56" s="9"/>
      <c r="M56" s="44" t="s">
        <v>55</v>
      </c>
      <c r="N56" s="39">
        <v>0.54332615538875217</v>
      </c>
      <c r="O56" s="16"/>
      <c r="P56" s="16"/>
      <c r="Q56" s="16"/>
      <c r="R56" s="16"/>
      <c r="S56" s="16"/>
      <c r="T56" s="16"/>
      <c r="U56" s="9"/>
    </row>
    <row r="57" spans="2:21">
      <c r="B57" s="44" t="s">
        <v>56</v>
      </c>
      <c r="C57" s="39">
        <v>0.10922194768969026</v>
      </c>
      <c r="D57" s="16"/>
      <c r="E57" s="16"/>
      <c r="F57" s="16"/>
      <c r="G57" s="16"/>
      <c r="H57" s="16"/>
      <c r="I57" s="16"/>
      <c r="J57" s="9"/>
      <c r="M57" s="44" t="s">
        <v>56</v>
      </c>
      <c r="N57" s="39">
        <v>0.29520331112952242</v>
      </c>
      <c r="O57" s="16"/>
      <c r="P57" s="16"/>
      <c r="Q57" s="16"/>
      <c r="R57" s="16"/>
      <c r="S57" s="16"/>
      <c r="T57" s="16"/>
      <c r="U57" s="9"/>
    </row>
    <row r="58" spans="2:21">
      <c r="B58" s="44" t="s">
        <v>57</v>
      </c>
      <c r="C58" s="39">
        <v>4.6711207176686066E-2</v>
      </c>
      <c r="D58" s="16"/>
      <c r="E58" s="16"/>
      <c r="F58" s="16"/>
      <c r="G58" s="16"/>
      <c r="H58" s="16"/>
      <c r="I58" s="16"/>
      <c r="J58" s="9"/>
      <c r="M58" s="44" t="s">
        <v>57</v>
      </c>
      <c r="N58" s="39">
        <v>0.24574389436668187</v>
      </c>
      <c r="O58" s="16"/>
      <c r="P58" s="16"/>
      <c r="Q58" s="16"/>
      <c r="R58" s="16"/>
      <c r="S58" s="16"/>
      <c r="T58" s="16"/>
      <c r="U58" s="9"/>
    </row>
    <row r="59" spans="2:21">
      <c r="B59" s="44" t="s">
        <v>58</v>
      </c>
      <c r="C59" s="39">
        <v>5.143056664238041E-2</v>
      </c>
      <c r="D59" s="16"/>
      <c r="E59" s="16"/>
      <c r="F59" s="16"/>
      <c r="G59" s="16"/>
      <c r="H59" s="16"/>
      <c r="I59" s="16"/>
      <c r="J59" s="9"/>
      <c r="M59" s="44" t="s">
        <v>58</v>
      </c>
      <c r="N59" s="39">
        <v>5.1116215267200706E-2</v>
      </c>
      <c r="O59" s="16"/>
      <c r="P59" s="16"/>
      <c r="Q59" s="16"/>
      <c r="R59" s="16"/>
      <c r="S59" s="16"/>
      <c r="T59" s="16"/>
      <c r="U59" s="9"/>
    </row>
    <row r="60" spans="2:21" ht="16.5" thickBot="1">
      <c r="B60" s="45" t="s">
        <v>59</v>
      </c>
      <c r="C60" s="40">
        <v>62</v>
      </c>
      <c r="D60" s="16"/>
      <c r="E60" s="16"/>
      <c r="F60" s="16"/>
      <c r="G60" s="16"/>
      <c r="H60" s="16"/>
      <c r="I60" s="16"/>
      <c r="J60" s="9"/>
      <c r="M60" s="45" t="s">
        <v>59</v>
      </c>
      <c r="N60" s="40">
        <v>62</v>
      </c>
      <c r="O60" s="16"/>
      <c r="P60" s="16"/>
      <c r="Q60" s="16"/>
      <c r="R60" s="16"/>
      <c r="S60" s="16"/>
      <c r="T60" s="16"/>
      <c r="U60" s="9"/>
    </row>
    <row r="61" spans="2:21">
      <c r="B61" s="6"/>
      <c r="C61" s="16"/>
      <c r="D61" s="16"/>
      <c r="E61" s="16"/>
      <c r="F61" s="16"/>
      <c r="G61" s="16"/>
      <c r="H61" s="16"/>
      <c r="I61" s="16"/>
      <c r="J61" s="9"/>
      <c r="M61" s="6"/>
      <c r="N61" s="16"/>
      <c r="O61" s="16"/>
      <c r="P61" s="16"/>
      <c r="Q61" s="16"/>
      <c r="R61" s="16"/>
      <c r="S61" s="16"/>
      <c r="T61" s="16"/>
      <c r="U61" s="9"/>
    </row>
    <row r="62" spans="2:21" ht="16.5" thickBot="1">
      <c r="B62" s="6" t="s">
        <v>60</v>
      </c>
      <c r="C62" s="16"/>
      <c r="D62" s="16"/>
      <c r="E62" s="16"/>
      <c r="F62" s="16"/>
      <c r="G62" s="16"/>
      <c r="H62" s="16"/>
      <c r="I62" s="16"/>
      <c r="J62" s="9"/>
      <c r="M62" s="6" t="s">
        <v>60</v>
      </c>
      <c r="N62" s="16"/>
      <c r="O62" s="16"/>
      <c r="P62" s="16"/>
      <c r="Q62" s="16"/>
      <c r="R62" s="16"/>
      <c r="S62" s="16"/>
      <c r="T62" s="16"/>
      <c r="U62" s="9"/>
    </row>
    <row r="63" spans="2:21">
      <c r="B63" s="46"/>
      <c r="C63" s="41" t="s">
        <v>65</v>
      </c>
      <c r="D63" s="41" t="s">
        <v>66</v>
      </c>
      <c r="E63" s="41" t="s">
        <v>67</v>
      </c>
      <c r="F63" s="41" t="s">
        <v>68</v>
      </c>
      <c r="G63" s="41" t="s">
        <v>69</v>
      </c>
      <c r="H63" s="16"/>
      <c r="I63" s="16"/>
      <c r="J63" s="9"/>
      <c r="M63" s="46"/>
      <c r="N63" s="41" t="s">
        <v>65</v>
      </c>
      <c r="O63" s="41" t="s">
        <v>66</v>
      </c>
      <c r="P63" s="41" t="s">
        <v>67</v>
      </c>
      <c r="Q63" s="41" t="s">
        <v>68</v>
      </c>
      <c r="R63" s="41" t="s">
        <v>69</v>
      </c>
      <c r="S63" s="16"/>
      <c r="T63" s="16"/>
      <c r="U63" s="9"/>
    </row>
    <row r="64" spans="2:21">
      <c r="B64" s="44" t="s">
        <v>61</v>
      </c>
      <c r="C64" s="39">
        <v>4</v>
      </c>
      <c r="D64" s="39">
        <v>1.8486635695053211E-2</v>
      </c>
      <c r="E64" s="39">
        <v>4.6216589237633027E-3</v>
      </c>
      <c r="F64" s="39">
        <v>1.7472509010986468</v>
      </c>
      <c r="G64" s="39">
        <v>0.15225489448954169</v>
      </c>
      <c r="H64" s="16"/>
      <c r="I64" s="16"/>
      <c r="J64" s="9"/>
      <c r="M64" s="44" t="s">
        <v>61</v>
      </c>
      <c r="N64" s="39">
        <v>4</v>
      </c>
      <c r="O64" s="39">
        <v>6.2380608359407785E-2</v>
      </c>
      <c r="P64" s="39">
        <v>1.5595152089851946E-2</v>
      </c>
      <c r="Q64" s="39">
        <v>5.9685966889789981</v>
      </c>
      <c r="R64" s="39">
        <v>4.4011027729024926E-4</v>
      </c>
      <c r="S64" s="16"/>
      <c r="T64" s="16"/>
      <c r="U64" s="9"/>
    </row>
    <row r="65" spans="2:21">
      <c r="B65" s="44" t="s">
        <v>62</v>
      </c>
      <c r="C65" s="39">
        <v>57</v>
      </c>
      <c r="D65" s="39">
        <v>0.15077088155391094</v>
      </c>
      <c r="E65" s="39">
        <v>2.6451031851563323E-3</v>
      </c>
      <c r="F65" s="39"/>
      <c r="G65" s="39"/>
      <c r="H65" s="16"/>
      <c r="I65" s="16"/>
      <c r="J65" s="9"/>
      <c r="M65" s="44" t="s">
        <v>62</v>
      </c>
      <c r="N65" s="39">
        <v>57</v>
      </c>
      <c r="O65" s="39">
        <v>0.14893344540483974</v>
      </c>
      <c r="P65" s="39">
        <v>2.6128674632428027E-3</v>
      </c>
      <c r="Q65" s="39"/>
      <c r="R65" s="39"/>
      <c r="S65" s="16"/>
      <c r="T65" s="16"/>
      <c r="U65" s="9"/>
    </row>
    <row r="66" spans="2:21" ht="16.5" thickBot="1">
      <c r="B66" s="45" t="s">
        <v>63</v>
      </c>
      <c r="C66" s="40">
        <v>61</v>
      </c>
      <c r="D66" s="40">
        <v>0.16925751724896415</v>
      </c>
      <c r="E66" s="40"/>
      <c r="F66" s="40"/>
      <c r="G66" s="40"/>
      <c r="H66" s="16"/>
      <c r="I66" s="16"/>
      <c r="J66" s="9"/>
      <c r="M66" s="45" t="s">
        <v>63</v>
      </c>
      <c r="N66" s="40">
        <v>61</v>
      </c>
      <c r="O66" s="40">
        <v>0.21131405376424753</v>
      </c>
      <c r="P66" s="40"/>
      <c r="Q66" s="40"/>
      <c r="R66" s="40"/>
      <c r="S66" s="16"/>
      <c r="T66" s="16"/>
      <c r="U66" s="9"/>
    </row>
    <row r="67" spans="2:21" ht="16.5" thickBot="1">
      <c r="B67" s="6"/>
      <c r="C67" s="16"/>
      <c r="D67" s="16"/>
      <c r="E67" s="16"/>
      <c r="F67" s="16"/>
      <c r="G67" s="16"/>
      <c r="H67" s="16"/>
      <c r="I67" s="16"/>
      <c r="J67" s="9"/>
      <c r="M67" s="6"/>
      <c r="N67" s="16"/>
      <c r="O67" s="16"/>
      <c r="P67" s="16"/>
      <c r="Q67" s="16"/>
      <c r="R67" s="16"/>
      <c r="S67" s="16"/>
      <c r="T67" s="16"/>
      <c r="U67" s="9"/>
    </row>
    <row r="68" spans="2:21">
      <c r="B68" s="46"/>
      <c r="C68" s="41" t="s">
        <v>70</v>
      </c>
      <c r="D68" s="41" t="s">
        <v>58</v>
      </c>
      <c r="E68" s="41" t="s">
        <v>71</v>
      </c>
      <c r="F68" s="41" t="s">
        <v>72</v>
      </c>
      <c r="G68" s="41" t="s">
        <v>73</v>
      </c>
      <c r="H68" s="41" t="s">
        <v>74</v>
      </c>
      <c r="I68" s="41" t="s">
        <v>75</v>
      </c>
      <c r="J68" s="47" t="s">
        <v>76</v>
      </c>
      <c r="M68" s="46"/>
      <c r="N68" s="41" t="s">
        <v>70</v>
      </c>
      <c r="O68" s="41" t="s">
        <v>58</v>
      </c>
      <c r="P68" s="41" t="s">
        <v>71</v>
      </c>
      <c r="Q68" s="41" t="s">
        <v>72</v>
      </c>
      <c r="R68" s="41" t="s">
        <v>73</v>
      </c>
      <c r="S68" s="41" t="s">
        <v>74</v>
      </c>
      <c r="T68" s="41" t="s">
        <v>75</v>
      </c>
      <c r="U68" s="47" t="s">
        <v>76</v>
      </c>
    </row>
    <row r="69" spans="2:21">
      <c r="B69" s="44" t="s">
        <v>51</v>
      </c>
      <c r="C69" s="39">
        <v>4.9842919849901694E-3</v>
      </c>
      <c r="D69" s="39">
        <v>6.8355078679371165E-3</v>
      </c>
      <c r="E69" s="39">
        <v>0.72917654127349807</v>
      </c>
      <c r="F69" s="39">
        <v>0.46887940469817713</v>
      </c>
      <c r="G69" s="39">
        <v>-8.7035764172658167E-3</v>
      </c>
      <c r="H69" s="39">
        <v>1.8672160387246155E-2</v>
      </c>
      <c r="I69" s="39">
        <v>-8.7035764172658167E-3</v>
      </c>
      <c r="J69" s="48">
        <v>1.8672160387246155E-2</v>
      </c>
      <c r="M69" s="44" t="s">
        <v>51</v>
      </c>
      <c r="N69" s="39">
        <v>8.2598370636984952E-3</v>
      </c>
      <c r="O69" s="39">
        <v>6.7937282135677813E-3</v>
      </c>
      <c r="P69" s="39">
        <v>1.2158032826810383</v>
      </c>
      <c r="Q69" s="39">
        <v>0.22907129046238991</v>
      </c>
      <c r="R69" s="39">
        <v>-5.3443690237817802E-3</v>
      </c>
      <c r="S69" s="39">
        <v>2.1864043151178771E-2</v>
      </c>
      <c r="T69" s="39">
        <v>-5.3443690237817802E-3</v>
      </c>
      <c r="U69" s="48">
        <v>2.1864043151178771E-2</v>
      </c>
    </row>
    <row r="70" spans="2:21">
      <c r="B70" s="44" t="s">
        <v>77</v>
      </c>
      <c r="C70" s="39">
        <v>0.41025478007353555</v>
      </c>
      <c r="D70" s="39">
        <v>0.18495075238327421</v>
      </c>
      <c r="E70" s="39">
        <v>2.2181838937500662</v>
      </c>
      <c r="F70" s="39">
        <v>3.0541969462183571E-2</v>
      </c>
      <c r="G70" s="39">
        <v>3.9897286756145123E-2</v>
      </c>
      <c r="H70" s="39">
        <v>0.78061227339092598</v>
      </c>
      <c r="I70" s="39">
        <v>3.9897286756145123E-2</v>
      </c>
      <c r="J70" s="48">
        <v>0.78061227339092598</v>
      </c>
      <c r="M70" s="44" t="s">
        <v>77</v>
      </c>
      <c r="N70" s="39">
        <v>0.78467060538766298</v>
      </c>
      <c r="O70" s="39">
        <v>0.18382030550804393</v>
      </c>
      <c r="P70" s="39">
        <v>4.2686829576252991</v>
      </c>
      <c r="Q70" s="39">
        <v>7.516282090242512E-5</v>
      </c>
      <c r="R70" s="39">
        <v>0.41657679289148464</v>
      </c>
      <c r="S70" s="39">
        <v>1.1527644178838412</v>
      </c>
      <c r="T70" s="39">
        <v>0.41657679289148464</v>
      </c>
      <c r="U70" s="48">
        <v>1.1527644178838412</v>
      </c>
    </row>
    <row r="71" spans="2:21">
      <c r="B71" s="44" t="s">
        <v>79</v>
      </c>
      <c r="C71" s="39">
        <v>-0.55354975619005065</v>
      </c>
      <c r="D71" s="39">
        <v>0.29636344320871694</v>
      </c>
      <c r="E71" s="39">
        <v>-1.8678071431374472</v>
      </c>
      <c r="F71" s="39">
        <v>6.6932827857945909E-2</v>
      </c>
      <c r="G71" s="39">
        <v>-1.1470073146120581</v>
      </c>
      <c r="H71" s="39">
        <v>3.990780223195689E-2</v>
      </c>
      <c r="I71" s="39">
        <v>-1.1470073146120581</v>
      </c>
      <c r="J71" s="48">
        <v>3.990780223195689E-2</v>
      </c>
      <c r="M71" s="44" t="s">
        <v>79</v>
      </c>
      <c r="N71" s="39">
        <v>5.8429947289189828E-2</v>
      </c>
      <c r="O71" s="39">
        <v>0.29455202517450685</v>
      </c>
      <c r="P71" s="39">
        <v>0.19836885268255447</v>
      </c>
      <c r="Q71" s="39">
        <v>0.8434623065599447</v>
      </c>
      <c r="R71" s="39">
        <v>-0.53140030908697511</v>
      </c>
      <c r="S71" s="39">
        <v>0.64826020366535475</v>
      </c>
      <c r="T71" s="39">
        <v>-0.53140030908697511</v>
      </c>
      <c r="U71" s="48">
        <v>0.64826020366535475</v>
      </c>
    </row>
    <row r="72" spans="2:21">
      <c r="B72" s="44" t="s">
        <v>80</v>
      </c>
      <c r="C72" s="39">
        <v>-6.6316024009931432E-2</v>
      </c>
      <c r="D72" s="39">
        <v>0.25891818008169537</v>
      </c>
      <c r="E72" s="39">
        <v>-0.25612733717272002</v>
      </c>
      <c r="F72" s="39">
        <v>0.79877463843690244</v>
      </c>
      <c r="G72" s="39">
        <v>-0.58479073640601509</v>
      </c>
      <c r="H72" s="39">
        <v>0.45215868838615225</v>
      </c>
      <c r="I72" s="39">
        <v>-0.58479073640601509</v>
      </c>
      <c r="J72" s="48">
        <v>0.45215868838615225</v>
      </c>
      <c r="M72" s="44" t="s">
        <v>80</v>
      </c>
      <c r="N72" s="39">
        <v>0.19188731239844817</v>
      </c>
      <c r="O72" s="39">
        <v>0.25733563313964714</v>
      </c>
      <c r="P72" s="39">
        <v>0.74566942034925088</v>
      </c>
      <c r="Q72" s="39">
        <v>0.45893120464439419</v>
      </c>
      <c r="R72" s="39">
        <v>-0.32341840440847736</v>
      </c>
      <c r="S72" s="39">
        <v>0.70719302920537364</v>
      </c>
      <c r="T72" s="39">
        <v>-0.32341840440847736</v>
      </c>
      <c r="U72" s="48">
        <v>0.70719302920537364</v>
      </c>
    </row>
    <row r="73" spans="2:21" ht="16.5" thickBot="1">
      <c r="B73" s="45" t="s">
        <v>81</v>
      </c>
      <c r="C73" s="40">
        <v>8.8458055068857261E-2</v>
      </c>
      <c r="D73" s="40">
        <v>0.22571642335624761</v>
      </c>
      <c r="E73" s="40">
        <v>0.39189906411570308</v>
      </c>
      <c r="F73" s="40">
        <v>0.6965942290150946</v>
      </c>
      <c r="G73" s="40">
        <v>-0.36353128629673437</v>
      </c>
      <c r="H73" s="40">
        <v>0.54044739643444895</v>
      </c>
      <c r="I73" s="40">
        <v>-0.36353128629673437</v>
      </c>
      <c r="J73" s="49">
        <v>0.54044739643444895</v>
      </c>
      <c r="M73" s="45" t="s">
        <v>81</v>
      </c>
      <c r="N73" s="40">
        <v>0.14617648487136817</v>
      </c>
      <c r="O73" s="40">
        <v>0.2243368105556332</v>
      </c>
      <c r="P73" s="40">
        <v>0.65159384458271019</v>
      </c>
      <c r="Q73" s="40">
        <v>0.51728191061066831</v>
      </c>
      <c r="R73" s="40">
        <v>-0.30305022951379734</v>
      </c>
      <c r="S73" s="40">
        <v>0.59540319925653373</v>
      </c>
      <c r="T73" s="40">
        <v>-0.30305022951379734</v>
      </c>
      <c r="U73" s="49">
        <v>0.59540319925653373</v>
      </c>
    </row>
    <row r="75" spans="2:21" ht="16.5" thickBot="1"/>
    <row r="76" spans="2:21">
      <c r="B76" s="124" t="s">
        <v>117</v>
      </c>
      <c r="C76" s="125"/>
      <c r="D76" s="125"/>
      <c r="E76" s="125"/>
      <c r="F76" s="125"/>
      <c r="G76" s="125"/>
      <c r="H76" s="125"/>
      <c r="I76" s="125"/>
      <c r="J76" s="126"/>
      <c r="M76" s="124" t="s">
        <v>27</v>
      </c>
      <c r="N76" s="125"/>
      <c r="O76" s="125"/>
      <c r="P76" s="125"/>
      <c r="Q76" s="125"/>
      <c r="R76" s="125"/>
      <c r="S76" s="125"/>
      <c r="T76" s="125"/>
      <c r="U76" s="126"/>
    </row>
    <row r="77" spans="2:21">
      <c r="B77" s="6" t="s">
        <v>53</v>
      </c>
      <c r="C77" s="16"/>
      <c r="D77" s="16"/>
      <c r="E77" s="16"/>
      <c r="F77" s="16"/>
      <c r="G77" s="16"/>
      <c r="H77" s="16"/>
      <c r="I77" s="16"/>
      <c r="J77" s="9"/>
      <c r="M77" s="6" t="s">
        <v>53</v>
      </c>
      <c r="N77" s="16"/>
      <c r="O77" s="16"/>
      <c r="P77" s="16"/>
      <c r="Q77" s="16"/>
      <c r="R77" s="16"/>
      <c r="S77" s="16"/>
      <c r="T77" s="16"/>
      <c r="U77" s="9"/>
    </row>
    <row r="78" spans="2:21" ht="16.5" thickBot="1">
      <c r="B78" s="6"/>
      <c r="C78" s="16"/>
      <c r="D78" s="16"/>
      <c r="E78" s="16"/>
      <c r="F78" s="16"/>
      <c r="G78" s="16"/>
      <c r="H78" s="16"/>
      <c r="I78" s="16"/>
      <c r="J78" s="9"/>
      <c r="M78" s="6"/>
      <c r="N78" s="16"/>
      <c r="O78" s="16"/>
      <c r="P78" s="16"/>
      <c r="Q78" s="16"/>
      <c r="R78" s="16"/>
      <c r="S78" s="16"/>
      <c r="T78" s="16"/>
      <c r="U78" s="9"/>
    </row>
    <row r="79" spans="2:21">
      <c r="B79" s="43" t="s">
        <v>54</v>
      </c>
      <c r="C79" s="42"/>
      <c r="D79" s="16"/>
      <c r="E79" s="16"/>
      <c r="F79" s="16"/>
      <c r="G79" s="16"/>
      <c r="H79" s="16"/>
      <c r="I79" s="16"/>
      <c r="J79" s="9"/>
      <c r="M79" s="43" t="s">
        <v>54</v>
      </c>
      <c r="N79" s="42"/>
      <c r="O79" s="16"/>
      <c r="P79" s="16"/>
      <c r="Q79" s="16"/>
      <c r="R79" s="16"/>
      <c r="S79" s="16"/>
      <c r="T79" s="16"/>
      <c r="U79" s="9"/>
    </row>
    <row r="80" spans="2:21">
      <c r="B80" s="44" t="s">
        <v>55</v>
      </c>
      <c r="C80" s="39">
        <v>0.34745063949099986</v>
      </c>
      <c r="D80" s="16"/>
      <c r="E80" s="16"/>
      <c r="F80" s="16"/>
      <c r="G80" s="16"/>
      <c r="H80" s="16"/>
      <c r="I80" s="16"/>
      <c r="J80" s="9"/>
      <c r="M80" s="44" t="s">
        <v>55</v>
      </c>
      <c r="N80" s="39">
        <v>0.64657947731911569</v>
      </c>
      <c r="O80" s="16"/>
      <c r="P80" s="16"/>
      <c r="Q80" s="16"/>
      <c r="R80" s="16"/>
      <c r="S80" s="16"/>
      <c r="T80" s="16"/>
      <c r="U80" s="9"/>
    </row>
    <row r="81" spans="2:21">
      <c r="B81" s="44" t="s">
        <v>56</v>
      </c>
      <c r="C81" s="39">
        <v>0.12072194688270474</v>
      </c>
      <c r="D81" s="16"/>
      <c r="E81" s="16"/>
      <c r="F81" s="16"/>
      <c r="G81" s="16"/>
      <c r="H81" s="16"/>
      <c r="I81" s="16"/>
      <c r="J81" s="9"/>
      <c r="M81" s="44" t="s">
        <v>56</v>
      </c>
      <c r="N81" s="39">
        <v>0.41806502049026079</v>
      </c>
      <c r="O81" s="16"/>
      <c r="P81" s="16"/>
      <c r="Q81" s="16"/>
      <c r="R81" s="16"/>
      <c r="S81" s="16"/>
      <c r="T81" s="16"/>
      <c r="U81" s="9"/>
    </row>
    <row r="82" spans="2:21">
      <c r="B82" s="44" t="s">
        <v>57</v>
      </c>
      <c r="C82" s="39">
        <v>5.901822385692964E-2</v>
      </c>
      <c r="D82" s="16"/>
      <c r="E82" s="16"/>
      <c r="F82" s="16"/>
      <c r="G82" s="16"/>
      <c r="H82" s="16"/>
      <c r="I82" s="16"/>
      <c r="J82" s="9"/>
      <c r="M82" s="44" t="s">
        <v>57</v>
      </c>
      <c r="N82" s="39">
        <v>0.37722747806852469</v>
      </c>
      <c r="O82" s="16"/>
      <c r="P82" s="16"/>
      <c r="Q82" s="16"/>
      <c r="R82" s="16"/>
      <c r="S82" s="16"/>
      <c r="T82" s="16"/>
      <c r="U82" s="9"/>
    </row>
    <row r="83" spans="2:21">
      <c r="B83" s="44" t="s">
        <v>58</v>
      </c>
      <c r="C83" s="39">
        <v>7.5935156294492878E-2</v>
      </c>
      <c r="D83" s="16"/>
      <c r="E83" s="16"/>
      <c r="F83" s="16"/>
      <c r="G83" s="16"/>
      <c r="H83" s="16"/>
      <c r="I83" s="16"/>
      <c r="J83" s="9"/>
      <c r="M83" s="44" t="s">
        <v>58</v>
      </c>
      <c r="N83" s="39">
        <v>4.8699654760236251E-2</v>
      </c>
      <c r="O83" s="16"/>
      <c r="P83" s="16"/>
      <c r="Q83" s="16"/>
      <c r="R83" s="16"/>
      <c r="S83" s="16"/>
      <c r="T83" s="16"/>
      <c r="U83" s="9"/>
    </row>
    <row r="84" spans="2:21" ht="16.5" thickBot="1">
      <c r="B84" s="45" t="s">
        <v>59</v>
      </c>
      <c r="C84" s="40">
        <v>62</v>
      </c>
      <c r="D84" s="16"/>
      <c r="E84" s="16"/>
      <c r="F84" s="16"/>
      <c r="G84" s="16"/>
      <c r="H84" s="16"/>
      <c r="I84" s="16"/>
      <c r="J84" s="9"/>
      <c r="M84" s="45" t="s">
        <v>59</v>
      </c>
      <c r="N84" s="40">
        <v>62</v>
      </c>
      <c r="O84" s="16"/>
      <c r="P84" s="16"/>
      <c r="Q84" s="16"/>
      <c r="R84" s="16"/>
      <c r="S84" s="16"/>
      <c r="T84" s="16"/>
      <c r="U84" s="9"/>
    </row>
    <row r="85" spans="2:21">
      <c r="B85" s="6"/>
      <c r="C85" s="16"/>
      <c r="D85" s="16"/>
      <c r="E85" s="16"/>
      <c r="F85" s="16"/>
      <c r="G85" s="16"/>
      <c r="H85" s="16"/>
      <c r="I85" s="16"/>
      <c r="J85" s="9"/>
      <c r="M85" s="6"/>
      <c r="N85" s="16"/>
      <c r="O85" s="16"/>
      <c r="P85" s="16"/>
      <c r="Q85" s="16"/>
      <c r="R85" s="16"/>
      <c r="S85" s="16"/>
      <c r="T85" s="16"/>
      <c r="U85" s="9"/>
    </row>
    <row r="86" spans="2:21" ht="16.5" thickBot="1">
      <c r="B86" s="6" t="s">
        <v>60</v>
      </c>
      <c r="C86" s="16"/>
      <c r="D86" s="16"/>
      <c r="E86" s="16"/>
      <c r="F86" s="16"/>
      <c r="G86" s="16"/>
      <c r="H86" s="16"/>
      <c r="I86" s="16"/>
      <c r="J86" s="9"/>
      <c r="M86" s="6" t="s">
        <v>60</v>
      </c>
      <c r="N86" s="16"/>
      <c r="O86" s="16"/>
      <c r="P86" s="16"/>
      <c r="Q86" s="16"/>
      <c r="R86" s="16"/>
      <c r="S86" s="16"/>
      <c r="T86" s="16"/>
      <c r="U86" s="9"/>
    </row>
    <row r="87" spans="2:21">
      <c r="B87" s="46"/>
      <c r="C87" s="41" t="s">
        <v>65</v>
      </c>
      <c r="D87" s="41" t="s">
        <v>66</v>
      </c>
      <c r="E87" s="41" t="s">
        <v>67</v>
      </c>
      <c r="F87" s="41" t="s">
        <v>68</v>
      </c>
      <c r="G87" s="41" t="s">
        <v>69</v>
      </c>
      <c r="H87" s="16"/>
      <c r="I87" s="16"/>
      <c r="J87" s="9"/>
      <c r="M87" s="46"/>
      <c r="N87" s="41" t="s">
        <v>65</v>
      </c>
      <c r="O87" s="41" t="s">
        <v>66</v>
      </c>
      <c r="P87" s="41" t="s">
        <v>67</v>
      </c>
      <c r="Q87" s="41" t="s">
        <v>68</v>
      </c>
      <c r="R87" s="41" t="s">
        <v>69</v>
      </c>
      <c r="S87" s="16"/>
      <c r="T87" s="16"/>
      <c r="U87" s="9"/>
    </row>
    <row r="88" spans="2:21">
      <c r="B88" s="44" t="s">
        <v>61</v>
      </c>
      <c r="C88" s="39">
        <v>4</v>
      </c>
      <c r="D88" s="39">
        <v>4.5125355410499723E-2</v>
      </c>
      <c r="E88" s="39">
        <v>1.1281338852624931E-2</v>
      </c>
      <c r="F88" s="39">
        <v>1.9564775180952423</v>
      </c>
      <c r="G88" s="39">
        <v>0.11351072689709371</v>
      </c>
      <c r="H88" s="16"/>
      <c r="I88" s="16"/>
      <c r="J88" s="9"/>
      <c r="M88" s="44" t="s">
        <v>61</v>
      </c>
      <c r="N88" s="39">
        <v>4</v>
      </c>
      <c r="O88" s="39">
        <v>9.7117163442890037E-2</v>
      </c>
      <c r="P88" s="39">
        <v>2.4279290860722509E-2</v>
      </c>
      <c r="Q88" s="39">
        <v>10.237271777347273</v>
      </c>
      <c r="R88" s="39">
        <v>2.5704648222484113E-6</v>
      </c>
      <c r="S88" s="16"/>
      <c r="T88" s="16"/>
      <c r="U88" s="9"/>
    </row>
    <row r="89" spans="2:21">
      <c r="B89" s="44" t="s">
        <v>62</v>
      </c>
      <c r="C89" s="39">
        <v>57</v>
      </c>
      <c r="D89" s="39">
        <v>0.32867043380373651</v>
      </c>
      <c r="E89" s="39">
        <v>5.7661479614690616E-3</v>
      </c>
      <c r="F89" s="39"/>
      <c r="G89" s="39"/>
      <c r="H89" s="16"/>
      <c r="I89" s="16"/>
      <c r="J89" s="9"/>
      <c r="M89" s="44" t="s">
        <v>62</v>
      </c>
      <c r="N89" s="39">
        <v>57</v>
      </c>
      <c r="O89" s="39">
        <v>0.13518441330467348</v>
      </c>
      <c r="P89" s="39">
        <v>2.3716563737662013E-3</v>
      </c>
      <c r="Q89" s="39"/>
      <c r="R89" s="39"/>
      <c r="S89" s="16"/>
      <c r="T89" s="16"/>
      <c r="U89" s="9"/>
    </row>
    <row r="90" spans="2:21" ht="16.5" thickBot="1">
      <c r="B90" s="45" t="s">
        <v>63</v>
      </c>
      <c r="C90" s="40">
        <v>61</v>
      </c>
      <c r="D90" s="40">
        <v>0.37379578921423623</v>
      </c>
      <c r="E90" s="40"/>
      <c r="F90" s="40"/>
      <c r="G90" s="40"/>
      <c r="H90" s="16"/>
      <c r="I90" s="16"/>
      <c r="J90" s="9"/>
      <c r="M90" s="45" t="s">
        <v>63</v>
      </c>
      <c r="N90" s="40">
        <v>61</v>
      </c>
      <c r="O90" s="40">
        <v>0.23230157674756352</v>
      </c>
      <c r="P90" s="40"/>
      <c r="Q90" s="40"/>
      <c r="R90" s="40"/>
      <c r="S90" s="16"/>
      <c r="T90" s="16"/>
      <c r="U90" s="9"/>
    </row>
    <row r="91" spans="2:21" ht="16.5" thickBot="1">
      <c r="B91" s="6"/>
      <c r="C91" s="16"/>
      <c r="D91" s="16"/>
      <c r="E91" s="16"/>
      <c r="F91" s="16"/>
      <c r="G91" s="16"/>
      <c r="H91" s="16"/>
      <c r="I91" s="16"/>
      <c r="J91" s="9"/>
      <c r="M91" s="6"/>
      <c r="N91" s="16"/>
      <c r="O91" s="16"/>
      <c r="P91" s="16"/>
      <c r="Q91" s="16"/>
      <c r="R91" s="16"/>
      <c r="S91" s="16"/>
      <c r="T91" s="16"/>
      <c r="U91" s="9"/>
    </row>
    <row r="92" spans="2:21">
      <c r="B92" s="46"/>
      <c r="C92" s="41" t="s">
        <v>70</v>
      </c>
      <c r="D92" s="41" t="s">
        <v>58</v>
      </c>
      <c r="E92" s="41" t="s">
        <v>71</v>
      </c>
      <c r="F92" s="41" t="s">
        <v>72</v>
      </c>
      <c r="G92" s="41" t="s">
        <v>73</v>
      </c>
      <c r="H92" s="41" t="s">
        <v>74</v>
      </c>
      <c r="I92" s="41" t="s">
        <v>75</v>
      </c>
      <c r="J92" s="47" t="s">
        <v>76</v>
      </c>
      <c r="M92" s="46"/>
      <c r="N92" s="41" t="s">
        <v>70</v>
      </c>
      <c r="O92" s="41" t="s">
        <v>58</v>
      </c>
      <c r="P92" s="41" t="s">
        <v>71</v>
      </c>
      <c r="Q92" s="41" t="s">
        <v>72</v>
      </c>
      <c r="R92" s="41" t="s">
        <v>73</v>
      </c>
      <c r="S92" s="41" t="s">
        <v>74</v>
      </c>
      <c r="T92" s="41" t="s">
        <v>75</v>
      </c>
      <c r="U92" s="47" t="s">
        <v>76</v>
      </c>
    </row>
    <row r="93" spans="2:21">
      <c r="B93" s="44" t="s">
        <v>51</v>
      </c>
      <c r="C93" s="39">
        <v>7.5761677531952397E-3</v>
      </c>
      <c r="D93" s="39">
        <v>1.0092351537039508E-2</v>
      </c>
      <c r="E93" s="39">
        <v>0.75068409234361988</v>
      </c>
      <c r="F93" s="39">
        <v>0.45593068548611093</v>
      </c>
      <c r="G93" s="39">
        <v>-1.2633417602748873E-2</v>
      </c>
      <c r="H93" s="39">
        <v>2.7785753109139354E-2</v>
      </c>
      <c r="I93" s="39">
        <v>-1.2633417602748873E-2</v>
      </c>
      <c r="J93" s="48">
        <v>2.7785753109139354E-2</v>
      </c>
      <c r="M93" s="44" t="s">
        <v>51</v>
      </c>
      <c r="N93" s="39">
        <v>9.7743151665561885E-4</v>
      </c>
      <c r="O93" s="39">
        <v>6.4725492058861911E-3</v>
      </c>
      <c r="P93" s="39">
        <v>0.15101183251982608</v>
      </c>
      <c r="Q93" s="39">
        <v>0.88049955438798444</v>
      </c>
      <c r="R93" s="39">
        <v>-1.1983624701692912E-2</v>
      </c>
      <c r="S93" s="39">
        <v>1.3938487735004149E-2</v>
      </c>
      <c r="T93" s="39">
        <v>-1.1983624701692912E-2</v>
      </c>
      <c r="U93" s="48">
        <v>1.3938487735004149E-2</v>
      </c>
    </row>
    <row r="94" spans="2:21">
      <c r="B94" s="44" t="s">
        <v>77</v>
      </c>
      <c r="C94" s="39">
        <v>0.66021335770868117</v>
      </c>
      <c r="D94" s="39">
        <v>0.27307232266492404</v>
      </c>
      <c r="E94" s="39">
        <v>2.4177234487392636</v>
      </c>
      <c r="F94" s="39">
        <v>1.8837947045238664E-2</v>
      </c>
      <c r="G94" s="39">
        <v>0.11339546368380216</v>
      </c>
      <c r="H94" s="39">
        <v>1.2070312517335602</v>
      </c>
      <c r="I94" s="39">
        <v>0.11339546368380216</v>
      </c>
      <c r="J94" s="48">
        <v>1.2070312517335602</v>
      </c>
      <c r="M94" s="44" t="s">
        <v>77</v>
      </c>
      <c r="N94" s="39">
        <v>0.97363989429990294</v>
      </c>
      <c r="O94" s="39">
        <v>0.17513005157694131</v>
      </c>
      <c r="P94" s="39">
        <v>5.5595249674904927</v>
      </c>
      <c r="Q94" s="39">
        <v>7.4812872961466207E-7</v>
      </c>
      <c r="R94" s="39">
        <v>0.62294801513322551</v>
      </c>
      <c r="S94" s="39">
        <v>1.3243317734665805</v>
      </c>
      <c r="T94" s="39">
        <v>0.62294801513322551</v>
      </c>
      <c r="U94" s="48">
        <v>1.3243317734665805</v>
      </c>
    </row>
    <row r="95" spans="2:21">
      <c r="B95" s="44" t="s">
        <v>79</v>
      </c>
      <c r="C95" s="39">
        <v>0.23590252178729704</v>
      </c>
      <c r="D95" s="39">
        <v>0.43756866488582774</v>
      </c>
      <c r="E95" s="39">
        <v>0.53912114993163351</v>
      </c>
      <c r="F95" s="39">
        <v>0.59190290717208427</v>
      </c>
      <c r="G95" s="39">
        <v>-0.6403136157146545</v>
      </c>
      <c r="H95" s="39">
        <v>1.1121186592892487</v>
      </c>
      <c r="I95" s="39">
        <v>-0.6403136157146545</v>
      </c>
      <c r="J95" s="48">
        <v>1.1121186592892487</v>
      </c>
      <c r="M95" s="44" t="s">
        <v>79</v>
      </c>
      <c r="N95" s="39">
        <v>-0.4708281745615136</v>
      </c>
      <c r="O95" s="39">
        <v>0.28062683944699762</v>
      </c>
      <c r="P95" s="39">
        <v>-1.6777731434716869</v>
      </c>
      <c r="Q95" s="39">
        <v>9.8867099422587063E-2</v>
      </c>
      <c r="R95" s="39">
        <v>-1.0327737275041291</v>
      </c>
      <c r="S95" s="39">
        <v>9.111737838110201E-2</v>
      </c>
      <c r="T95" s="39">
        <v>-1.0327737275041291</v>
      </c>
      <c r="U95" s="48">
        <v>9.111737838110201E-2</v>
      </c>
    </row>
    <row r="96" spans="2:21">
      <c r="B96" s="44" t="s">
        <v>80</v>
      </c>
      <c r="C96" s="39">
        <v>0.23234503213507757</v>
      </c>
      <c r="D96" s="39">
        <v>0.38228224488951895</v>
      </c>
      <c r="E96" s="39">
        <v>0.6077840005418671</v>
      </c>
      <c r="F96" s="39">
        <v>0.5457447779835084</v>
      </c>
      <c r="G96" s="39">
        <v>-0.53316195895641005</v>
      </c>
      <c r="H96" s="39">
        <v>0.99785202322656508</v>
      </c>
      <c r="I96" s="39">
        <v>-0.53316195895641005</v>
      </c>
      <c r="J96" s="48">
        <v>0.99785202322656508</v>
      </c>
      <c r="M96" s="44" t="s">
        <v>80</v>
      </c>
      <c r="N96" s="39">
        <v>4.4456198602485376E-2</v>
      </c>
      <c r="O96" s="39">
        <v>0.24516988250984667</v>
      </c>
      <c r="P96" s="39">
        <v>0.18132813927787356</v>
      </c>
      <c r="Q96" s="39">
        <v>0.85675327665714929</v>
      </c>
      <c r="R96" s="39">
        <v>-0.44648802278191679</v>
      </c>
      <c r="S96" s="39">
        <v>0.53540041998688759</v>
      </c>
      <c r="T96" s="39">
        <v>-0.44648802278191679</v>
      </c>
      <c r="U96" s="48">
        <v>0.53540041998688759</v>
      </c>
    </row>
    <row r="97" spans="2:21" ht="16.5" thickBot="1">
      <c r="B97" s="45" t="s">
        <v>81</v>
      </c>
      <c r="C97" s="40">
        <v>0.41156686064545517</v>
      </c>
      <c r="D97" s="40">
        <v>0.33326119085895589</v>
      </c>
      <c r="E97" s="40">
        <v>1.234967862848573</v>
      </c>
      <c r="F97" s="40">
        <v>0.22190901591181011</v>
      </c>
      <c r="G97" s="40">
        <v>-0.25577716297179171</v>
      </c>
      <c r="H97" s="40">
        <v>1.078910884262702</v>
      </c>
      <c r="I97" s="40">
        <v>-0.25577716297179171</v>
      </c>
      <c r="J97" s="49">
        <v>1.078910884262702</v>
      </c>
      <c r="M97" s="45" t="s">
        <v>81</v>
      </c>
      <c r="N97" s="40">
        <v>-0.16164858724582701</v>
      </c>
      <c r="O97" s="40">
        <v>0.2137311060093702</v>
      </c>
      <c r="P97" s="40">
        <v>-0.75631755369637288</v>
      </c>
      <c r="Q97" s="40">
        <v>0.45257346479560745</v>
      </c>
      <c r="R97" s="40">
        <v>-0.58963774460565532</v>
      </c>
      <c r="S97" s="40">
        <v>0.26634057011400125</v>
      </c>
      <c r="T97" s="40">
        <v>-0.58963774460565532</v>
      </c>
      <c r="U97" s="49">
        <v>0.26634057011400125</v>
      </c>
    </row>
    <row r="99" spans="2:21" ht="16.5" thickBot="1"/>
    <row r="100" spans="2:21">
      <c r="B100" s="124" t="s">
        <v>118</v>
      </c>
      <c r="C100" s="125"/>
      <c r="D100" s="125"/>
      <c r="E100" s="125"/>
      <c r="F100" s="125"/>
      <c r="G100" s="125"/>
      <c r="H100" s="125"/>
      <c r="I100" s="125"/>
      <c r="J100" s="126"/>
      <c r="M100" s="124" t="s">
        <v>121</v>
      </c>
      <c r="N100" s="125"/>
      <c r="O100" s="125"/>
      <c r="P100" s="125"/>
      <c r="Q100" s="125"/>
      <c r="R100" s="125"/>
      <c r="S100" s="125"/>
      <c r="T100" s="125"/>
      <c r="U100" s="126"/>
    </row>
    <row r="101" spans="2:21">
      <c r="B101" s="6" t="s">
        <v>53</v>
      </c>
      <c r="C101" s="16"/>
      <c r="D101" s="16"/>
      <c r="E101" s="16"/>
      <c r="F101" s="16"/>
      <c r="G101" s="16"/>
      <c r="H101" s="16"/>
      <c r="I101" s="16"/>
      <c r="J101" s="9"/>
      <c r="M101" s="6" t="s">
        <v>53</v>
      </c>
      <c r="N101" s="16"/>
      <c r="O101" s="16"/>
      <c r="P101" s="16"/>
      <c r="Q101" s="16"/>
      <c r="R101" s="16"/>
      <c r="S101" s="16"/>
      <c r="T101" s="16"/>
      <c r="U101" s="9"/>
    </row>
    <row r="102" spans="2:21" ht="16.5" thickBot="1">
      <c r="B102" s="6"/>
      <c r="C102" s="16"/>
      <c r="D102" s="16"/>
      <c r="E102" s="16"/>
      <c r="F102" s="16"/>
      <c r="G102" s="16"/>
      <c r="H102" s="16"/>
      <c r="I102" s="16"/>
      <c r="J102" s="9"/>
      <c r="M102" s="6"/>
      <c r="N102" s="16"/>
      <c r="O102" s="16"/>
      <c r="P102" s="16"/>
      <c r="Q102" s="16"/>
      <c r="R102" s="16"/>
      <c r="S102" s="16"/>
      <c r="T102" s="16"/>
      <c r="U102" s="9"/>
    </row>
    <row r="103" spans="2:21">
      <c r="B103" s="43" t="s">
        <v>54</v>
      </c>
      <c r="C103" s="42"/>
      <c r="D103" s="16"/>
      <c r="E103" s="16"/>
      <c r="F103" s="16"/>
      <c r="G103" s="16"/>
      <c r="H103" s="16"/>
      <c r="I103" s="16"/>
      <c r="J103" s="9"/>
      <c r="M103" s="43" t="s">
        <v>54</v>
      </c>
      <c r="N103" s="42"/>
      <c r="O103" s="16"/>
      <c r="P103" s="16"/>
      <c r="Q103" s="16"/>
      <c r="R103" s="16"/>
      <c r="S103" s="16"/>
      <c r="T103" s="16"/>
      <c r="U103" s="9"/>
    </row>
    <row r="104" spans="2:21">
      <c r="B104" s="44" t="s">
        <v>55</v>
      </c>
      <c r="C104" s="39">
        <v>0.70415073166962316</v>
      </c>
      <c r="D104" s="16"/>
      <c r="E104" s="16"/>
      <c r="F104" s="16"/>
      <c r="G104" s="16"/>
      <c r="H104" s="16"/>
      <c r="I104" s="16"/>
      <c r="J104" s="9"/>
      <c r="M104" s="44" t="s">
        <v>55</v>
      </c>
      <c r="N104" s="39">
        <v>0.41463541499203949</v>
      </c>
      <c r="O104" s="16"/>
      <c r="P104" s="16"/>
      <c r="Q104" s="16"/>
      <c r="R104" s="16"/>
      <c r="S104" s="16"/>
      <c r="T104" s="16"/>
      <c r="U104" s="9"/>
    </row>
    <row r="105" spans="2:21">
      <c r="B105" s="44" t="s">
        <v>56</v>
      </c>
      <c r="C105" s="39">
        <v>0.49582825291086557</v>
      </c>
      <c r="D105" s="16"/>
      <c r="E105" s="16"/>
      <c r="F105" s="16"/>
      <c r="G105" s="16"/>
      <c r="H105" s="16"/>
      <c r="I105" s="16"/>
      <c r="J105" s="9"/>
      <c r="M105" s="44" t="s">
        <v>56</v>
      </c>
      <c r="N105" s="39">
        <v>0.1719225273656208</v>
      </c>
      <c r="O105" s="16"/>
      <c r="P105" s="16"/>
      <c r="Q105" s="16"/>
      <c r="R105" s="16"/>
      <c r="S105" s="16"/>
      <c r="T105" s="16"/>
      <c r="U105" s="9"/>
    </row>
    <row r="106" spans="2:21">
      <c r="B106" s="44" t="s">
        <v>57</v>
      </c>
      <c r="C106" s="39">
        <v>0.46044777943092635</v>
      </c>
      <c r="D106" s="16"/>
      <c r="E106" s="16"/>
      <c r="F106" s="16"/>
      <c r="G106" s="16"/>
      <c r="H106" s="16"/>
      <c r="I106" s="16"/>
      <c r="J106" s="9"/>
      <c r="M106" s="44" t="s">
        <v>57</v>
      </c>
      <c r="N106" s="39">
        <v>0.11381182753162929</v>
      </c>
      <c r="O106" s="16"/>
      <c r="P106" s="16"/>
      <c r="Q106" s="16"/>
      <c r="R106" s="16"/>
      <c r="S106" s="16"/>
      <c r="T106" s="16"/>
      <c r="U106" s="9"/>
    </row>
    <row r="107" spans="2:21">
      <c r="B107" s="44" t="s">
        <v>58</v>
      </c>
      <c r="C107" s="39">
        <v>4.3370704790598971E-2</v>
      </c>
      <c r="D107" s="16"/>
      <c r="E107" s="16"/>
      <c r="F107" s="16"/>
      <c r="G107" s="16"/>
      <c r="H107" s="16"/>
      <c r="I107" s="16"/>
      <c r="J107" s="9"/>
      <c r="M107" s="44" t="s">
        <v>58</v>
      </c>
      <c r="N107" s="39">
        <v>4.0386025803217943E-2</v>
      </c>
      <c r="O107" s="16"/>
      <c r="P107" s="16"/>
      <c r="Q107" s="16"/>
      <c r="R107" s="16"/>
      <c r="S107" s="16"/>
      <c r="T107" s="16"/>
      <c r="U107" s="9"/>
    </row>
    <row r="108" spans="2:21" ht="16.5" thickBot="1">
      <c r="B108" s="45" t="s">
        <v>59</v>
      </c>
      <c r="C108" s="40">
        <v>62</v>
      </c>
      <c r="D108" s="16"/>
      <c r="E108" s="16"/>
      <c r="F108" s="16"/>
      <c r="G108" s="16"/>
      <c r="H108" s="16"/>
      <c r="I108" s="16"/>
      <c r="J108" s="9"/>
      <c r="M108" s="45" t="s">
        <v>59</v>
      </c>
      <c r="N108" s="40">
        <v>62</v>
      </c>
      <c r="O108" s="16"/>
      <c r="P108" s="16"/>
      <c r="Q108" s="16"/>
      <c r="R108" s="16"/>
      <c r="S108" s="16"/>
      <c r="T108" s="16"/>
      <c r="U108" s="9"/>
    </row>
    <row r="109" spans="2:21">
      <c r="B109" s="6"/>
      <c r="C109" s="16"/>
      <c r="D109" s="16"/>
      <c r="E109" s="16"/>
      <c r="F109" s="16"/>
      <c r="G109" s="16"/>
      <c r="H109" s="16"/>
      <c r="I109" s="16"/>
      <c r="J109" s="9"/>
      <c r="M109" s="6"/>
      <c r="N109" s="16"/>
      <c r="O109" s="16"/>
      <c r="P109" s="16"/>
      <c r="Q109" s="16"/>
      <c r="R109" s="16"/>
      <c r="S109" s="16"/>
      <c r="T109" s="16"/>
      <c r="U109" s="9"/>
    </row>
    <row r="110" spans="2:21" ht="16.5" thickBot="1">
      <c r="B110" s="6" t="s">
        <v>60</v>
      </c>
      <c r="C110" s="16"/>
      <c r="D110" s="16"/>
      <c r="E110" s="16"/>
      <c r="F110" s="16"/>
      <c r="G110" s="16"/>
      <c r="H110" s="16"/>
      <c r="I110" s="16"/>
      <c r="J110" s="9"/>
      <c r="M110" s="6" t="s">
        <v>60</v>
      </c>
      <c r="N110" s="16"/>
      <c r="O110" s="16"/>
      <c r="P110" s="16"/>
      <c r="Q110" s="16"/>
      <c r="R110" s="16"/>
      <c r="S110" s="16"/>
      <c r="T110" s="16"/>
      <c r="U110" s="9"/>
    </row>
    <row r="111" spans="2:21">
      <c r="B111" s="46"/>
      <c r="C111" s="41" t="s">
        <v>65</v>
      </c>
      <c r="D111" s="41" t="s">
        <v>66</v>
      </c>
      <c r="E111" s="41" t="s">
        <v>67</v>
      </c>
      <c r="F111" s="41" t="s">
        <v>68</v>
      </c>
      <c r="G111" s="41" t="s">
        <v>69</v>
      </c>
      <c r="H111" s="16"/>
      <c r="I111" s="16"/>
      <c r="J111" s="9"/>
      <c r="M111" s="46"/>
      <c r="N111" s="41" t="s">
        <v>65</v>
      </c>
      <c r="O111" s="41" t="s">
        <v>66</v>
      </c>
      <c r="P111" s="41" t="s">
        <v>67</v>
      </c>
      <c r="Q111" s="41" t="s">
        <v>68</v>
      </c>
      <c r="R111" s="41" t="s">
        <v>69</v>
      </c>
      <c r="S111" s="16"/>
      <c r="T111" s="16"/>
      <c r="U111" s="9"/>
    </row>
    <row r="112" spans="2:21">
      <c r="B112" s="44" t="s">
        <v>61</v>
      </c>
      <c r="C112" s="39">
        <v>4</v>
      </c>
      <c r="D112" s="39">
        <v>0.10544368616631142</v>
      </c>
      <c r="E112" s="39">
        <v>2.6360921541577854E-2</v>
      </c>
      <c r="F112" s="39">
        <v>14.01417799544148</v>
      </c>
      <c r="G112" s="39">
        <v>5.0507752187768535E-8</v>
      </c>
      <c r="H112" s="16"/>
      <c r="I112" s="16"/>
      <c r="J112" s="9"/>
      <c r="M112" s="44" t="s">
        <v>61</v>
      </c>
      <c r="N112" s="39">
        <v>4</v>
      </c>
      <c r="O112" s="39">
        <v>1.930184880355458E-2</v>
      </c>
      <c r="P112" s="39">
        <v>4.8254622008886451E-3</v>
      </c>
      <c r="Q112" s="39">
        <v>2.9585347940527758</v>
      </c>
      <c r="R112" s="39">
        <v>2.7280941228238278E-2</v>
      </c>
      <c r="S112" s="16"/>
      <c r="T112" s="16"/>
      <c r="U112" s="9"/>
    </row>
    <row r="113" spans="2:21">
      <c r="B113" s="44" t="s">
        <v>62</v>
      </c>
      <c r="C113" s="39">
        <v>57</v>
      </c>
      <c r="D113" s="39">
        <v>0.10721802793989724</v>
      </c>
      <c r="E113" s="39">
        <v>1.8810180340332848E-3</v>
      </c>
      <c r="F113" s="39"/>
      <c r="G113" s="39"/>
      <c r="H113" s="16"/>
      <c r="I113" s="16"/>
      <c r="J113" s="9"/>
      <c r="M113" s="44" t="s">
        <v>62</v>
      </c>
      <c r="N113" s="39">
        <v>57</v>
      </c>
      <c r="O113" s="39">
        <v>9.296877157015658E-2</v>
      </c>
      <c r="P113" s="39">
        <v>1.6310310801781857E-3</v>
      </c>
      <c r="Q113" s="39"/>
      <c r="R113" s="39"/>
      <c r="S113" s="16"/>
      <c r="T113" s="16"/>
      <c r="U113" s="9"/>
    </row>
    <row r="114" spans="2:21" ht="16.5" thickBot="1">
      <c r="B114" s="45" t="s">
        <v>63</v>
      </c>
      <c r="C114" s="40">
        <v>61</v>
      </c>
      <c r="D114" s="40">
        <v>0.21266171410620865</v>
      </c>
      <c r="E114" s="40"/>
      <c r="F114" s="40"/>
      <c r="G114" s="40"/>
      <c r="H114" s="16"/>
      <c r="I114" s="16"/>
      <c r="J114" s="9"/>
      <c r="M114" s="45" t="s">
        <v>63</v>
      </c>
      <c r="N114" s="40">
        <v>61</v>
      </c>
      <c r="O114" s="40">
        <v>0.11227062037371116</v>
      </c>
      <c r="P114" s="40"/>
      <c r="Q114" s="40"/>
      <c r="R114" s="40"/>
      <c r="S114" s="16"/>
      <c r="T114" s="16"/>
      <c r="U114" s="9"/>
    </row>
    <row r="115" spans="2:21" ht="16.5" thickBot="1">
      <c r="B115" s="6"/>
      <c r="C115" s="16"/>
      <c r="D115" s="16"/>
      <c r="E115" s="16"/>
      <c r="F115" s="16"/>
      <c r="G115" s="16"/>
      <c r="H115" s="16"/>
      <c r="I115" s="16"/>
      <c r="J115" s="9"/>
      <c r="M115" s="6"/>
      <c r="N115" s="16"/>
      <c r="O115" s="16"/>
      <c r="P115" s="16"/>
      <c r="Q115" s="16"/>
      <c r="R115" s="16"/>
      <c r="S115" s="16"/>
      <c r="T115" s="16"/>
      <c r="U115" s="9"/>
    </row>
    <row r="116" spans="2:21">
      <c r="B116" s="46"/>
      <c r="C116" s="41" t="s">
        <v>70</v>
      </c>
      <c r="D116" s="41" t="s">
        <v>58</v>
      </c>
      <c r="E116" s="41" t="s">
        <v>71</v>
      </c>
      <c r="F116" s="41" t="s">
        <v>72</v>
      </c>
      <c r="G116" s="41" t="s">
        <v>73</v>
      </c>
      <c r="H116" s="41" t="s">
        <v>74</v>
      </c>
      <c r="I116" s="41" t="s">
        <v>75</v>
      </c>
      <c r="J116" s="47" t="s">
        <v>76</v>
      </c>
      <c r="M116" s="46"/>
      <c r="N116" s="41" t="s">
        <v>70</v>
      </c>
      <c r="O116" s="41" t="s">
        <v>58</v>
      </c>
      <c r="P116" s="41" t="s">
        <v>71</v>
      </c>
      <c r="Q116" s="41" t="s">
        <v>72</v>
      </c>
      <c r="R116" s="41" t="s">
        <v>73</v>
      </c>
      <c r="S116" s="41" t="s">
        <v>74</v>
      </c>
      <c r="T116" s="41" t="s">
        <v>75</v>
      </c>
      <c r="U116" s="47" t="s">
        <v>76</v>
      </c>
    </row>
    <row r="117" spans="2:21">
      <c r="B117" s="44" t="s">
        <v>51</v>
      </c>
      <c r="C117" s="39">
        <v>1.7259948079129974E-2</v>
      </c>
      <c r="D117" s="39">
        <v>5.764291805212666E-3</v>
      </c>
      <c r="E117" s="39">
        <v>2.9942877047830492</v>
      </c>
      <c r="F117" s="39">
        <v>4.0640173655052533E-3</v>
      </c>
      <c r="G117" s="39">
        <v>5.717152841917407E-3</v>
      </c>
      <c r="H117" s="39">
        <v>2.8802743316342541E-2</v>
      </c>
      <c r="I117" s="39">
        <v>5.717152841917407E-3</v>
      </c>
      <c r="J117" s="48">
        <v>2.8802743316342541E-2</v>
      </c>
      <c r="M117" s="44" t="s">
        <v>51</v>
      </c>
      <c r="N117" s="39">
        <v>3.5185409416134115E-3</v>
      </c>
      <c r="O117" s="39">
        <v>5.3676055924518316E-3</v>
      </c>
      <c r="P117" s="39">
        <v>0.65551406134633694</v>
      </c>
      <c r="Q117" s="39">
        <v>0.51477395853403851</v>
      </c>
      <c r="R117" s="39">
        <v>-7.2299038563686212E-3</v>
      </c>
      <c r="S117" s="39">
        <v>1.4266985739595443E-2</v>
      </c>
      <c r="T117" s="39">
        <v>-7.2299038563686212E-3</v>
      </c>
      <c r="U117" s="48">
        <v>1.4266985739595443E-2</v>
      </c>
    </row>
    <row r="118" spans="2:21">
      <c r="B118" s="44" t="s">
        <v>77</v>
      </c>
      <c r="C118" s="39">
        <v>1.1026913735792696</v>
      </c>
      <c r="D118" s="39">
        <v>0.15596648075435032</v>
      </c>
      <c r="E118" s="39">
        <v>7.0700535669329234</v>
      </c>
      <c r="F118" s="39">
        <v>2.431968215578489E-9</v>
      </c>
      <c r="G118" s="39">
        <v>0.79037388306150758</v>
      </c>
      <c r="H118" s="39">
        <v>1.4150088640970315</v>
      </c>
      <c r="I118" s="39">
        <v>0.79037388306150758</v>
      </c>
      <c r="J118" s="48">
        <v>1.4150088640970315</v>
      </c>
      <c r="M118" s="44" t="s">
        <v>77</v>
      </c>
      <c r="N118" s="39">
        <v>0.48361228018121166</v>
      </c>
      <c r="O118" s="39">
        <v>0.14523320168750473</v>
      </c>
      <c r="P118" s="39">
        <v>3.3299016654730935</v>
      </c>
      <c r="Q118" s="39">
        <v>1.5278096039380924E-3</v>
      </c>
      <c r="R118" s="39">
        <v>0.19278781025973912</v>
      </c>
      <c r="S118" s="39">
        <v>0.7744367501026842</v>
      </c>
      <c r="T118" s="39">
        <v>0.19278781025973912</v>
      </c>
      <c r="U118" s="48">
        <v>0.7744367501026842</v>
      </c>
    </row>
    <row r="119" spans="2:21">
      <c r="B119" s="44" t="s">
        <v>79</v>
      </c>
      <c r="C119" s="39">
        <v>-0.8642314397340003</v>
      </c>
      <c r="D119" s="39">
        <v>0.24991930373831472</v>
      </c>
      <c r="E119" s="39">
        <v>-3.4580419631727164</v>
      </c>
      <c r="F119" s="39">
        <v>1.0359444364211774E-3</v>
      </c>
      <c r="G119" s="39">
        <v>-1.3646862130800332</v>
      </c>
      <c r="H119" s="39">
        <v>-0.36377666638796735</v>
      </c>
      <c r="I119" s="39">
        <v>-1.3646862130800332</v>
      </c>
      <c r="J119" s="48">
        <v>-0.36377666638796735</v>
      </c>
      <c r="M119" s="44" t="s">
        <v>79</v>
      </c>
      <c r="N119" s="39">
        <v>-6.3939622381696481E-2</v>
      </c>
      <c r="O119" s="39">
        <v>0.23272039267587949</v>
      </c>
      <c r="P119" s="39">
        <v>-0.27474868724009144</v>
      </c>
      <c r="Q119" s="39">
        <v>0.7845027250382951</v>
      </c>
      <c r="R119" s="39">
        <v>-0.52995417038778481</v>
      </c>
      <c r="S119" s="39">
        <v>0.4020749256243919</v>
      </c>
      <c r="T119" s="39">
        <v>-0.52995417038778481</v>
      </c>
      <c r="U119" s="48">
        <v>0.4020749256243919</v>
      </c>
    </row>
    <row r="120" spans="2:21">
      <c r="B120" s="44" t="s">
        <v>80</v>
      </c>
      <c r="C120" s="39">
        <v>-0.26819773440263522</v>
      </c>
      <c r="D120" s="39">
        <v>0.2183422172134678</v>
      </c>
      <c r="E120" s="39">
        <v>-1.2283365893478351</v>
      </c>
      <c r="F120" s="39">
        <v>0.22436842669826854</v>
      </c>
      <c r="G120" s="39">
        <v>-0.7054204826776187</v>
      </c>
      <c r="H120" s="39">
        <v>0.16902501387234831</v>
      </c>
      <c r="I120" s="39">
        <v>-0.7054204826776187</v>
      </c>
      <c r="J120" s="48">
        <v>0.16902501387234831</v>
      </c>
      <c r="M120" s="44" t="s">
        <v>80</v>
      </c>
      <c r="N120" s="39">
        <v>-0.15502126532734761</v>
      </c>
      <c r="O120" s="39">
        <v>0.20331637359571592</v>
      </c>
      <c r="P120" s="39">
        <v>-0.76246326149609267</v>
      </c>
      <c r="Q120" s="39">
        <v>0.44892737620191792</v>
      </c>
      <c r="R120" s="39">
        <v>-0.56215528076107479</v>
      </c>
      <c r="S120" s="39">
        <v>0.25211275010637951</v>
      </c>
      <c r="T120" s="39">
        <v>-0.56215528076107479</v>
      </c>
      <c r="U120" s="48">
        <v>0.25211275010637951</v>
      </c>
    </row>
    <row r="121" spans="2:21" ht="16.5" thickBot="1">
      <c r="B121" s="45" t="s">
        <v>81</v>
      </c>
      <c r="C121" s="40">
        <v>-1.2805019548626811E-2</v>
      </c>
      <c r="D121" s="40">
        <v>0.19034362253568549</v>
      </c>
      <c r="E121" s="40">
        <v>-6.7273173527135827E-2</v>
      </c>
      <c r="F121" s="40">
        <v>0.9465996556130456</v>
      </c>
      <c r="G121" s="40">
        <v>-0.39396154907266223</v>
      </c>
      <c r="H121" s="40">
        <v>0.36835150997540855</v>
      </c>
      <c r="I121" s="40">
        <v>-0.39396154907266223</v>
      </c>
      <c r="J121" s="49">
        <v>0.36835150997540855</v>
      </c>
      <c r="M121" s="45" t="s">
        <v>81</v>
      </c>
      <c r="N121" s="40">
        <v>9.4580921500649714E-2</v>
      </c>
      <c r="O121" s="40">
        <v>0.177244582220173</v>
      </c>
      <c r="P121" s="40">
        <v>0.53361812426605748</v>
      </c>
      <c r="Q121" s="40">
        <v>0.59568061869369548</v>
      </c>
      <c r="R121" s="40">
        <v>-0.26034523224171158</v>
      </c>
      <c r="S121" s="40">
        <v>0.44950707524301103</v>
      </c>
      <c r="T121" s="40">
        <v>-0.26034523224171158</v>
      </c>
      <c r="U121" s="49">
        <v>0.44950707524301103</v>
      </c>
    </row>
    <row r="123" spans="2:21" ht="16.5" thickBot="1"/>
    <row r="124" spans="2:21">
      <c r="B124" s="124" t="s">
        <v>24</v>
      </c>
      <c r="C124" s="125"/>
      <c r="D124" s="125"/>
      <c r="E124" s="125"/>
      <c r="F124" s="125"/>
      <c r="G124" s="125"/>
      <c r="H124" s="125"/>
      <c r="I124" s="125"/>
      <c r="J124" s="126"/>
      <c r="M124" s="124" t="s">
        <v>122</v>
      </c>
      <c r="N124" s="125"/>
      <c r="O124" s="125"/>
      <c r="P124" s="125"/>
      <c r="Q124" s="125"/>
      <c r="R124" s="125"/>
      <c r="S124" s="125"/>
      <c r="T124" s="125"/>
      <c r="U124" s="126"/>
    </row>
    <row r="125" spans="2:21">
      <c r="B125" s="6" t="s">
        <v>53</v>
      </c>
      <c r="C125" s="16"/>
      <c r="D125" s="16"/>
      <c r="E125" s="16"/>
      <c r="F125" s="16"/>
      <c r="G125" s="16"/>
      <c r="H125" s="16"/>
      <c r="I125" s="16"/>
      <c r="J125" s="9"/>
      <c r="M125" s="6" t="s">
        <v>53</v>
      </c>
      <c r="N125" s="16"/>
      <c r="O125" s="16"/>
      <c r="P125" s="16"/>
      <c r="Q125" s="16"/>
      <c r="R125" s="16"/>
      <c r="S125" s="16"/>
      <c r="T125" s="16"/>
      <c r="U125" s="9"/>
    </row>
    <row r="126" spans="2:21" ht="16.5" thickBot="1">
      <c r="B126" s="6"/>
      <c r="C126" s="16"/>
      <c r="D126" s="16"/>
      <c r="E126" s="16"/>
      <c r="F126" s="16"/>
      <c r="G126" s="16"/>
      <c r="H126" s="16"/>
      <c r="I126" s="16"/>
      <c r="J126" s="9"/>
      <c r="M126" s="6"/>
      <c r="N126" s="16"/>
      <c r="O126" s="16"/>
      <c r="P126" s="16"/>
      <c r="Q126" s="16"/>
      <c r="R126" s="16"/>
      <c r="S126" s="16"/>
      <c r="T126" s="16"/>
      <c r="U126" s="9"/>
    </row>
    <row r="127" spans="2:21">
      <c r="B127" s="43" t="s">
        <v>54</v>
      </c>
      <c r="C127" s="42"/>
      <c r="D127" s="16"/>
      <c r="E127" s="16"/>
      <c r="F127" s="16"/>
      <c r="G127" s="16"/>
      <c r="H127" s="16"/>
      <c r="I127" s="16"/>
      <c r="J127" s="9"/>
      <c r="M127" s="43" t="s">
        <v>54</v>
      </c>
      <c r="N127" s="42"/>
      <c r="O127" s="16"/>
      <c r="P127" s="16"/>
      <c r="Q127" s="16"/>
      <c r="R127" s="16"/>
      <c r="S127" s="16"/>
      <c r="T127" s="16"/>
      <c r="U127" s="9"/>
    </row>
    <row r="128" spans="2:21">
      <c r="B128" s="44" t="s">
        <v>55</v>
      </c>
      <c r="C128" s="39">
        <v>0.71352390682870059</v>
      </c>
      <c r="D128" s="16"/>
      <c r="E128" s="16"/>
      <c r="F128" s="16"/>
      <c r="G128" s="16"/>
      <c r="H128" s="16"/>
      <c r="I128" s="16"/>
      <c r="J128" s="9"/>
      <c r="M128" s="44" t="s">
        <v>55</v>
      </c>
      <c r="N128" s="39">
        <v>0.59997503750168801</v>
      </c>
      <c r="O128" s="16"/>
      <c r="P128" s="16"/>
      <c r="Q128" s="16"/>
      <c r="R128" s="16"/>
      <c r="S128" s="16"/>
      <c r="T128" s="16"/>
      <c r="U128" s="9"/>
    </row>
    <row r="129" spans="2:21">
      <c r="B129" s="44" t="s">
        <v>56</v>
      </c>
      <c r="C129" s="39">
        <v>0.50911636561609219</v>
      </c>
      <c r="D129" s="16"/>
      <c r="E129" s="16"/>
      <c r="F129" s="16"/>
      <c r="G129" s="16"/>
      <c r="H129" s="16"/>
      <c r="I129" s="16"/>
      <c r="J129" s="9"/>
      <c r="M129" s="44" t="s">
        <v>56</v>
      </c>
      <c r="N129" s="39">
        <v>0.359970045625152</v>
      </c>
      <c r="O129" s="16"/>
      <c r="P129" s="16"/>
      <c r="Q129" s="16"/>
      <c r="R129" s="16"/>
      <c r="S129" s="16"/>
      <c r="T129" s="16"/>
      <c r="U129" s="9"/>
    </row>
    <row r="130" spans="2:21">
      <c r="B130" s="44" t="s">
        <v>57</v>
      </c>
      <c r="C130" s="39">
        <v>0.4746683912733618</v>
      </c>
      <c r="D130" s="16"/>
      <c r="E130" s="16"/>
      <c r="F130" s="16"/>
      <c r="G130" s="16"/>
      <c r="H130" s="16"/>
      <c r="I130" s="16"/>
      <c r="J130" s="9"/>
      <c r="M130" s="44" t="s">
        <v>57</v>
      </c>
      <c r="N130" s="39">
        <v>0.31505566286200481</v>
      </c>
      <c r="O130" s="16"/>
      <c r="P130" s="16"/>
      <c r="Q130" s="16"/>
      <c r="R130" s="16"/>
      <c r="S130" s="16"/>
      <c r="T130" s="16"/>
      <c r="U130" s="9"/>
    </row>
    <row r="131" spans="2:21">
      <c r="B131" s="44" t="s">
        <v>58</v>
      </c>
      <c r="C131" s="39">
        <v>6.8220310112754076E-2</v>
      </c>
      <c r="D131" s="16"/>
      <c r="E131" s="16"/>
      <c r="F131" s="16"/>
      <c r="G131" s="16"/>
      <c r="H131" s="16"/>
      <c r="I131" s="16"/>
      <c r="J131" s="9"/>
      <c r="M131" s="44" t="s">
        <v>58</v>
      </c>
      <c r="N131" s="39">
        <v>0.10271963905813093</v>
      </c>
      <c r="O131" s="16"/>
      <c r="P131" s="16"/>
      <c r="Q131" s="16"/>
      <c r="R131" s="16"/>
      <c r="S131" s="16"/>
      <c r="T131" s="16"/>
      <c r="U131" s="9"/>
    </row>
    <row r="132" spans="2:21" ht="16.5" thickBot="1">
      <c r="B132" s="45" t="s">
        <v>59</v>
      </c>
      <c r="C132" s="40">
        <v>62</v>
      </c>
      <c r="D132" s="16"/>
      <c r="E132" s="16"/>
      <c r="F132" s="16"/>
      <c r="G132" s="16"/>
      <c r="H132" s="16"/>
      <c r="I132" s="16"/>
      <c r="J132" s="9"/>
      <c r="M132" s="45" t="s">
        <v>59</v>
      </c>
      <c r="N132" s="40">
        <v>62</v>
      </c>
      <c r="O132" s="16"/>
      <c r="P132" s="16"/>
      <c r="Q132" s="16"/>
      <c r="R132" s="16"/>
      <c r="S132" s="16"/>
      <c r="T132" s="16"/>
      <c r="U132" s="9"/>
    </row>
    <row r="133" spans="2:21">
      <c r="B133" s="6"/>
      <c r="C133" s="16"/>
      <c r="D133" s="16"/>
      <c r="E133" s="16"/>
      <c r="F133" s="16"/>
      <c r="G133" s="16"/>
      <c r="H133" s="16"/>
      <c r="I133" s="16"/>
      <c r="J133" s="9"/>
      <c r="M133" s="6"/>
      <c r="N133" s="16"/>
      <c r="O133" s="16"/>
      <c r="P133" s="16"/>
      <c r="Q133" s="16"/>
      <c r="R133" s="16"/>
      <c r="S133" s="16"/>
      <c r="T133" s="16"/>
      <c r="U133" s="9"/>
    </row>
    <row r="134" spans="2:21" ht="16.5" thickBot="1">
      <c r="B134" s="6" t="s">
        <v>60</v>
      </c>
      <c r="C134" s="16"/>
      <c r="D134" s="16"/>
      <c r="E134" s="16"/>
      <c r="F134" s="16"/>
      <c r="G134" s="16"/>
      <c r="H134" s="16"/>
      <c r="I134" s="16"/>
      <c r="J134" s="9"/>
      <c r="M134" s="6" t="s">
        <v>60</v>
      </c>
      <c r="N134" s="16"/>
      <c r="O134" s="16"/>
      <c r="P134" s="16"/>
      <c r="Q134" s="16"/>
      <c r="R134" s="16"/>
      <c r="S134" s="16"/>
      <c r="T134" s="16"/>
      <c r="U134" s="9"/>
    </row>
    <row r="135" spans="2:21">
      <c r="B135" s="46"/>
      <c r="C135" s="41" t="s">
        <v>65</v>
      </c>
      <c r="D135" s="41" t="s">
        <v>66</v>
      </c>
      <c r="E135" s="41" t="s">
        <v>67</v>
      </c>
      <c r="F135" s="41" t="s">
        <v>68</v>
      </c>
      <c r="G135" s="41" t="s">
        <v>69</v>
      </c>
      <c r="H135" s="16"/>
      <c r="I135" s="16"/>
      <c r="J135" s="9"/>
      <c r="M135" s="46"/>
      <c r="N135" s="41" t="s">
        <v>65</v>
      </c>
      <c r="O135" s="41" t="s">
        <v>66</v>
      </c>
      <c r="P135" s="41" t="s">
        <v>67</v>
      </c>
      <c r="Q135" s="41" t="s">
        <v>68</v>
      </c>
      <c r="R135" s="41" t="s">
        <v>69</v>
      </c>
      <c r="S135" s="16"/>
      <c r="T135" s="16"/>
      <c r="U135" s="9"/>
    </row>
    <row r="136" spans="2:21">
      <c r="B136" s="44" t="s">
        <v>61</v>
      </c>
      <c r="C136" s="39">
        <v>4</v>
      </c>
      <c r="D136" s="39">
        <v>0.27513176776049292</v>
      </c>
      <c r="E136" s="39">
        <v>6.8782941940123229E-2</v>
      </c>
      <c r="F136" s="39">
        <v>14.779283116934044</v>
      </c>
      <c r="G136" s="39">
        <v>2.4182178803523632E-8</v>
      </c>
      <c r="H136" s="16"/>
      <c r="I136" s="16"/>
      <c r="J136" s="9"/>
      <c r="M136" s="44" t="s">
        <v>61</v>
      </c>
      <c r="N136" s="39">
        <v>4</v>
      </c>
      <c r="O136" s="39">
        <v>0.33825785304199096</v>
      </c>
      <c r="P136" s="39">
        <v>8.4564463260497741E-2</v>
      </c>
      <c r="Q136" s="39">
        <v>8.0145829349014583</v>
      </c>
      <c r="R136" s="39">
        <v>3.3745356086303743E-5</v>
      </c>
      <c r="S136" s="16"/>
      <c r="T136" s="16"/>
      <c r="U136" s="9"/>
    </row>
    <row r="137" spans="2:21">
      <c r="B137" s="44" t="s">
        <v>62</v>
      </c>
      <c r="C137" s="39">
        <v>57</v>
      </c>
      <c r="D137" s="39">
        <v>0.26527861057717911</v>
      </c>
      <c r="E137" s="39">
        <v>4.6540107118803352E-3</v>
      </c>
      <c r="F137" s="39"/>
      <c r="G137" s="39"/>
      <c r="H137" s="16"/>
      <c r="I137" s="16"/>
      <c r="J137" s="9"/>
      <c r="M137" s="44" t="s">
        <v>62</v>
      </c>
      <c r="N137" s="39">
        <v>57</v>
      </c>
      <c r="O137" s="39">
        <v>0.60142548214926372</v>
      </c>
      <c r="P137" s="39">
        <v>1.0551324248232697E-2</v>
      </c>
      <c r="Q137" s="39"/>
      <c r="R137" s="39"/>
      <c r="S137" s="16"/>
      <c r="T137" s="16"/>
      <c r="U137" s="9"/>
    </row>
    <row r="138" spans="2:21" ht="16.5" thickBot="1">
      <c r="B138" s="45" t="s">
        <v>63</v>
      </c>
      <c r="C138" s="40">
        <v>61</v>
      </c>
      <c r="D138" s="40">
        <v>0.54041037833767203</v>
      </c>
      <c r="E138" s="40"/>
      <c r="F138" s="40"/>
      <c r="G138" s="40"/>
      <c r="H138" s="16"/>
      <c r="I138" s="16"/>
      <c r="J138" s="9"/>
      <c r="M138" s="45" t="s">
        <v>63</v>
      </c>
      <c r="N138" s="40">
        <v>61</v>
      </c>
      <c r="O138" s="40">
        <v>0.93968333519125469</v>
      </c>
      <c r="P138" s="40"/>
      <c r="Q138" s="40"/>
      <c r="R138" s="40"/>
      <c r="S138" s="16"/>
      <c r="T138" s="16"/>
      <c r="U138" s="9"/>
    </row>
    <row r="139" spans="2:21" ht="16.5" thickBot="1">
      <c r="B139" s="6"/>
      <c r="C139" s="16"/>
      <c r="D139" s="16"/>
      <c r="E139" s="16"/>
      <c r="F139" s="16"/>
      <c r="G139" s="16"/>
      <c r="H139" s="16"/>
      <c r="I139" s="16"/>
      <c r="J139" s="9"/>
      <c r="M139" s="6"/>
      <c r="N139" s="16"/>
      <c r="O139" s="16"/>
      <c r="P139" s="16"/>
      <c r="Q139" s="16"/>
      <c r="R139" s="16"/>
      <c r="S139" s="16"/>
      <c r="T139" s="16"/>
      <c r="U139" s="9"/>
    </row>
    <row r="140" spans="2:21">
      <c r="B140" s="46"/>
      <c r="C140" s="41" t="s">
        <v>70</v>
      </c>
      <c r="D140" s="41" t="s">
        <v>58</v>
      </c>
      <c r="E140" s="41" t="s">
        <v>71</v>
      </c>
      <c r="F140" s="41" t="s">
        <v>72</v>
      </c>
      <c r="G140" s="41" t="s">
        <v>73</v>
      </c>
      <c r="H140" s="41" t="s">
        <v>74</v>
      </c>
      <c r="I140" s="41" t="s">
        <v>75</v>
      </c>
      <c r="J140" s="47" t="s">
        <v>76</v>
      </c>
      <c r="M140" s="46"/>
      <c r="N140" s="41" t="s">
        <v>70</v>
      </c>
      <c r="O140" s="41" t="s">
        <v>58</v>
      </c>
      <c r="P140" s="41" t="s">
        <v>71</v>
      </c>
      <c r="Q140" s="41" t="s">
        <v>72</v>
      </c>
      <c r="R140" s="41" t="s">
        <v>73</v>
      </c>
      <c r="S140" s="41" t="s">
        <v>74</v>
      </c>
      <c r="T140" s="41" t="s">
        <v>75</v>
      </c>
      <c r="U140" s="47" t="s">
        <v>76</v>
      </c>
    </row>
    <row r="141" spans="2:21">
      <c r="B141" s="44" t="s">
        <v>51</v>
      </c>
      <c r="C141" s="39">
        <v>-1.0433916962340469E-2</v>
      </c>
      <c r="D141" s="39">
        <v>9.0669906433536694E-3</v>
      </c>
      <c r="E141" s="39">
        <v>-1.1507585452278801</v>
      </c>
      <c r="F141" s="39">
        <v>0.25463629924489672</v>
      </c>
      <c r="G141" s="39">
        <v>-2.8590252545370932E-2</v>
      </c>
      <c r="H141" s="39">
        <v>7.7224186206899942E-3</v>
      </c>
      <c r="I141" s="39">
        <v>-2.8590252545370932E-2</v>
      </c>
      <c r="J141" s="48">
        <v>7.7224186206899942E-3</v>
      </c>
      <c r="M141" s="44" t="s">
        <v>51</v>
      </c>
      <c r="N141" s="39">
        <v>-4.6210715599416079E-3</v>
      </c>
      <c r="O141" s="39">
        <v>1.3652210092410851E-2</v>
      </c>
      <c r="P141" s="39">
        <v>-0.3384852363582086</v>
      </c>
      <c r="Q141" s="39">
        <v>0.73624123855906287</v>
      </c>
      <c r="R141" s="39">
        <v>-3.1959150712978418E-2</v>
      </c>
      <c r="S141" s="39">
        <v>2.2717007593095202E-2</v>
      </c>
      <c r="T141" s="39">
        <v>-3.1959150712978418E-2</v>
      </c>
      <c r="U141" s="48">
        <v>2.2717007593095202E-2</v>
      </c>
    </row>
    <row r="142" spans="2:21">
      <c r="B142" s="44" t="s">
        <v>77</v>
      </c>
      <c r="C142" s="39">
        <v>1.591914977960742</v>
      </c>
      <c r="D142" s="39">
        <v>0.24532877055212191</v>
      </c>
      <c r="E142" s="39">
        <v>6.4889045601055093</v>
      </c>
      <c r="F142" s="39">
        <v>2.2496226003253941E-8</v>
      </c>
      <c r="G142" s="39">
        <v>1.1006525887597893</v>
      </c>
      <c r="H142" s="39">
        <v>2.0831773671616949</v>
      </c>
      <c r="I142" s="39">
        <v>1.1006525887597893</v>
      </c>
      <c r="J142" s="48">
        <v>2.0831773671616949</v>
      </c>
      <c r="M142" s="44" t="s">
        <v>77</v>
      </c>
      <c r="N142" s="39">
        <v>0.85817304529414151</v>
      </c>
      <c r="O142" s="39">
        <v>0.36939267382453195</v>
      </c>
      <c r="P142" s="39">
        <v>2.3231999606515989</v>
      </c>
      <c r="Q142" s="39">
        <v>2.3759548256531191E-2</v>
      </c>
      <c r="R142" s="39">
        <v>0.11847697504536714</v>
      </c>
      <c r="S142" s="39">
        <v>1.5978691155429159</v>
      </c>
      <c r="T142" s="39">
        <v>0.11847697504536714</v>
      </c>
      <c r="U142" s="48">
        <v>1.5978691155429159</v>
      </c>
    </row>
    <row r="143" spans="2:21">
      <c r="B143" s="44" t="s">
        <v>79</v>
      </c>
      <c r="C143" s="39">
        <v>-0.48008321093121453</v>
      </c>
      <c r="D143" s="39">
        <v>0.39311264335015067</v>
      </c>
      <c r="E143" s="39">
        <v>-1.221235742610288</v>
      </c>
      <c r="F143" s="39">
        <v>0.22702410158051964</v>
      </c>
      <c r="G143" s="39">
        <v>-1.2672777008504756</v>
      </c>
      <c r="H143" s="39">
        <v>0.30711127898804658</v>
      </c>
      <c r="I143" s="39">
        <v>-1.2672777008504756</v>
      </c>
      <c r="J143" s="48">
        <v>0.30711127898804658</v>
      </c>
      <c r="M143" s="44" t="s">
        <v>79</v>
      </c>
      <c r="N143" s="39">
        <v>0.84712286587804597</v>
      </c>
      <c r="O143" s="39">
        <v>0.5919115402344961</v>
      </c>
      <c r="P143" s="39">
        <v>1.4311646391324682</v>
      </c>
      <c r="Q143" s="39">
        <v>0.15784317458639149</v>
      </c>
      <c r="R143" s="39">
        <v>-0.33815954839727136</v>
      </c>
      <c r="S143" s="39">
        <v>2.0324052801533634</v>
      </c>
      <c r="T143" s="39">
        <v>-0.33815954839727136</v>
      </c>
      <c r="U143" s="48">
        <v>2.0324052801533634</v>
      </c>
    </row>
    <row r="144" spans="2:21">
      <c r="B144" s="44" t="s">
        <v>80</v>
      </c>
      <c r="C144" s="39">
        <v>0.96999364872422633</v>
      </c>
      <c r="D144" s="39">
        <v>0.34344320298520492</v>
      </c>
      <c r="E144" s="39">
        <v>2.8243204124963053</v>
      </c>
      <c r="F144" s="39">
        <v>6.5176532607316272E-3</v>
      </c>
      <c r="G144" s="39">
        <v>0.28226049751808358</v>
      </c>
      <c r="H144" s="39">
        <v>1.6577267999303691</v>
      </c>
      <c r="I144" s="39">
        <v>0.28226049751808358</v>
      </c>
      <c r="J144" s="48">
        <v>1.6577267999303691</v>
      </c>
      <c r="M144" s="44" t="s">
        <v>80</v>
      </c>
      <c r="N144" s="39">
        <v>1.5119522590055336</v>
      </c>
      <c r="O144" s="39">
        <v>0.51712403226107895</v>
      </c>
      <c r="P144" s="39">
        <v>2.9237710194876394</v>
      </c>
      <c r="Q144" s="39">
        <v>4.9535341746912657E-3</v>
      </c>
      <c r="R144" s="39">
        <v>0.47642924623343497</v>
      </c>
      <c r="S144" s="39">
        <v>2.5474752717776323</v>
      </c>
      <c r="T144" s="39">
        <v>0.47642924623343497</v>
      </c>
      <c r="U144" s="48">
        <v>2.5474752717776323</v>
      </c>
    </row>
    <row r="145" spans="2:21" ht="16.5" thickBot="1">
      <c r="B145" s="45" t="s">
        <v>81</v>
      </c>
      <c r="C145" s="40">
        <v>0.44011027060452024</v>
      </c>
      <c r="D145" s="40">
        <v>0.29940258107551349</v>
      </c>
      <c r="E145" s="40">
        <v>1.4699615114323892</v>
      </c>
      <c r="F145" s="40">
        <v>0.14707069898661437</v>
      </c>
      <c r="G145" s="40">
        <v>-0.15943305642177064</v>
      </c>
      <c r="H145" s="40">
        <v>1.039653597630811</v>
      </c>
      <c r="I145" s="40">
        <v>-0.15943305642177064</v>
      </c>
      <c r="J145" s="49">
        <v>1.039653597630811</v>
      </c>
      <c r="M145" s="45" t="s">
        <v>81</v>
      </c>
      <c r="N145" s="40">
        <v>9.3700139360549051E-2</v>
      </c>
      <c r="O145" s="40">
        <v>0.45081186248374788</v>
      </c>
      <c r="P145" s="40">
        <v>0.20784754607899655</v>
      </c>
      <c r="Q145" s="40">
        <v>0.83608886181058928</v>
      </c>
      <c r="R145" s="40">
        <v>-0.80903504390180325</v>
      </c>
      <c r="S145" s="40">
        <v>0.99643532262290124</v>
      </c>
      <c r="T145" s="40">
        <v>-0.80903504390180325</v>
      </c>
      <c r="U145" s="49">
        <v>0.99643532262290124</v>
      </c>
    </row>
  </sheetData>
  <mergeCells count="13">
    <mergeCell ref="M100:U100"/>
    <mergeCell ref="M124:U124"/>
    <mergeCell ref="B4:J4"/>
    <mergeCell ref="B28:J28"/>
    <mergeCell ref="B52:J52"/>
    <mergeCell ref="B76:J76"/>
    <mergeCell ref="B100:J100"/>
    <mergeCell ref="B124:J124"/>
    <mergeCell ref="A1:U2"/>
    <mergeCell ref="M4:U4"/>
    <mergeCell ref="M28:U28"/>
    <mergeCell ref="M52:U52"/>
    <mergeCell ref="M76:U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CCF7-4D00-4049-9FF8-FD4240F068EC}">
  <dimension ref="B1:AC66"/>
  <sheetViews>
    <sheetView topLeftCell="O1" workbookViewId="0">
      <selection activeCell="S8" sqref="S8"/>
    </sheetView>
  </sheetViews>
  <sheetFormatPr defaultColWidth="11" defaultRowHeight="15.75"/>
  <cols>
    <col min="2" max="2" width="10.875" style="16"/>
    <col min="8" max="8" width="16.625" customWidth="1"/>
    <col min="9" max="9" width="18.375" customWidth="1"/>
    <col min="11" max="11" width="14.125" customWidth="1"/>
    <col min="12" max="12" width="17.5" customWidth="1"/>
    <col min="13" max="13" width="18.875" customWidth="1"/>
    <col min="14" max="14" width="12" customWidth="1"/>
    <col min="15" max="15" width="11.375" customWidth="1"/>
    <col min="16" max="16" width="12.125" customWidth="1"/>
    <col min="18" max="18" width="29.625" customWidth="1"/>
    <col min="21" max="21" width="22" customWidth="1"/>
    <col min="22" max="23" width="15.625" customWidth="1"/>
    <col min="24" max="24" width="14.875" customWidth="1"/>
    <col min="26" max="26" width="16.5" customWidth="1"/>
  </cols>
  <sheetData>
    <row r="1" spans="2:29" ht="16.5" thickBot="1">
      <c r="B1" s="1"/>
      <c r="C1" s="2"/>
      <c r="D1" s="2"/>
      <c r="E1" s="2"/>
      <c r="F1" s="69"/>
    </row>
    <row r="2" spans="2:29" ht="16.5" thickBot="1">
      <c r="B2" s="25"/>
      <c r="C2" s="74" t="s">
        <v>33</v>
      </c>
      <c r="D2" s="74" t="s">
        <v>29</v>
      </c>
      <c r="E2" s="74" t="s">
        <v>36</v>
      </c>
      <c r="F2" s="75" t="s">
        <v>31</v>
      </c>
      <c r="H2" s="130" t="s">
        <v>89</v>
      </c>
      <c r="I2" s="131"/>
      <c r="K2" s="132" t="s">
        <v>90</v>
      </c>
      <c r="L2" s="107"/>
      <c r="M2" s="107"/>
      <c r="N2" s="107"/>
      <c r="O2" s="107"/>
      <c r="P2" s="108"/>
      <c r="R2" s="130" t="s">
        <v>93</v>
      </c>
      <c r="S2" s="131"/>
    </row>
    <row r="3" spans="2:29">
      <c r="B3" s="72" t="s">
        <v>87</v>
      </c>
      <c r="C3" s="128" t="s">
        <v>88</v>
      </c>
      <c r="D3" s="128"/>
      <c r="E3" s="128"/>
      <c r="F3" s="129"/>
      <c r="H3" s="6" t="s">
        <v>33</v>
      </c>
      <c r="I3" s="9">
        <v>0.15</v>
      </c>
      <c r="K3" s="76" t="s">
        <v>91</v>
      </c>
      <c r="L3" s="70" t="s">
        <v>88</v>
      </c>
      <c r="M3" s="70" t="s">
        <v>92</v>
      </c>
      <c r="N3" s="70" t="s">
        <v>9</v>
      </c>
      <c r="O3" s="70" t="s">
        <v>11</v>
      </c>
      <c r="P3" s="71" t="s">
        <v>13</v>
      </c>
      <c r="R3" s="6" t="s">
        <v>94</v>
      </c>
      <c r="S3" s="9">
        <f>AVERAGE(L6:L65)</f>
        <v>1.3935233581553292E-2</v>
      </c>
      <c r="U3" s="130" t="s">
        <v>98</v>
      </c>
      <c r="V3" s="133"/>
      <c r="W3" s="133"/>
      <c r="X3" s="133"/>
      <c r="Y3" s="133"/>
      <c r="Z3" s="133"/>
      <c r="AA3" s="133"/>
      <c r="AB3" s="133"/>
      <c r="AC3" s="131"/>
    </row>
    <row r="4" spans="2:29" ht="16.5" thickBot="1">
      <c r="B4" s="72"/>
      <c r="C4" s="16"/>
      <c r="D4" s="16"/>
      <c r="E4" s="16"/>
      <c r="F4" s="9"/>
      <c r="H4" s="6" t="s">
        <v>29</v>
      </c>
      <c r="I4" s="9">
        <v>0.35</v>
      </c>
      <c r="K4" s="6"/>
      <c r="L4" s="16"/>
      <c r="M4" s="16"/>
      <c r="N4" s="16"/>
      <c r="O4" s="16"/>
      <c r="P4" s="9"/>
      <c r="R4" s="6" t="s">
        <v>97</v>
      </c>
      <c r="S4" s="9">
        <f>GEOMEAN(K6:K65)-1</f>
        <v>1.2934241208623298E-2</v>
      </c>
      <c r="U4" s="6"/>
      <c r="V4" s="16"/>
      <c r="W4" s="16"/>
      <c r="X4" s="16"/>
      <c r="Y4" s="16"/>
      <c r="Z4" s="16"/>
      <c r="AA4" s="16"/>
      <c r="AB4" s="16"/>
      <c r="AC4" s="9"/>
    </row>
    <row r="5" spans="2:29">
      <c r="B5" s="72">
        <v>201503</v>
      </c>
      <c r="C5" s="16"/>
      <c r="D5" s="16"/>
      <c r="E5" s="16"/>
      <c r="F5" s="9"/>
      <c r="H5" s="6" t="s">
        <v>36</v>
      </c>
      <c r="I5" s="9">
        <v>0.3</v>
      </c>
      <c r="K5" s="6"/>
      <c r="L5" s="16"/>
      <c r="M5" s="16"/>
      <c r="N5" s="16"/>
      <c r="O5" s="16"/>
      <c r="P5" s="9"/>
      <c r="R5" s="6" t="s">
        <v>42</v>
      </c>
      <c r="S5" s="9">
        <f>STDEV(L6:L65)</f>
        <v>4.518127927183594E-2</v>
      </c>
      <c r="U5" s="43" t="s">
        <v>54</v>
      </c>
      <c r="V5" s="42"/>
      <c r="W5" s="16"/>
      <c r="X5" s="16"/>
      <c r="Y5" s="16"/>
      <c r="Z5" s="16"/>
      <c r="AA5" s="16"/>
      <c r="AB5" s="16"/>
      <c r="AC5" s="9"/>
    </row>
    <row r="6" spans="2:29">
      <c r="B6" s="72">
        <v>201504</v>
      </c>
      <c r="C6" s="16">
        <f>'Raw Stock Data'!AP4</f>
        <v>0.19626176559996794</v>
      </c>
      <c r="D6" s="16">
        <f>'Raw Stock Data'!F4</f>
        <v>5.786483814157758E-3</v>
      </c>
      <c r="E6" s="16">
        <f>'Raw Stock Data'!BZ4</f>
        <v>-1.4850990596149603E-2</v>
      </c>
      <c r="F6" s="9">
        <f>'Raw Stock Data'!X4</f>
        <v>-4.5363922245217209E-2</v>
      </c>
      <c r="H6" s="6" t="s">
        <v>31</v>
      </c>
      <c r="I6" s="9">
        <v>0.2</v>
      </c>
      <c r="K6" s="6">
        <f>1+L6</f>
        <v>1.017936452547062</v>
      </c>
      <c r="L6" s="16">
        <f>(C6*$I$3)+(D6*$I$4)+(E6*$I$5)+(F6*$I$6)</f>
        <v>1.7936452547062082E-2</v>
      </c>
      <c r="M6" s="16">
        <f>'Market and Factors'!C8</f>
        <v>5.8999999999999999E-3</v>
      </c>
      <c r="N6" s="16">
        <f>'Market and Factors'!M8</f>
        <v>-2.98E-2</v>
      </c>
      <c r="O6" s="16">
        <f>'Market and Factors'!O8</f>
        <v>1.8500000000000003E-2</v>
      </c>
      <c r="P6" s="9">
        <f>'Market and Factors'!Q8</f>
        <v>-7.3899999999999993E-2</v>
      </c>
      <c r="R6" s="6" t="s">
        <v>43</v>
      </c>
      <c r="S6" s="9">
        <f>SLOPE(L6:L65,M6:M65)</f>
        <v>0.80458573430239166</v>
      </c>
      <c r="U6" s="44" t="s">
        <v>55</v>
      </c>
      <c r="V6" s="39">
        <v>0.72991180301212633</v>
      </c>
      <c r="W6" s="16"/>
      <c r="X6" s="16"/>
      <c r="Y6" s="16"/>
      <c r="Z6" s="16"/>
      <c r="AA6" s="16"/>
      <c r="AB6" s="16"/>
      <c r="AC6" s="9"/>
    </row>
    <row r="7" spans="2:29" ht="16.5" thickBot="1">
      <c r="B7" s="72">
        <v>201505</v>
      </c>
      <c r="C7" s="16">
        <f>'Raw Stock Data'!AP5</f>
        <v>-3.6595425216154061E-2</v>
      </c>
      <c r="D7" s="16">
        <f>'Raw Stock Data'!F5</f>
        <v>4.0990816752615962E-2</v>
      </c>
      <c r="E7" s="16">
        <f>'Raw Stock Data'!BZ5</f>
        <v>2.8632072685281312E-2</v>
      </c>
      <c r="F7" s="9">
        <f>'Raw Stock Data'!X5</f>
        <v>-4.8431041543596835E-2</v>
      </c>
      <c r="H7" s="77" t="s">
        <v>63</v>
      </c>
      <c r="I7" s="78">
        <f>SUM(I3:I6)</f>
        <v>1</v>
      </c>
      <c r="K7" s="6">
        <f t="shared" ref="K7:K65" si="0">1+L7</f>
        <v>1.0077608855778575</v>
      </c>
      <c r="L7" s="16">
        <f t="shared" ref="L7:L65" si="1">(C7*$I$3)+(D7*$I$4)+(E7*$I$5)+(F7*$I$6)</f>
        <v>7.7608855778575035E-3</v>
      </c>
      <c r="M7" s="16">
        <f>'Market and Factors'!C9</f>
        <v>1.3600000000000001E-2</v>
      </c>
      <c r="N7" s="16">
        <f>'Market and Factors'!M9</f>
        <v>8.6999999999999994E-3</v>
      </c>
      <c r="O7" s="16">
        <f>'Market and Factors'!O9</f>
        <v>-1.37E-2</v>
      </c>
      <c r="P7" s="9">
        <f>'Market and Factors'!Q9</f>
        <v>6.0100000000000001E-2</v>
      </c>
      <c r="R7" s="6" t="s">
        <v>95</v>
      </c>
      <c r="S7" s="102">
        <f>(S5^2)-((S6^2)*('Summary Stats'!E16^2))</f>
        <v>9.8892721384318677E-4</v>
      </c>
      <c r="U7" s="44" t="s">
        <v>56</v>
      </c>
      <c r="V7" s="39">
        <v>0.53277124017641309</v>
      </c>
      <c r="W7" s="16"/>
      <c r="X7" s="16"/>
      <c r="Y7" s="16"/>
      <c r="Z7" s="16"/>
      <c r="AA7" s="16"/>
      <c r="AB7" s="16"/>
      <c r="AC7" s="9"/>
    </row>
    <row r="8" spans="2:29">
      <c r="B8" s="72">
        <v>201506</v>
      </c>
      <c r="C8" s="16">
        <f>'Raw Stock Data'!AP6</f>
        <v>-5.1708613608695282E-2</v>
      </c>
      <c r="D8" s="16">
        <f>'Raw Stock Data'!F6</f>
        <v>-3.3205965021130671E-2</v>
      </c>
      <c r="E8" s="16">
        <f>'Raw Stock Data'!BZ6</f>
        <v>6.8274196248716862E-2</v>
      </c>
      <c r="F8" s="9">
        <f>'Raw Stock Data'!X6</f>
        <v>-3.8943498817779518E-2</v>
      </c>
      <c r="K8" s="6">
        <f t="shared" si="0"/>
        <v>0.99331517931235913</v>
      </c>
      <c r="L8" s="16">
        <f t="shared" si="1"/>
        <v>-6.6848206876408741E-3</v>
      </c>
      <c r="M8" s="16">
        <f>'Market and Factors'!C10</f>
        <v>-1.5300000000000001E-2</v>
      </c>
      <c r="N8" s="16">
        <f>'Market and Factors'!M10</f>
        <v>2.8300000000000002E-2</v>
      </c>
      <c r="O8" s="16">
        <f>'Market and Factors'!O10</f>
        <v>-7.9000000000000008E-3</v>
      </c>
      <c r="P8" s="9">
        <f>'Market and Factors'!Q10</f>
        <v>3.0299999999999997E-2</v>
      </c>
      <c r="R8" s="6" t="s">
        <v>45</v>
      </c>
      <c r="S8" s="9">
        <f>S3/S5</f>
        <v>0.308429371769469</v>
      </c>
      <c r="U8" s="44" t="s">
        <v>57</v>
      </c>
      <c r="V8" s="39">
        <v>0.52471557190359264</v>
      </c>
      <c r="W8" s="16"/>
      <c r="X8" s="16"/>
      <c r="Y8" s="16"/>
      <c r="Z8" s="16"/>
      <c r="AA8" s="16"/>
      <c r="AB8" s="16"/>
      <c r="AC8" s="9"/>
    </row>
    <row r="9" spans="2:29" ht="16.5" thickBot="1">
      <c r="B9" s="72">
        <v>201507</v>
      </c>
      <c r="C9" s="16">
        <f>'Raw Stock Data'!AP7</f>
        <v>5.7757642613450615E-2</v>
      </c>
      <c r="D9" s="16">
        <f>'Raw Stock Data'!F7</f>
        <v>-3.2926762911261905E-2</v>
      </c>
      <c r="E9" s="16">
        <f>'Raw Stock Data'!BZ7</f>
        <v>6.665452261942767E-2</v>
      </c>
      <c r="F9" s="9">
        <f>'Raw Stock Data'!X7</f>
        <v>1.480361151815698E-2</v>
      </c>
      <c r="K9" s="6">
        <f t="shared" si="0"/>
        <v>1.0200963584625355</v>
      </c>
      <c r="L9" s="16">
        <f t="shared" si="1"/>
        <v>2.0096358462535623E-2</v>
      </c>
      <c r="M9" s="16">
        <f>'Market and Factors'!C11</f>
        <v>1.54E-2</v>
      </c>
      <c r="N9" s="16">
        <f>'Market and Factors'!M11</f>
        <v>-4.1500000000000002E-2</v>
      </c>
      <c r="O9" s="16">
        <f>'Market and Factors'!O11</f>
        <v>-4.1200000000000001E-2</v>
      </c>
      <c r="P9" s="9">
        <f>'Market and Factors'!Q11</f>
        <v>0.1033</v>
      </c>
      <c r="R9" s="98" t="s">
        <v>46</v>
      </c>
      <c r="S9" s="102">
        <f>(S3-(S6*('Summary Stats'!C16)))</f>
        <v>1.0065435743344047E-2</v>
      </c>
      <c r="U9" s="44" t="s">
        <v>58</v>
      </c>
      <c r="V9" s="39">
        <v>3.1148369381536076E-2</v>
      </c>
      <c r="W9" s="16"/>
      <c r="X9" s="16"/>
      <c r="Y9" s="16"/>
      <c r="Z9" s="16"/>
      <c r="AA9" s="16"/>
      <c r="AB9" s="16"/>
      <c r="AC9" s="9"/>
    </row>
    <row r="10" spans="2:29" ht="16.5" thickBot="1">
      <c r="B10" s="72">
        <v>201508</v>
      </c>
      <c r="C10" s="16">
        <f>'Raw Stock Data'!AP8</f>
        <v>-6.8094424897125194E-2</v>
      </c>
      <c r="D10" s="16">
        <f>'Raw Stock Data'!F8</f>
        <v>-6.9084717033732951E-2</v>
      </c>
      <c r="E10" s="16">
        <f>'Raw Stock Data'!BZ8</f>
        <v>-3.0116309823244779E-2</v>
      </c>
      <c r="F10" s="9">
        <f>'Raw Stock Data'!X8</f>
        <v>-0.10072248506470451</v>
      </c>
      <c r="K10" s="6">
        <f t="shared" si="0"/>
        <v>0.93642679534371032</v>
      </c>
      <c r="L10" s="16">
        <f t="shared" si="1"/>
        <v>-6.3573204656289656E-2</v>
      </c>
      <c r="M10" s="16">
        <f>'Market and Factors'!C12</f>
        <v>-6.0400000000000002E-2</v>
      </c>
      <c r="N10" s="16">
        <f>'Market and Factors'!M12</f>
        <v>4.8999999999999998E-3</v>
      </c>
      <c r="O10" s="16">
        <f>'Market and Factors'!O12</f>
        <v>2.6600000000000002E-2</v>
      </c>
      <c r="P10" s="9">
        <f>'Market and Factors'!Q12</f>
        <v>-2.12E-2</v>
      </c>
      <c r="R10" s="1" t="s">
        <v>47</v>
      </c>
      <c r="S10" s="69">
        <f>V41</f>
        <v>0.94390223197937229</v>
      </c>
      <c r="U10" s="45" t="s">
        <v>59</v>
      </c>
      <c r="V10" s="40">
        <v>60</v>
      </c>
      <c r="W10" s="16"/>
      <c r="X10" s="16"/>
      <c r="Y10" s="16"/>
      <c r="Z10" s="16"/>
      <c r="AA10" s="16"/>
      <c r="AB10" s="16"/>
      <c r="AC10" s="9"/>
    </row>
    <row r="11" spans="2:29">
      <c r="B11" s="72">
        <v>201509</v>
      </c>
      <c r="C11" s="16">
        <f>'Raw Stock Data'!AP9</f>
        <v>2.3710299420670339E-2</v>
      </c>
      <c r="D11" s="16">
        <f>'Raw Stock Data'!F9</f>
        <v>-1.8780997009241473E-2</v>
      </c>
      <c r="E11" s="16">
        <f>'Raw Stock Data'!BZ9</f>
        <v>0.10040253557449041</v>
      </c>
      <c r="F11" s="9">
        <f>'Raw Stock Data'!X9</f>
        <v>8.5391820812036473E-3</v>
      </c>
      <c r="K11" s="6">
        <f t="shared" si="0"/>
        <v>1.0288117930484539</v>
      </c>
      <c r="L11" s="16">
        <f t="shared" si="1"/>
        <v>2.8811793048453889E-2</v>
      </c>
      <c r="M11" s="16">
        <f>'Market and Factors'!C13</f>
        <v>-3.0800000000000001E-2</v>
      </c>
      <c r="N11" s="16">
        <f>'Market and Factors'!M13</f>
        <v>-2.64E-2</v>
      </c>
      <c r="O11" s="16">
        <f>'Market and Factors'!O13</f>
        <v>5.3E-3</v>
      </c>
      <c r="P11" s="9">
        <f>'Market and Factors'!Q13</f>
        <v>5.33E-2</v>
      </c>
      <c r="R11" s="98" t="s">
        <v>48</v>
      </c>
      <c r="S11" s="9">
        <f>V42</f>
        <v>-0.30672007683234437</v>
      </c>
      <c r="U11" s="6"/>
      <c r="V11" s="16"/>
      <c r="W11" s="16"/>
      <c r="X11" s="16"/>
      <c r="Y11" s="16"/>
      <c r="Z11" s="16"/>
      <c r="AA11" s="16"/>
      <c r="AB11" s="16"/>
      <c r="AC11" s="9"/>
    </row>
    <row r="12" spans="2:29" ht="16.5" thickBot="1">
      <c r="B12" s="72">
        <v>201510</v>
      </c>
      <c r="C12" s="16">
        <f>'Raw Stock Data'!AP10</f>
        <v>0.18933557619841787</v>
      </c>
      <c r="D12" s="16">
        <f>'Raw Stock Data'!F10</f>
        <v>8.3408982002850421E-2</v>
      </c>
      <c r="E12" s="16">
        <f>'Raw Stock Data'!BZ10</f>
        <v>7.0962039316169095E-2</v>
      </c>
      <c r="F12" s="9">
        <f>'Raw Stock Data'!X10</f>
        <v>-0.11721153748280995</v>
      </c>
      <c r="K12" s="6">
        <f t="shared" si="0"/>
        <v>1.0554397844290491</v>
      </c>
      <c r="L12" s="16">
        <f t="shared" si="1"/>
        <v>5.5439784429049052E-2</v>
      </c>
      <c r="M12" s="16">
        <f>'Market and Factors'!C14</f>
        <v>7.7499999999999999E-2</v>
      </c>
      <c r="N12" s="16">
        <f>'Market and Factors'!M14</f>
        <v>-1.9699999999999999E-2</v>
      </c>
      <c r="O12" s="16">
        <f>'Market and Factors'!O14</f>
        <v>-7.000000000000001E-4</v>
      </c>
      <c r="P12" s="9">
        <f>'Market and Factors'!Q14</f>
        <v>-4.0399999999999998E-2</v>
      </c>
      <c r="R12" s="6" t="s">
        <v>49</v>
      </c>
      <c r="S12" s="9">
        <f>V43</f>
        <v>-0.19007639436896204</v>
      </c>
      <c r="U12" s="6" t="s">
        <v>60</v>
      </c>
      <c r="V12" s="16"/>
      <c r="W12" s="16"/>
      <c r="X12" s="16"/>
      <c r="Y12" s="16"/>
      <c r="Z12" s="16"/>
      <c r="AA12" s="16"/>
      <c r="AB12" s="16"/>
      <c r="AC12" s="9"/>
    </row>
    <row r="13" spans="2:29">
      <c r="B13" s="72">
        <v>201511</v>
      </c>
      <c r="C13" s="16">
        <f>'Raw Stock Data'!AP11</f>
        <v>3.2484845495390685E-2</v>
      </c>
      <c r="D13" s="16">
        <f>'Raw Stock Data'!F11</f>
        <v>-1.0041923916560362E-2</v>
      </c>
      <c r="E13" s="16">
        <f>'Raw Stock Data'!BZ11</f>
        <v>9.5398879975367983E-3</v>
      </c>
      <c r="F13" s="9">
        <f>'Raw Stock Data'!X11</f>
        <v>2.7952460386744656E-2</v>
      </c>
      <c r="K13" s="6">
        <f t="shared" si="0"/>
        <v>1.0098105119301224</v>
      </c>
      <c r="L13" s="16">
        <f t="shared" si="1"/>
        <v>9.810511930122447E-3</v>
      </c>
      <c r="M13" s="16">
        <f>'Market and Factors'!C15</f>
        <v>5.6000000000000008E-3</v>
      </c>
      <c r="N13" s="16">
        <f>'Market and Factors'!M15</f>
        <v>3.6400000000000002E-2</v>
      </c>
      <c r="O13" s="16">
        <f>'Market and Factors'!O15</f>
        <v>-5.1000000000000004E-3</v>
      </c>
      <c r="P13" s="9">
        <f>'Market and Factors'!Q15</f>
        <v>2.3199999999999998E-2</v>
      </c>
      <c r="R13" s="6" t="s">
        <v>96</v>
      </c>
      <c r="S13" s="9">
        <f>V44</f>
        <v>8.2969120451409778E-2</v>
      </c>
      <c r="U13" s="46"/>
      <c r="V13" s="41" t="s">
        <v>65</v>
      </c>
      <c r="W13" s="41" t="s">
        <v>66</v>
      </c>
      <c r="X13" s="41" t="s">
        <v>67</v>
      </c>
      <c r="Y13" s="41" t="s">
        <v>68</v>
      </c>
      <c r="Z13" s="41" t="s">
        <v>69</v>
      </c>
      <c r="AA13" s="16"/>
      <c r="AB13" s="16"/>
      <c r="AC13" s="9"/>
    </row>
    <row r="14" spans="2:29" ht="16.5" thickBot="1">
      <c r="B14" s="72">
        <v>201512</v>
      </c>
      <c r="C14" s="16">
        <f>'Raw Stock Data'!AP12</f>
        <v>2.7571788742363275E-2</v>
      </c>
      <c r="D14" s="16">
        <f>'Raw Stock Data'!F12</f>
        <v>-0.10651969090849941</v>
      </c>
      <c r="E14" s="16">
        <f>'Raw Stock Data'!BZ12</f>
        <v>-5.513483863117484E-2</v>
      </c>
      <c r="F14" s="9">
        <f>'Raw Stock Data'!X12</f>
        <v>4.1708303857652208E-2</v>
      </c>
      <c r="K14" s="6">
        <f t="shared" si="0"/>
        <v>0.95865508567555768</v>
      </c>
      <c r="L14" s="16">
        <f t="shared" si="1"/>
        <v>-4.134491432444231E-2</v>
      </c>
      <c r="M14" s="16">
        <f>'Market and Factors'!C16</f>
        <v>-2.1700000000000001E-2</v>
      </c>
      <c r="N14" s="16">
        <f>'Market and Factors'!M16</f>
        <v>-2.8300000000000002E-2</v>
      </c>
      <c r="O14" s="16">
        <f>'Market and Factors'!O16</f>
        <v>-2.5899999999999999E-2</v>
      </c>
      <c r="P14" s="9">
        <f>'Market and Factors'!Q16</f>
        <v>3.4500000000000003E-2</v>
      </c>
      <c r="R14" s="10" t="s">
        <v>51</v>
      </c>
      <c r="S14" s="99">
        <f>V40</f>
        <v>6.6960730070249087E-3</v>
      </c>
      <c r="U14" s="44" t="s">
        <v>61</v>
      </c>
      <c r="V14" s="39">
        <v>1</v>
      </c>
      <c r="W14" s="39">
        <v>6.4166718724278635E-2</v>
      </c>
      <c r="X14" s="39">
        <v>6.4166718724278635E-2</v>
      </c>
      <c r="Y14" s="39">
        <v>66.136194060269872</v>
      </c>
      <c r="Z14" s="39">
        <v>3.6753843503973938E-11</v>
      </c>
      <c r="AA14" s="16"/>
      <c r="AB14" s="16"/>
      <c r="AC14" s="9"/>
    </row>
    <row r="15" spans="2:29">
      <c r="B15" s="72">
        <v>201601</v>
      </c>
      <c r="C15" s="16">
        <f>'Raw Stock Data'!AP13</f>
        <v>-7.129680234058299E-3</v>
      </c>
      <c r="D15" s="16">
        <f>'Raw Stock Data'!F13</f>
        <v>-7.5342187966617985E-2</v>
      </c>
      <c r="E15" s="16">
        <f>'Raw Stock Data'!BZ13</f>
        <v>-3.1182326892346371E-3</v>
      </c>
      <c r="F15" s="9">
        <f>'Raw Stock Data'!X13</f>
        <v>9.1512420189709107E-2</v>
      </c>
      <c r="K15" s="6">
        <f t="shared" si="0"/>
        <v>0.98992779640774642</v>
      </c>
      <c r="L15" s="16">
        <f t="shared" si="1"/>
        <v>-1.0072203592253609E-2</v>
      </c>
      <c r="M15" s="16">
        <f>'Market and Factors'!C17</f>
        <v>-5.7699999999999994E-2</v>
      </c>
      <c r="N15" s="16">
        <f>'Market and Factors'!M17</f>
        <v>-3.3500000000000002E-2</v>
      </c>
      <c r="O15" s="16">
        <f>'Market and Factors'!O17</f>
        <v>2.0799999999999999E-2</v>
      </c>
      <c r="P15" s="9">
        <f>'Market and Factors'!Q17</f>
        <v>1.3300000000000001E-2</v>
      </c>
      <c r="U15" s="44" t="s">
        <v>62</v>
      </c>
      <c r="V15" s="39">
        <v>58</v>
      </c>
      <c r="W15" s="39">
        <v>5.6272813077459613E-2</v>
      </c>
      <c r="X15" s="39">
        <v>9.7022091512861399E-4</v>
      </c>
      <c r="Y15" s="39"/>
      <c r="Z15" s="39"/>
      <c r="AA15" s="16"/>
      <c r="AB15" s="16"/>
      <c r="AC15" s="9"/>
    </row>
    <row r="16" spans="2:29" ht="16.5" thickBot="1">
      <c r="B16" s="72">
        <v>201602</v>
      </c>
      <c r="C16" s="16">
        <f>'Raw Stock Data'!AP14</f>
        <v>-7.6620300084418336E-2</v>
      </c>
      <c r="D16" s="16">
        <f>'Raw Stock Data'!F14</f>
        <v>-6.8775815065180773E-3</v>
      </c>
      <c r="E16" s="16">
        <f>'Raw Stock Data'!BZ14</f>
        <v>-6.9729123273193812E-3</v>
      </c>
      <c r="F16" s="9">
        <f>'Raw Stock Data'!X14</f>
        <v>-5.0149779116065213E-4</v>
      </c>
      <c r="K16" s="6">
        <f t="shared" si="0"/>
        <v>0.98390762820362798</v>
      </c>
      <c r="L16" s="16">
        <f t="shared" si="1"/>
        <v>-1.6092371796372018E-2</v>
      </c>
      <c r="M16" s="16">
        <f>'Market and Factors'!C18</f>
        <v>-7.000000000000001E-4</v>
      </c>
      <c r="N16" s="16">
        <f>'Market and Factors'!M18</f>
        <v>7.9000000000000008E-3</v>
      </c>
      <c r="O16" s="16">
        <f>'Market and Factors'!O18</f>
        <v>-5.0000000000000001E-3</v>
      </c>
      <c r="P16" s="9">
        <f>'Market and Factors'!Q18</f>
        <v>-4.1100000000000005E-2</v>
      </c>
      <c r="U16" s="45" t="s">
        <v>63</v>
      </c>
      <c r="V16" s="40">
        <v>59</v>
      </c>
      <c r="W16" s="40">
        <v>0.12043953180173825</v>
      </c>
      <c r="X16" s="40"/>
      <c r="Y16" s="40"/>
      <c r="Z16" s="40"/>
      <c r="AA16" s="16"/>
      <c r="AB16" s="16"/>
      <c r="AC16" s="9"/>
    </row>
    <row r="17" spans="2:29" ht="16.5" thickBot="1">
      <c r="B17" s="72">
        <v>201603</v>
      </c>
      <c r="C17" s="16">
        <f>'Raw Stock Data'!AP15</f>
        <v>9.308882047222336E-2</v>
      </c>
      <c r="D17" s="16">
        <f>'Raw Stock Data'!F15</f>
        <v>0.13312720880080453</v>
      </c>
      <c r="E17" s="16">
        <f>'Raw Stock Data'!BZ15</f>
        <v>-2.1485579936826498E-3</v>
      </c>
      <c r="F17" s="9">
        <f>'Raw Stock Data'!X15</f>
        <v>3.220890141793277E-2</v>
      </c>
      <c r="K17" s="6">
        <f t="shared" si="0"/>
        <v>1.0663550590365969</v>
      </c>
      <c r="L17" s="16">
        <f t="shared" si="1"/>
        <v>6.6355059036596845E-2</v>
      </c>
      <c r="M17" s="16">
        <f>'Market and Factors'!C19</f>
        <v>6.9599999999999995E-2</v>
      </c>
      <c r="N17" s="16">
        <f>'Market and Factors'!M19</f>
        <v>8.6999999999999994E-3</v>
      </c>
      <c r="O17" s="16">
        <f>'Market and Factors'!O19</f>
        <v>1.1599999999999999E-2</v>
      </c>
      <c r="P17" s="9">
        <f>'Market and Factors'!Q19</f>
        <v>-5.1299999999999998E-2</v>
      </c>
      <c r="U17" s="6"/>
      <c r="V17" s="16"/>
      <c r="W17" s="16"/>
      <c r="X17" s="16"/>
      <c r="Y17" s="16"/>
      <c r="Z17" s="16"/>
      <c r="AA17" s="16"/>
      <c r="AB17" s="16"/>
      <c r="AC17" s="9"/>
    </row>
    <row r="18" spans="2:29">
      <c r="B18" s="72">
        <v>201604</v>
      </c>
      <c r="C18" s="16">
        <f>'Raw Stock Data'!AP16</f>
        <v>-9.7148685066963739E-2</v>
      </c>
      <c r="D18" s="16">
        <f>'Raw Stock Data'!F16</f>
        <v>-0.14002121212287327</v>
      </c>
      <c r="E18" s="16">
        <f>'Raw Stock Data'!BZ16</f>
        <v>-3.878632508258379E-2</v>
      </c>
      <c r="F18" s="9">
        <f>'Raw Stock Data'!X16</f>
        <v>-1.6525157986638572E-2</v>
      </c>
      <c r="K18" s="6">
        <f t="shared" si="0"/>
        <v>0.92147934387484698</v>
      </c>
      <c r="L18" s="16">
        <f t="shared" si="1"/>
        <v>-7.8520656125153049E-2</v>
      </c>
      <c r="M18" s="16">
        <f>'Market and Factors'!C20</f>
        <v>9.1999999999999998E-3</v>
      </c>
      <c r="N18" s="16">
        <f>'Market and Factors'!M20</f>
        <v>6.8999999999999999E-3</v>
      </c>
      <c r="O18" s="16">
        <f>'Market and Factors'!O20</f>
        <v>3.2599999999999997E-2</v>
      </c>
      <c r="P18" s="9">
        <f>'Market and Factors'!Q20</f>
        <v>-6.2699999999999992E-2</v>
      </c>
      <c r="U18" s="46"/>
      <c r="V18" s="41" t="s">
        <v>70</v>
      </c>
      <c r="W18" s="41" t="s">
        <v>58</v>
      </c>
      <c r="X18" s="41" t="s">
        <v>71</v>
      </c>
      <c r="Y18" s="41" t="s">
        <v>72</v>
      </c>
      <c r="Z18" s="41" t="s">
        <v>73</v>
      </c>
      <c r="AA18" s="41" t="s">
        <v>74</v>
      </c>
      <c r="AB18" s="41" t="s">
        <v>75</v>
      </c>
      <c r="AC18" s="47" t="s">
        <v>76</v>
      </c>
    </row>
    <row r="19" spans="2:29">
      <c r="B19" s="72">
        <v>201605</v>
      </c>
      <c r="C19" s="16">
        <f>'Raw Stock Data'!AP17</f>
        <v>6.2663453671985753E-2</v>
      </c>
      <c r="D19" s="16">
        <f>'Raw Stock Data'!F17</f>
        <v>6.5187224090666712E-2</v>
      </c>
      <c r="E19" s="16">
        <f>'Raw Stock Data'!BZ17</f>
        <v>-6.3214920153024226E-2</v>
      </c>
      <c r="F19" s="9">
        <f>'Raw Stock Data'!X17</f>
        <v>5.837161341896583E-2</v>
      </c>
      <c r="K19" s="6">
        <f t="shared" si="0"/>
        <v>1.0249248931204171</v>
      </c>
      <c r="L19" s="16">
        <f t="shared" si="1"/>
        <v>2.492489312041711E-2</v>
      </c>
      <c r="M19" s="16">
        <f>'Market and Factors'!C21</f>
        <v>1.78E-2</v>
      </c>
      <c r="N19" s="16">
        <f>'Market and Factors'!M21</f>
        <v>-2.7000000000000001E-3</v>
      </c>
      <c r="O19" s="16">
        <f>'Market and Factors'!O21</f>
        <v>-1.8100000000000002E-2</v>
      </c>
      <c r="P19" s="9">
        <f>'Market and Factors'!Q21</f>
        <v>1.9199999999999998E-2</v>
      </c>
      <c r="U19" s="44" t="s">
        <v>64</v>
      </c>
      <c r="V19" s="39">
        <v>9.9364424820704064E-3</v>
      </c>
      <c r="W19" s="39">
        <v>4.051188392911919E-3</v>
      </c>
      <c r="X19" s="39">
        <v>2.4527228848343623</v>
      </c>
      <c r="Y19" s="39">
        <v>1.7206746646762996E-2</v>
      </c>
      <c r="Z19" s="39">
        <v>1.8271078444123817E-3</v>
      </c>
      <c r="AA19" s="39">
        <v>1.8045777119728431E-2</v>
      </c>
      <c r="AB19" s="39">
        <v>1.8271078444123817E-3</v>
      </c>
      <c r="AC19" s="48">
        <v>1.8045777119728431E-2</v>
      </c>
    </row>
    <row r="20" spans="2:29" ht="16.5" thickBot="1">
      <c r="B20" s="72">
        <v>201606</v>
      </c>
      <c r="C20" s="16">
        <f>'Raw Stock Data'!AP18</f>
        <v>-2.7975598257850714E-2</v>
      </c>
      <c r="D20" s="16">
        <f>'Raw Stock Data'!F18</f>
        <v>-3.7031219767102601E-2</v>
      </c>
      <c r="E20" s="16">
        <f>'Raw Stock Data'!BZ18</f>
        <v>-5.6211631402903594E-4</v>
      </c>
      <c r="F20" s="9">
        <f>'Raw Stock Data'!X18</f>
        <v>3.9000584433481998E-2</v>
      </c>
      <c r="K20" s="6">
        <f t="shared" si="0"/>
        <v>0.9904742153353242</v>
      </c>
      <c r="L20" s="16">
        <f t="shared" si="1"/>
        <v>-9.5257846646758272E-3</v>
      </c>
      <c r="M20" s="16">
        <f>'Market and Factors'!C22</f>
        <v>-5.0000000000000001E-4</v>
      </c>
      <c r="N20" s="16">
        <f>'Market and Factors'!M22</f>
        <v>6.5000000000000006E-3</v>
      </c>
      <c r="O20" s="16">
        <f>'Market and Factors'!O22</f>
        <v>-1.47E-2</v>
      </c>
      <c r="P20" s="9">
        <f>'Market and Factors'!Q22</f>
        <v>4.2199999999999994E-2</v>
      </c>
      <c r="U20" s="45" t="s">
        <v>77</v>
      </c>
      <c r="V20" s="40">
        <v>0.80458573430239133</v>
      </c>
      <c r="W20" s="40">
        <v>9.8935631131842811E-2</v>
      </c>
      <c r="X20" s="40">
        <v>8.1324162498159094</v>
      </c>
      <c r="Y20" s="40">
        <v>3.6753843503974074E-11</v>
      </c>
      <c r="Z20" s="40">
        <v>0.60654455166083787</v>
      </c>
      <c r="AA20" s="40">
        <v>1.0026269169439448</v>
      </c>
      <c r="AB20" s="40">
        <v>0.60654455166083787</v>
      </c>
      <c r="AC20" s="49">
        <v>1.0026269169439448</v>
      </c>
    </row>
    <row r="21" spans="2:29">
      <c r="B21" s="72">
        <v>201607</v>
      </c>
      <c r="C21" s="16">
        <f>'Raw Stock Data'!AP19</f>
        <v>0.1074802110682173</v>
      </c>
      <c r="D21" s="16">
        <f>'Raw Stock Data'!F19</f>
        <v>8.9862905239958102E-2</v>
      </c>
      <c r="E21" s="16">
        <f>'Raw Stock Data'!BZ19</f>
        <v>8.1719652585158717E-3</v>
      </c>
      <c r="F21" s="9">
        <f>'Raw Stock Data'!X19</f>
        <v>-8.8460127923858673E-4</v>
      </c>
      <c r="K21" s="6">
        <f t="shared" si="0"/>
        <v>1.049848717815925</v>
      </c>
      <c r="L21" s="16">
        <f t="shared" si="1"/>
        <v>4.9848717815924967E-2</v>
      </c>
      <c r="M21" s="16">
        <f>'Market and Factors'!C23</f>
        <v>3.95E-2</v>
      </c>
      <c r="N21" s="16">
        <f>'Market and Factors'!M23</f>
        <v>2.64E-2</v>
      </c>
      <c r="O21" s="16">
        <f>'Market and Factors'!O23</f>
        <v>-1.11E-2</v>
      </c>
      <c r="P21" s="9">
        <f>'Market and Factors'!Q23</f>
        <v>-2.9900000000000003E-2</v>
      </c>
    </row>
    <row r="22" spans="2:29">
      <c r="B22" s="72">
        <v>201608</v>
      </c>
      <c r="C22" s="16">
        <f>'Raw Stock Data'!AP20</f>
        <v>1.3561587884545985E-2</v>
      </c>
      <c r="D22" s="16">
        <f>'Raw Stock Data'!F20</f>
        <v>1.7936454238625579E-2</v>
      </c>
      <c r="E22" s="16">
        <f>'Raw Stock Data'!BZ20</f>
        <v>3.8358546697671136E-2</v>
      </c>
      <c r="F22" s="9">
        <f>'Raw Stock Data'!X20</f>
        <v>-2.1167508695700891E-2</v>
      </c>
      <c r="K22" s="6">
        <f t="shared" si="0"/>
        <v>1.0155860594363619</v>
      </c>
      <c r="L22" s="16">
        <f t="shared" si="1"/>
        <v>1.558605943636201E-2</v>
      </c>
      <c r="M22" s="16">
        <f>'Market and Factors'!C24</f>
        <v>5.0000000000000001E-3</v>
      </c>
      <c r="N22" s="16">
        <f>'Market and Factors'!M24</f>
        <v>1.1599999999999999E-2</v>
      </c>
      <c r="O22" s="16">
        <f>'Market and Factors'!O24</f>
        <v>3.3399999999999999E-2</v>
      </c>
      <c r="P22" s="9">
        <f>'Market and Factors'!Q24</f>
        <v>-3.1200000000000002E-2</v>
      </c>
    </row>
    <row r="23" spans="2:29" ht="16.5" thickBot="1">
      <c r="B23" s="72">
        <v>201609</v>
      </c>
      <c r="C23" s="16">
        <f>'Raw Stock Data'!AP21</f>
        <v>8.4843453878050527E-3</v>
      </c>
      <c r="D23" s="16">
        <f>'Raw Stock Data'!F21</f>
        <v>7.1076338014092175E-2</v>
      </c>
      <c r="E23" s="16">
        <f>'Raw Stock Data'!BZ21</f>
        <v>-8.6771688346329437E-2</v>
      </c>
      <c r="F23" s="9">
        <f>'Raw Stock Data'!X21</f>
        <v>1.6229106816126201E-2</v>
      </c>
      <c r="K23" s="6">
        <f t="shared" si="0"/>
        <v>1.0033636849724294</v>
      </c>
      <c r="L23" s="16">
        <f t="shared" si="1"/>
        <v>3.3636849724294269E-3</v>
      </c>
      <c r="M23" s="16">
        <f>'Market and Factors'!C25</f>
        <v>2.5000000000000001E-3</v>
      </c>
      <c r="N23" s="16">
        <f>'Market and Factors'!M25</f>
        <v>2.0199999999999999E-2</v>
      </c>
      <c r="O23" s="16">
        <f>'Market and Factors'!O25</f>
        <v>-1.49E-2</v>
      </c>
      <c r="P23" s="9">
        <f>'Market and Factors'!Q25</f>
        <v>-5.7999999999999996E-3</v>
      </c>
    </row>
    <row r="24" spans="2:29">
      <c r="B24" s="72">
        <v>201610</v>
      </c>
      <c r="C24" s="16">
        <f>'Raw Stock Data'!AP22</f>
        <v>4.0077675658043405E-2</v>
      </c>
      <c r="D24" s="16">
        <f>'Raw Stock Data'!F22</f>
        <v>4.134209680814978E-3</v>
      </c>
      <c r="E24" s="16">
        <f>'Raw Stock Data'!BZ22</f>
        <v>-4.1841319253080184E-2</v>
      </c>
      <c r="F24" s="9">
        <f>'Raw Stock Data'!X22</f>
        <v>-2.9318113532724257E-2</v>
      </c>
      <c r="K24" s="6">
        <f t="shared" si="0"/>
        <v>0.98904260625452289</v>
      </c>
      <c r="L24" s="16">
        <f t="shared" si="1"/>
        <v>-1.0957393745477155E-2</v>
      </c>
      <c r="M24" s="16">
        <f>'Market and Factors'!C26</f>
        <v>-2.0199999999999999E-2</v>
      </c>
      <c r="N24" s="16">
        <f>'Market and Factors'!M26</f>
        <v>-4.3899999999999995E-2</v>
      </c>
      <c r="O24" s="16">
        <f>'Market and Factors'!O26</f>
        <v>4.1599999999999998E-2</v>
      </c>
      <c r="P24" s="9">
        <f>'Market and Factors'!Q26</f>
        <v>6.5000000000000006E-3</v>
      </c>
      <c r="U24" s="115" t="s">
        <v>99</v>
      </c>
      <c r="V24" s="116"/>
      <c r="W24" s="116"/>
      <c r="X24" s="116"/>
      <c r="Y24" s="116"/>
      <c r="Z24" s="116"/>
      <c r="AA24" s="116"/>
      <c r="AB24" s="116"/>
      <c r="AC24" s="117"/>
    </row>
    <row r="25" spans="2:29" ht="16.5" thickBot="1">
      <c r="B25" s="72">
        <v>201611</v>
      </c>
      <c r="C25" s="16">
        <f>'Raw Stock Data'!AP23</f>
        <v>5.5742316628414699E-3</v>
      </c>
      <c r="D25" s="16">
        <f>'Raw Stock Data'!F23</f>
        <v>-2.6698635668668275E-2</v>
      </c>
      <c r="E25" s="16">
        <f>'Raw Stock Data'!BZ23</f>
        <v>-2.2920886366671282E-3</v>
      </c>
      <c r="F25" s="9">
        <f>'Raw Stock Data'!X23</f>
        <v>5.7554500834870043E-3</v>
      </c>
      <c r="K25" s="6">
        <f t="shared" si="0"/>
        <v>0.99195507569108954</v>
      </c>
      <c r="L25" s="16">
        <f t="shared" si="1"/>
        <v>-8.0449243089104113E-3</v>
      </c>
      <c r="M25" s="16">
        <f>'Market and Factors'!C27</f>
        <v>4.8600000000000004E-2</v>
      </c>
      <c r="N25" s="16">
        <f>'Market and Factors'!M27</f>
        <v>5.4699999999999999E-2</v>
      </c>
      <c r="O25" s="16">
        <f>'Market and Factors'!O27</f>
        <v>8.2899999999999988E-2</v>
      </c>
      <c r="P25" s="9">
        <f>'Market and Factors'!Q27</f>
        <v>-4.1500000000000002E-2</v>
      </c>
      <c r="U25" s="6"/>
      <c r="V25" s="16"/>
      <c r="W25" s="16"/>
      <c r="X25" s="16"/>
      <c r="Y25" s="16"/>
      <c r="Z25" s="16"/>
      <c r="AA25" s="16"/>
      <c r="AB25" s="16"/>
      <c r="AC25" s="9"/>
    </row>
    <row r="26" spans="2:29">
      <c r="B26" s="72">
        <v>201612</v>
      </c>
      <c r="C26" s="16">
        <f>'Raw Stock Data'!AP24</f>
        <v>3.7864461915056873E-2</v>
      </c>
      <c r="D26" s="16">
        <f>'Raw Stock Data'!F24</f>
        <v>5.3035700022187666E-2</v>
      </c>
      <c r="E26" s="16">
        <f>'Raw Stock Data'!BZ24</f>
        <v>3.26537956677364E-2</v>
      </c>
      <c r="F26" s="9">
        <f>'Raw Stock Data'!X24</f>
        <v>-1.8900082286867056E-2</v>
      </c>
      <c r="K26" s="6">
        <f t="shared" si="0"/>
        <v>1.0302582865379717</v>
      </c>
      <c r="L26" s="16">
        <f t="shared" si="1"/>
        <v>3.0258286537971722E-2</v>
      </c>
      <c r="M26" s="16">
        <f>'Market and Factors'!C28</f>
        <v>1.8200000000000001E-2</v>
      </c>
      <c r="N26" s="16">
        <f>'Market and Factors'!M28</f>
        <v>1E-3</v>
      </c>
      <c r="O26" s="16">
        <f>'Market and Factors'!O28</f>
        <v>3.5799999999999998E-2</v>
      </c>
      <c r="P26" s="9">
        <f>'Market and Factors'!Q28</f>
        <v>-4.1999999999999997E-3</v>
      </c>
      <c r="U26" s="43" t="s">
        <v>54</v>
      </c>
      <c r="V26" s="42"/>
      <c r="W26" s="16"/>
      <c r="X26" s="16"/>
      <c r="Y26" s="16"/>
      <c r="Z26" s="16"/>
      <c r="AA26" s="16"/>
      <c r="AB26" s="16"/>
      <c r="AC26" s="9"/>
    </row>
    <row r="27" spans="2:29">
      <c r="B27" s="72">
        <v>201701</v>
      </c>
      <c r="C27" s="16">
        <f>'Raw Stock Data'!AP25</f>
        <v>3.9992661665797055E-2</v>
      </c>
      <c r="D27" s="16">
        <f>'Raw Stock Data'!F25</f>
        <v>4.7346463251956142E-2</v>
      </c>
      <c r="E27" s="16">
        <f>'Raw Stock Data'!BZ25</f>
        <v>2.610541909481608E-2</v>
      </c>
      <c r="F27" s="9">
        <f>'Raw Stock Data'!X25</f>
        <v>-2.7922255572121944E-2</v>
      </c>
      <c r="K27" s="6">
        <f t="shared" si="0"/>
        <v>1.0248173360020747</v>
      </c>
      <c r="L27" s="16">
        <f t="shared" si="1"/>
        <v>2.4817336002074641E-2</v>
      </c>
      <c r="M27" s="16">
        <f>'Market and Factors'!C29</f>
        <v>1.9400000000000001E-2</v>
      </c>
      <c r="N27" s="16">
        <f>'Market and Factors'!M29</f>
        <v>-1.04E-2</v>
      </c>
      <c r="O27" s="16">
        <f>'Market and Factors'!O29</f>
        <v>-2.7799999999999998E-2</v>
      </c>
      <c r="P27" s="9">
        <f>'Market and Factors'!Q29</f>
        <v>-9.3999999999999986E-3</v>
      </c>
      <c r="U27" s="44" t="s">
        <v>55</v>
      </c>
      <c r="V27" s="39">
        <v>0.77472450226140144</v>
      </c>
      <c r="W27" s="16"/>
      <c r="X27" s="16"/>
      <c r="Y27" s="16"/>
      <c r="Z27" s="16"/>
      <c r="AA27" s="16"/>
      <c r="AB27" s="16"/>
      <c r="AC27" s="9"/>
    </row>
    <row r="28" spans="2:29">
      <c r="B28" s="72">
        <v>201702</v>
      </c>
      <c r="C28" s="16">
        <f>'Raw Stock Data'!AP26</f>
        <v>-1.0763373252449096E-2</v>
      </c>
      <c r="D28" s="16">
        <f>'Raw Stock Data'!F26</f>
        <v>0.12848356920358189</v>
      </c>
      <c r="E28" s="16">
        <f>'Raw Stock Data'!BZ26</f>
        <v>8.0129318142951614E-2</v>
      </c>
      <c r="F28" s="9">
        <f>'Raw Stock Data'!X26</f>
        <v>6.2381126453117636E-2</v>
      </c>
      <c r="K28" s="6">
        <f t="shared" si="0"/>
        <v>1.0798697639668953</v>
      </c>
      <c r="L28" s="16">
        <f t="shared" si="1"/>
        <v>7.986976396689531E-2</v>
      </c>
      <c r="M28" s="16">
        <f>'Market and Factors'!C30</f>
        <v>3.5699999999999996E-2</v>
      </c>
      <c r="N28" s="16">
        <f>'Market and Factors'!M30</f>
        <v>-2.0199999999999999E-2</v>
      </c>
      <c r="O28" s="16">
        <f>'Market and Factors'!O30</f>
        <v>-1.7899999999999999E-2</v>
      </c>
      <c r="P28" s="9">
        <f>'Market and Factors'!Q30</f>
        <v>-1.6500000000000001E-2</v>
      </c>
      <c r="U28" s="44" t="s">
        <v>56</v>
      </c>
      <c r="V28" s="39">
        <v>0.60019805440417617</v>
      </c>
      <c r="W28" s="16"/>
      <c r="X28" s="16"/>
      <c r="Y28" s="16"/>
      <c r="Z28" s="16"/>
      <c r="AA28" s="16"/>
      <c r="AB28" s="16"/>
      <c r="AC28" s="9"/>
    </row>
    <row r="29" spans="2:29">
      <c r="B29" s="72">
        <v>201703</v>
      </c>
      <c r="C29" s="16">
        <f>'Raw Stock Data'!AP27</f>
        <v>3.5324806512775815E-2</v>
      </c>
      <c r="D29" s="16">
        <f>'Raw Stock Data'!F27</f>
        <v>5.2936386127759423E-2</v>
      </c>
      <c r="E29" s="16">
        <f>'Raw Stock Data'!BZ27</f>
        <v>-2.5317377443375259E-2</v>
      </c>
      <c r="F29" s="9">
        <f>'Raw Stock Data'!X27</f>
        <v>1.5913187962087939E-2</v>
      </c>
      <c r="K29" s="6">
        <f t="shared" si="0"/>
        <v>1.0194138804810371</v>
      </c>
      <c r="L29" s="16">
        <f t="shared" si="1"/>
        <v>1.9413880481037184E-2</v>
      </c>
      <c r="M29" s="16">
        <f>'Market and Factors'!C31</f>
        <v>1.7000000000000001E-3</v>
      </c>
      <c r="N29" s="16">
        <f>'Market and Factors'!M31</f>
        <v>1.2E-2</v>
      </c>
      <c r="O29" s="16">
        <f>'Market and Factors'!O31</f>
        <v>-3.1699999999999999E-2</v>
      </c>
      <c r="P29" s="9">
        <f>'Market and Factors'!Q31</f>
        <v>-9.1999999999999998E-3</v>
      </c>
      <c r="U29" s="44" t="s">
        <v>57</v>
      </c>
      <c r="V29" s="39">
        <v>0.57112154926993453</v>
      </c>
      <c r="W29" s="16"/>
      <c r="X29" s="16"/>
      <c r="Y29" s="16"/>
      <c r="Z29" s="16"/>
      <c r="AA29" s="16"/>
      <c r="AB29" s="16"/>
      <c r="AC29" s="9"/>
    </row>
    <row r="30" spans="2:29">
      <c r="B30" s="72">
        <v>201704</v>
      </c>
      <c r="C30" s="16">
        <f>'Raw Stock Data'!AP28</f>
        <v>3.8977748640758716E-2</v>
      </c>
      <c r="D30" s="16">
        <f>'Raw Stock Data'!F28</f>
        <v>-5.696863371564819E-4</v>
      </c>
      <c r="E30" s="16">
        <f>'Raw Stock Data'!BZ28</f>
        <v>-3.1441225793842611E-3</v>
      </c>
      <c r="F30" s="9">
        <f>'Raw Stock Data'!X28</f>
        <v>5.0176933542704728E-2</v>
      </c>
      <c r="K30" s="6">
        <f t="shared" si="0"/>
        <v>1.0147394220128347</v>
      </c>
      <c r="L30" s="16">
        <f t="shared" si="1"/>
        <v>1.4739422012834708E-2</v>
      </c>
      <c r="M30" s="16">
        <f>'Market and Factors'!C32</f>
        <v>1.09E-2</v>
      </c>
      <c r="N30" s="16">
        <f>'Market and Factors'!M32</f>
        <v>7.0999999999999995E-3</v>
      </c>
      <c r="O30" s="16">
        <f>'Market and Factors'!O32</f>
        <v>-1.8700000000000001E-2</v>
      </c>
      <c r="P30" s="9">
        <f>'Market and Factors'!Q32</f>
        <v>5.5000000000000005E-3</v>
      </c>
      <c r="U30" s="44" t="s">
        <v>58</v>
      </c>
      <c r="V30" s="39">
        <v>2.9588683076469086E-2</v>
      </c>
      <c r="W30" s="16"/>
      <c r="X30" s="16"/>
      <c r="Y30" s="16"/>
      <c r="Z30" s="16"/>
      <c r="AA30" s="16"/>
      <c r="AB30" s="16"/>
      <c r="AC30" s="9"/>
    </row>
    <row r="31" spans="2:29" ht="16.5" thickBot="1">
      <c r="B31" s="72">
        <v>201705</v>
      </c>
      <c r="C31" s="16">
        <f>'Raw Stock Data'!AP29</f>
        <v>1.9557609151350894E-2</v>
      </c>
      <c r="D31" s="16">
        <f>'Raw Stock Data'!F29</f>
        <v>6.2817873459411352E-2</v>
      </c>
      <c r="E31" s="16">
        <f>'Raw Stock Data'!BZ29</f>
        <v>-4.4274414225575154E-2</v>
      </c>
      <c r="F31" s="9">
        <f>'Raw Stock Data'!X29</f>
        <v>4.4890953064253156E-2</v>
      </c>
      <c r="K31" s="6">
        <f t="shared" si="0"/>
        <v>1.0206157634286748</v>
      </c>
      <c r="L31" s="16">
        <f t="shared" si="1"/>
        <v>2.0615763428674692E-2</v>
      </c>
      <c r="M31" s="16">
        <f>'Market and Factors'!C33</f>
        <v>1.06E-2</v>
      </c>
      <c r="N31" s="16">
        <f>'Market and Factors'!M33</f>
        <v>-2.5399999999999999E-2</v>
      </c>
      <c r="O31" s="16">
        <f>'Market and Factors'!O33</f>
        <v>-3.78E-2</v>
      </c>
      <c r="P31" s="9">
        <f>'Market and Factors'!Q33</f>
        <v>1.4499999999999999E-2</v>
      </c>
      <c r="U31" s="45" t="s">
        <v>59</v>
      </c>
      <c r="V31" s="40">
        <v>60</v>
      </c>
      <c r="W31" s="16"/>
      <c r="X31" s="16"/>
      <c r="Y31" s="16"/>
      <c r="Z31" s="16"/>
      <c r="AA31" s="16"/>
      <c r="AB31" s="16"/>
      <c r="AC31" s="9"/>
    </row>
    <row r="32" spans="2:29">
      <c r="B32" s="72">
        <v>201706</v>
      </c>
      <c r="C32" s="16">
        <f>'Raw Stock Data'!AP30</f>
        <v>-7.9725119878797344E-3</v>
      </c>
      <c r="D32" s="16">
        <f>'Raw Stock Data'!F30</f>
        <v>-5.3922369871949441E-2</v>
      </c>
      <c r="E32" s="16">
        <f>'Raw Stock Data'!BZ30</f>
        <v>0.11281767459911364</v>
      </c>
      <c r="F32" s="9">
        <f>'Raw Stock Data'!X30</f>
        <v>-3.1306895253894435E-2</v>
      </c>
      <c r="K32" s="6">
        <f t="shared" si="0"/>
        <v>1.007515217075591</v>
      </c>
      <c r="L32" s="16">
        <f t="shared" si="1"/>
        <v>7.5152170755909426E-3</v>
      </c>
      <c r="M32" s="16">
        <f>'Market and Factors'!C34</f>
        <v>7.8000000000000005E-3</v>
      </c>
      <c r="N32" s="16">
        <f>'Market and Factors'!M34</f>
        <v>2.1700000000000001E-2</v>
      </c>
      <c r="O32" s="16">
        <f>'Market and Factors'!O34</f>
        <v>1.3500000000000002E-2</v>
      </c>
      <c r="P32" s="9">
        <f>'Market and Factors'!Q34</f>
        <v>-2.5999999999999999E-3</v>
      </c>
      <c r="U32" s="6"/>
      <c r="V32" s="16"/>
      <c r="W32" s="16"/>
      <c r="X32" s="16"/>
      <c r="Y32" s="16"/>
      <c r="Z32" s="16"/>
      <c r="AA32" s="16"/>
      <c r="AB32" s="16"/>
      <c r="AC32" s="9"/>
    </row>
    <row r="33" spans="2:29" ht="16.5" thickBot="1">
      <c r="B33" s="72">
        <v>201707</v>
      </c>
      <c r="C33" s="16">
        <f>'Raw Stock Data'!AP31</f>
        <v>5.3993165197939903E-2</v>
      </c>
      <c r="D33" s="16">
        <f>'Raw Stock Data'!F31</f>
        <v>3.2003758523935638E-2</v>
      </c>
      <c r="E33" s="16">
        <f>'Raw Stock Data'!BZ31</f>
        <v>3.5587356644348443E-3</v>
      </c>
      <c r="F33" s="9">
        <f>'Raw Stock Data'!X31</f>
        <v>5.6250350458754692E-2</v>
      </c>
      <c r="K33" s="6">
        <f t="shared" si="0"/>
        <v>1.0316179810541499</v>
      </c>
      <c r="L33" s="16">
        <f t="shared" si="1"/>
        <v>3.1617981054149855E-2</v>
      </c>
      <c r="M33" s="16">
        <f>'Market and Factors'!C35</f>
        <v>1.8700000000000001E-2</v>
      </c>
      <c r="N33" s="16">
        <f>'Market and Factors'!M35</f>
        <v>-1.41E-2</v>
      </c>
      <c r="O33" s="16">
        <f>'Market and Factors'!O35</f>
        <v>-2.8999999999999998E-3</v>
      </c>
      <c r="P33" s="9">
        <f>'Market and Factors'!Q35</f>
        <v>1.6299999999999999E-2</v>
      </c>
      <c r="U33" s="6" t="s">
        <v>60</v>
      </c>
      <c r="V33" s="16"/>
      <c r="W33" s="16"/>
      <c r="X33" s="16"/>
      <c r="Y33" s="16"/>
      <c r="Z33" s="16"/>
      <c r="AA33" s="16"/>
      <c r="AB33" s="16"/>
      <c r="AC33" s="9"/>
    </row>
    <row r="34" spans="2:29">
      <c r="B34" s="72">
        <v>201708</v>
      </c>
      <c r="C34" s="16">
        <f>'Raw Stock Data'!AP32</f>
        <v>2.757313847667341E-2</v>
      </c>
      <c r="D34" s="16">
        <f>'Raw Stock Data'!F32</f>
        <v>0.10176920843280306</v>
      </c>
      <c r="E34" s="16">
        <f>'Raw Stock Data'!BZ32</f>
        <v>-0.10657321756211723</v>
      </c>
      <c r="F34" s="9">
        <f>'Raw Stock Data'!X32</f>
        <v>-2.4902974850516766E-2</v>
      </c>
      <c r="K34" s="6">
        <f t="shared" si="0"/>
        <v>1.0028026334842435</v>
      </c>
      <c r="L34" s="16">
        <f t="shared" si="1"/>
        <v>2.8026334842435573E-3</v>
      </c>
      <c r="M34" s="16">
        <f>'Market and Factors'!C36</f>
        <v>1.6000000000000001E-3</v>
      </c>
      <c r="N34" s="16">
        <f>'Market and Factors'!M36</f>
        <v>-1.67E-2</v>
      </c>
      <c r="O34" s="16">
        <f>'Market and Factors'!O36</f>
        <v>-2.2400000000000003E-2</v>
      </c>
      <c r="P34" s="9">
        <f>'Market and Factors'!Q36</f>
        <v>3.5200000000000002E-2</v>
      </c>
      <c r="U34" s="46"/>
      <c r="V34" s="41" t="s">
        <v>65</v>
      </c>
      <c r="W34" s="41" t="s">
        <v>66</v>
      </c>
      <c r="X34" s="41" t="s">
        <v>67</v>
      </c>
      <c r="Y34" s="41" t="s">
        <v>68</v>
      </c>
      <c r="Z34" s="41" t="s">
        <v>69</v>
      </c>
      <c r="AA34" s="16"/>
      <c r="AB34" s="16"/>
      <c r="AC34" s="9"/>
    </row>
    <row r="35" spans="2:29">
      <c r="B35" s="72">
        <v>201709</v>
      </c>
      <c r="C35" s="16">
        <f>'Raw Stock Data'!AP33</f>
        <v>6.6316497494328316E-4</v>
      </c>
      <c r="D35" s="16">
        <f>'Raw Stock Data'!F33</f>
        <v>-5.7453558141912719E-2</v>
      </c>
      <c r="E35" s="16">
        <f>'Raw Stock Data'!BZ33</f>
        <v>-1.570440837433178E-2</v>
      </c>
      <c r="F35" s="9">
        <f>'Raw Stock Data'!X33</f>
        <v>6.2923613525297404E-3</v>
      </c>
      <c r="K35" s="6">
        <f t="shared" si="0"/>
        <v>0.97653787915477841</v>
      </c>
      <c r="L35" s="16">
        <f t="shared" si="1"/>
        <v>-2.3462120845221545E-2</v>
      </c>
      <c r="M35" s="16">
        <f>'Market and Factors'!C37</f>
        <v>2.5099999999999997E-2</v>
      </c>
      <c r="N35" s="16">
        <f>'Market and Factors'!M37</f>
        <v>4.5499999999999999E-2</v>
      </c>
      <c r="O35" s="16">
        <f>'Market and Factors'!O37</f>
        <v>3.0299999999999997E-2</v>
      </c>
      <c r="P35" s="9">
        <f>'Market and Factors'!Q37</f>
        <v>-1.1699999999999999E-2</v>
      </c>
      <c r="U35" s="44" t="s">
        <v>61</v>
      </c>
      <c r="V35" s="39">
        <v>4</v>
      </c>
      <c r="W35" s="39">
        <v>7.2287572660753197E-2</v>
      </c>
      <c r="X35" s="39">
        <v>1.8071893165188299E-2</v>
      </c>
      <c r="Y35" s="39">
        <v>20.642028731897263</v>
      </c>
      <c r="Z35" s="39">
        <v>1.967469603547142E-10</v>
      </c>
      <c r="AA35" s="16"/>
      <c r="AB35" s="16"/>
      <c r="AC35" s="9"/>
    </row>
    <row r="36" spans="2:29">
      <c r="B36" s="72">
        <v>201710</v>
      </c>
      <c r="C36" s="16">
        <f>'Raw Stock Data'!AP34</f>
        <v>0.11575996712291023</v>
      </c>
      <c r="D36" s="16">
        <f>'Raw Stock Data'!F34</f>
        <v>9.5907705461600323E-2</v>
      </c>
      <c r="E36" s="16">
        <f>'Raw Stock Data'!BZ34</f>
        <v>5.9659342571261764E-2</v>
      </c>
      <c r="F36" s="9">
        <f>'Raw Stock Data'!X34</f>
        <v>0.1164533568576957</v>
      </c>
      <c r="K36" s="6">
        <f t="shared" si="0"/>
        <v>1.0921201661229143</v>
      </c>
      <c r="L36" s="16">
        <f t="shared" si="1"/>
        <v>9.2120166122914321E-2</v>
      </c>
      <c r="M36" s="16">
        <f>'Market and Factors'!C38</f>
        <v>2.2499999999999999E-2</v>
      </c>
      <c r="N36" s="16">
        <f>'Market and Factors'!M38</f>
        <v>-1.9400000000000001E-2</v>
      </c>
      <c r="O36" s="16">
        <f>'Market and Factors'!O38</f>
        <v>-5.0000000000000001E-4</v>
      </c>
      <c r="P36" s="9">
        <f>'Market and Factors'!Q38</f>
        <v>4.2999999999999997E-2</v>
      </c>
      <c r="U36" s="44" t="s">
        <v>62</v>
      </c>
      <c r="V36" s="39">
        <v>55</v>
      </c>
      <c r="W36" s="39">
        <v>4.8151959140985051E-2</v>
      </c>
      <c r="X36" s="39">
        <v>8.7549016619972817E-4</v>
      </c>
      <c r="Y36" s="39"/>
      <c r="Z36" s="39"/>
      <c r="AA36" s="16"/>
      <c r="AB36" s="16"/>
      <c r="AC36" s="9"/>
    </row>
    <row r="37" spans="2:29" ht="16.5" thickBot="1">
      <c r="B37" s="72">
        <v>201711</v>
      </c>
      <c r="C37" s="16">
        <f>'Raw Stock Data'!AP35</f>
        <v>1.1101813267472007E-2</v>
      </c>
      <c r="D37" s="16">
        <f>'Raw Stock Data'!F35</f>
        <v>1.5823510029174148E-2</v>
      </c>
      <c r="E37" s="16">
        <f>'Raw Stock Data'!BZ35</f>
        <v>9.7945053423179301E-2</v>
      </c>
      <c r="F37" s="9">
        <f>'Raw Stock Data'!X35</f>
        <v>0.11281825471900322</v>
      </c>
      <c r="K37" s="6">
        <f t="shared" si="0"/>
        <v>1.0591506674710862</v>
      </c>
      <c r="L37" s="16">
        <f t="shared" si="1"/>
        <v>5.9150667471086188E-2</v>
      </c>
      <c r="M37" s="16">
        <f>'Market and Factors'!C39</f>
        <v>3.1200000000000002E-2</v>
      </c>
      <c r="N37" s="16">
        <f>'Market and Factors'!M39</f>
        <v>-6.5000000000000006E-3</v>
      </c>
      <c r="O37" s="16">
        <f>'Market and Factors'!O39</f>
        <v>-4.0000000000000002E-4</v>
      </c>
      <c r="P37" s="9">
        <f>'Market and Factors'!Q39</f>
        <v>-7.3000000000000001E-3</v>
      </c>
      <c r="U37" s="45" t="s">
        <v>63</v>
      </c>
      <c r="V37" s="40">
        <v>59</v>
      </c>
      <c r="W37" s="40">
        <v>0.12043953180173825</v>
      </c>
      <c r="X37" s="40"/>
      <c r="Y37" s="40"/>
      <c r="Z37" s="40"/>
      <c r="AA37" s="16"/>
      <c r="AB37" s="16"/>
      <c r="AC37" s="9"/>
    </row>
    <row r="38" spans="2:29" ht="16.5" thickBot="1">
      <c r="B38" s="72">
        <v>201712</v>
      </c>
      <c r="C38" s="16">
        <f>'Raw Stock Data'!AP36</f>
        <v>2.048073602336643E-2</v>
      </c>
      <c r="D38" s="16">
        <f>'Raw Stock Data'!F36</f>
        <v>-1.2605884892686787E-2</v>
      </c>
      <c r="E38" s="16">
        <f>'Raw Stock Data'!BZ36</f>
        <v>3.4353279705229257E-2</v>
      </c>
      <c r="F38" s="9">
        <f>'Raw Stock Data'!X36</f>
        <v>1.4733089729713924E-2</v>
      </c>
      <c r="K38" s="6">
        <f t="shared" si="0"/>
        <v>1.0119126525485762</v>
      </c>
      <c r="L38" s="16">
        <f t="shared" si="1"/>
        <v>1.1912652548576151E-2</v>
      </c>
      <c r="M38" s="16">
        <f>'Market and Factors'!C40</f>
        <v>1.06E-2</v>
      </c>
      <c r="N38" s="16">
        <f>'Market and Factors'!M40</f>
        <v>-1.2800000000000001E-2</v>
      </c>
      <c r="O38" s="16">
        <f>'Market and Factors'!O40</f>
        <v>1.4000000000000002E-3</v>
      </c>
      <c r="P38" s="9">
        <f>'Market and Factors'!Q40</f>
        <v>-1.6500000000000001E-2</v>
      </c>
      <c r="U38" s="6"/>
      <c r="V38" s="16"/>
      <c r="W38" s="16"/>
      <c r="X38" s="16"/>
      <c r="Y38" s="16"/>
      <c r="Z38" s="16"/>
      <c r="AA38" s="16"/>
      <c r="AB38" s="16"/>
      <c r="AC38" s="9"/>
    </row>
    <row r="39" spans="2:29">
      <c r="B39" s="72">
        <v>201801</v>
      </c>
      <c r="C39" s="16">
        <f>'Raw Stock Data'!AP37</f>
        <v>0.10960817547522629</v>
      </c>
      <c r="D39" s="16">
        <f>'Raw Stock Data'!F37</f>
        <v>-1.173636451566369E-2</v>
      </c>
      <c r="E39" s="16">
        <f>'Raw Stock Data'!BZ37</f>
        <v>9.3169822296345753E-2</v>
      </c>
      <c r="F39" s="9">
        <f>'Raw Stock Data'!X37</f>
        <v>8.4082688868320446E-2</v>
      </c>
      <c r="K39" s="6">
        <f t="shared" si="0"/>
        <v>1.0571009832033695</v>
      </c>
      <c r="L39" s="16">
        <f t="shared" si="1"/>
        <v>5.7100983203369468E-2</v>
      </c>
      <c r="M39" s="16">
        <f>'Market and Factors'!C41</f>
        <v>5.5800000000000002E-2</v>
      </c>
      <c r="N39" s="16">
        <f>'Market and Factors'!M41</f>
        <v>-3.0299999999999997E-2</v>
      </c>
      <c r="O39" s="16">
        <f>'Market and Factors'!O41</f>
        <v>-1.37E-2</v>
      </c>
      <c r="P39" s="9">
        <f>'Market and Factors'!Q41</f>
        <v>3.9300000000000002E-2</v>
      </c>
      <c r="U39" s="46"/>
      <c r="V39" s="41" t="s">
        <v>70</v>
      </c>
      <c r="W39" s="41" t="s">
        <v>58</v>
      </c>
      <c r="X39" s="41" t="s">
        <v>71</v>
      </c>
      <c r="Y39" s="41" t="s">
        <v>72</v>
      </c>
      <c r="Z39" s="41" t="s">
        <v>73</v>
      </c>
      <c r="AA39" s="41" t="s">
        <v>74</v>
      </c>
      <c r="AB39" s="41" t="s">
        <v>75</v>
      </c>
      <c r="AC39" s="47" t="s">
        <v>76</v>
      </c>
    </row>
    <row r="40" spans="2:29">
      <c r="B40" s="72">
        <v>201802</v>
      </c>
      <c r="C40" s="16">
        <f>'Raw Stock Data'!AP38</f>
        <v>-1.415118880164355E-2</v>
      </c>
      <c r="D40" s="16">
        <f>'Raw Stock Data'!F38</f>
        <v>6.2747626281453653E-2</v>
      </c>
      <c r="E40" s="16">
        <f>'Raw Stock Data'!BZ38</f>
        <v>-1.8543700735035383E-2</v>
      </c>
      <c r="F40" s="9">
        <f>'Raw Stock Data'!X38</f>
        <v>-0.15672845167597055</v>
      </c>
      <c r="K40" s="6">
        <f t="shared" si="0"/>
        <v>0.98293019032255757</v>
      </c>
      <c r="L40" s="16">
        <f t="shared" si="1"/>
        <v>-1.7069809677442482E-2</v>
      </c>
      <c r="M40" s="16">
        <f>'Market and Factors'!C42</f>
        <v>-3.6499999999999998E-2</v>
      </c>
      <c r="N40" s="16">
        <f>'Market and Factors'!M42</f>
        <v>2.5999999999999999E-3</v>
      </c>
      <c r="O40" s="16">
        <f>'Market and Factors'!O42</f>
        <v>-1.1899999999999999E-2</v>
      </c>
      <c r="P40" s="9">
        <f>'Market and Factors'!Q42</f>
        <v>3.9599999999999996E-2</v>
      </c>
      <c r="U40" s="44" t="s">
        <v>64</v>
      </c>
      <c r="V40" s="39">
        <v>6.6960730070249087E-3</v>
      </c>
      <c r="W40" s="39">
        <v>4.0039206237626902E-3</v>
      </c>
      <c r="X40" s="39">
        <v>1.6723790594860155</v>
      </c>
      <c r="Y40" s="39">
        <v>0.10012964408263191</v>
      </c>
      <c r="Z40" s="39">
        <v>-1.327963231730532E-3</v>
      </c>
      <c r="AA40" s="39">
        <v>1.472010924578035E-2</v>
      </c>
      <c r="AB40" s="39">
        <v>-1.327963231730532E-3</v>
      </c>
      <c r="AC40" s="48">
        <v>1.472010924578035E-2</v>
      </c>
    </row>
    <row r="41" spans="2:29">
      <c r="B41" s="72">
        <v>201803</v>
      </c>
      <c r="C41" s="16">
        <f>'Raw Stock Data'!AP39</f>
        <v>-2.3288838685703261E-2</v>
      </c>
      <c r="D41" s="16">
        <f>'Raw Stock Data'!F39</f>
        <v>-5.5410416410366585E-2</v>
      </c>
      <c r="E41" s="16">
        <f>'Raw Stock Data'!BZ39</f>
        <v>-1.0001813324847899E-2</v>
      </c>
      <c r="F41" s="9">
        <f>'Raw Stock Data'!X39</f>
        <v>-1.2754243836337182E-2</v>
      </c>
      <c r="K41" s="6">
        <f t="shared" si="0"/>
        <v>0.97156163568879439</v>
      </c>
      <c r="L41" s="16">
        <f t="shared" si="1"/>
        <v>-2.8438364311205597E-2</v>
      </c>
      <c r="M41" s="16">
        <f>'Market and Factors'!C43</f>
        <v>-2.35E-2</v>
      </c>
      <c r="N41" s="16">
        <f>'Market and Factors'!M43</f>
        <v>3.95E-2</v>
      </c>
      <c r="O41" s="16">
        <f>'Market and Factors'!O43</f>
        <v>-1.1999999999999999E-3</v>
      </c>
      <c r="P41" s="9">
        <f>'Market and Factors'!Q43</f>
        <v>-1.24E-2</v>
      </c>
      <c r="U41" s="44" t="s">
        <v>77</v>
      </c>
      <c r="V41" s="39">
        <v>0.94390223197937229</v>
      </c>
      <c r="W41" s="39">
        <v>0.10648334792846141</v>
      </c>
      <c r="X41" s="39">
        <v>8.8643177580546499</v>
      </c>
      <c r="Y41" s="39">
        <v>3.485379589279915E-12</v>
      </c>
      <c r="Z41" s="39">
        <v>0.73050483405617617</v>
      </c>
      <c r="AA41" s="39">
        <v>1.1572996299025684</v>
      </c>
      <c r="AB41" s="39">
        <v>0.73050483405617617</v>
      </c>
      <c r="AC41" s="48">
        <v>1.1572996299025684</v>
      </c>
    </row>
    <row r="42" spans="2:29">
      <c r="B42" s="72">
        <v>201804</v>
      </c>
      <c r="C42" s="16">
        <f>'Raw Stock Data'!AP40</f>
        <v>2.3252066423580228E-2</v>
      </c>
      <c r="D42" s="16">
        <f>'Raw Stock Data'!F40</f>
        <v>-1.6419673684968095E-2</v>
      </c>
      <c r="E42" s="16">
        <f>'Raw Stock Data'!BZ40</f>
        <v>3.1063381818223927E-2</v>
      </c>
      <c r="F42" s="9">
        <f>'Raw Stock Data'!X40</f>
        <v>-1.2045086906256792E-3</v>
      </c>
      <c r="K42" s="6">
        <f t="shared" si="0"/>
        <v>1.0068190369811403</v>
      </c>
      <c r="L42" s="16">
        <f t="shared" si="1"/>
        <v>6.8190369811402425E-3</v>
      </c>
      <c r="M42" s="16">
        <f>'Market and Factors'!C44</f>
        <v>2.8999999999999998E-3</v>
      </c>
      <c r="N42" s="16">
        <f>'Market and Factors'!M44</f>
        <v>1.1200000000000002E-2</v>
      </c>
      <c r="O42" s="16">
        <f>'Market and Factors'!O44</f>
        <v>5.4000000000000003E-3</v>
      </c>
      <c r="P42" s="9">
        <f>'Market and Factors'!Q44</f>
        <v>2E-3</v>
      </c>
      <c r="U42" s="44" t="s">
        <v>79</v>
      </c>
      <c r="V42" s="39">
        <v>-0.30672007683234437</v>
      </c>
      <c r="W42" s="39">
        <v>0.17055282400286265</v>
      </c>
      <c r="X42" s="39">
        <v>-1.7983875589605964</v>
      </c>
      <c r="Y42" s="39">
        <v>7.7604265355353669E-2</v>
      </c>
      <c r="Z42" s="39">
        <v>-0.64851557405051308</v>
      </c>
      <c r="AA42" s="39">
        <v>3.5075420385824285E-2</v>
      </c>
      <c r="AB42" s="39">
        <v>-0.64851557405051308</v>
      </c>
      <c r="AC42" s="48">
        <v>3.5075420385824285E-2</v>
      </c>
    </row>
    <row r="43" spans="2:29">
      <c r="B43" s="72">
        <v>201805</v>
      </c>
      <c r="C43" s="16">
        <f>'Raw Stock Data'!AP41</f>
        <v>5.5486291207461194E-2</v>
      </c>
      <c r="D43" s="16">
        <f>'Raw Stock Data'!F41</f>
        <v>0.12936364439957515</v>
      </c>
      <c r="E43" s="16">
        <f>'Raw Stock Data'!BZ41</f>
        <v>4.8461043090185181E-2</v>
      </c>
      <c r="F43" s="9">
        <f>'Raw Stock Data'!X41</f>
        <v>-6.832298110410974E-2</v>
      </c>
      <c r="K43" s="6">
        <f t="shared" si="0"/>
        <v>1.0544739359272042</v>
      </c>
      <c r="L43" s="16">
        <f t="shared" si="1"/>
        <v>5.4473935927204092E-2</v>
      </c>
      <c r="M43" s="16">
        <f>'Market and Factors'!C45</f>
        <v>2.6499999999999999E-2</v>
      </c>
      <c r="N43" s="16">
        <f>'Market and Factors'!M45</f>
        <v>5.2300000000000006E-2</v>
      </c>
      <c r="O43" s="16">
        <f>'Market and Factors'!O45</f>
        <v>-3.1600000000000003E-2</v>
      </c>
      <c r="P43" s="9">
        <f>'Market and Factors'!Q45</f>
        <v>3.8100000000000002E-2</v>
      </c>
      <c r="U43" s="44" t="s">
        <v>80</v>
      </c>
      <c r="V43" s="39">
        <v>-0.19007639436896204</v>
      </c>
      <c r="W43" s="39">
        <v>0.1490436156406941</v>
      </c>
      <c r="X43" s="39">
        <v>-1.2753071881132261</v>
      </c>
      <c r="Y43" s="39">
        <v>0.20756117548768607</v>
      </c>
      <c r="Z43" s="39">
        <v>-0.48876647477624757</v>
      </c>
      <c r="AA43" s="39">
        <v>0.10861368603832347</v>
      </c>
      <c r="AB43" s="39">
        <v>-0.48876647477624757</v>
      </c>
      <c r="AC43" s="48">
        <v>0.10861368603832347</v>
      </c>
    </row>
    <row r="44" spans="2:29" ht="16.5" thickBot="1">
      <c r="B44" s="72">
        <v>201806</v>
      </c>
      <c r="C44" s="16">
        <f>'Raw Stock Data'!AP42</f>
        <v>5.9741190823687021E-4</v>
      </c>
      <c r="D44" s="16">
        <f>'Raw Stock Data'!F42</f>
        <v>-6.9985600144150143E-3</v>
      </c>
      <c r="E44" s="16">
        <f>'Raw Stock Data'!BZ42</f>
        <v>0.10834929068288478</v>
      </c>
      <c r="F44" s="9">
        <f>'Raw Stock Data'!X42</f>
        <v>4.2816137555662138E-2</v>
      </c>
      <c r="K44" s="6">
        <f t="shared" si="0"/>
        <v>1.0387081304971881</v>
      </c>
      <c r="L44" s="16">
        <f t="shared" si="1"/>
        <v>3.8708130497188131E-2</v>
      </c>
      <c r="M44" s="16">
        <f>'Market and Factors'!C46</f>
        <v>4.7999999999999996E-3</v>
      </c>
      <c r="N44" s="16">
        <f>'Market and Factors'!M46</f>
        <v>1.18E-2</v>
      </c>
      <c r="O44" s="16">
        <f>'Market and Factors'!O46</f>
        <v>-2.3799999999999998E-2</v>
      </c>
      <c r="P44" s="9">
        <f>'Market and Factors'!Q46</f>
        <v>-2.3900000000000001E-2</v>
      </c>
      <c r="U44" s="45" t="s">
        <v>81</v>
      </c>
      <c r="V44" s="40">
        <v>8.2969120451409778E-2</v>
      </c>
      <c r="W44" s="40">
        <v>0.12985767945566704</v>
      </c>
      <c r="X44" s="40">
        <v>0.63892347991429455</v>
      </c>
      <c r="Y44" s="40">
        <v>0.5255247084470881</v>
      </c>
      <c r="Z44" s="40">
        <v>-0.17727148463175377</v>
      </c>
      <c r="AA44" s="40">
        <v>0.3432097255345733</v>
      </c>
      <c r="AB44" s="40">
        <v>-0.17727148463175377</v>
      </c>
      <c r="AC44" s="49">
        <v>0.3432097255345733</v>
      </c>
    </row>
    <row r="45" spans="2:29">
      <c r="B45" s="72">
        <v>201807</v>
      </c>
      <c r="C45" s="16">
        <f>'Raw Stock Data'!AP43</f>
        <v>7.4152907120396669E-2</v>
      </c>
      <c r="D45" s="16">
        <f>'Raw Stock Data'!F43</f>
        <v>2.6383341997660688E-2</v>
      </c>
      <c r="E45" s="16">
        <f>'Raw Stock Data'!BZ43</f>
        <v>-3.3667968969517119E-2</v>
      </c>
      <c r="F45" s="9">
        <f>'Raw Stock Data'!X43</f>
        <v>4.0198096653927096E-2</v>
      </c>
      <c r="K45" s="6">
        <f t="shared" si="0"/>
        <v>1.0182963344071709</v>
      </c>
      <c r="L45" s="16">
        <f t="shared" si="1"/>
        <v>1.8296334407171023E-2</v>
      </c>
      <c r="M45" s="16">
        <f>'Market and Factors'!C47</f>
        <v>3.1899999999999998E-2</v>
      </c>
      <c r="N45" s="16">
        <f>'Market and Factors'!M47</f>
        <v>-2.1700000000000001E-2</v>
      </c>
      <c r="O45" s="16">
        <f>'Market and Factors'!O47</f>
        <v>4.3E-3</v>
      </c>
      <c r="P45" s="9">
        <f>'Market and Factors'!Q47</f>
        <v>-1.6E-2</v>
      </c>
    </row>
    <row r="46" spans="2:29">
      <c r="B46" s="72">
        <v>201808</v>
      </c>
      <c r="C46" s="16">
        <f>'Raw Stock Data'!AP44</f>
        <v>5.7317798832864572E-2</v>
      </c>
      <c r="D46" s="16">
        <f>'Raw Stock Data'!F44</f>
        <v>0.19462691497419829</v>
      </c>
      <c r="E46" s="16">
        <f>'Raw Stock Data'!BZ44</f>
        <v>6.7181873516427709E-2</v>
      </c>
      <c r="F46" s="9">
        <f>'Raw Stock Data'!X44</f>
        <v>7.2702253636252101E-2</v>
      </c>
      <c r="K46" s="6">
        <f t="shared" si="0"/>
        <v>1.1114121028480779</v>
      </c>
      <c r="L46" s="16">
        <f t="shared" si="1"/>
        <v>0.11141210284807782</v>
      </c>
      <c r="M46" s="16">
        <f>'Market and Factors'!C48</f>
        <v>3.44E-2</v>
      </c>
      <c r="N46" s="16">
        <f>'Market and Factors'!M48</f>
        <v>1.15E-2</v>
      </c>
      <c r="O46" s="16">
        <f>'Market and Factors'!O48</f>
        <v>-4.0800000000000003E-2</v>
      </c>
      <c r="P46" s="9">
        <f>'Market and Factors'!Q48</f>
        <v>5.3099999999999994E-2</v>
      </c>
    </row>
    <row r="47" spans="2:29">
      <c r="B47" s="72">
        <v>201809</v>
      </c>
      <c r="C47" s="16">
        <f>'Raw Stock Data'!AP45</f>
        <v>2.0578907612898035E-2</v>
      </c>
      <c r="D47" s="16">
        <f>'Raw Stock Data'!F45</f>
        <v>-6.324973563661445E-3</v>
      </c>
      <c r="E47" s="16">
        <f>'Raw Stock Data'!BZ45</f>
        <v>3.1695491002380553E-2</v>
      </c>
      <c r="F47" s="9">
        <f>'Raw Stock Data'!X45</f>
        <v>-1.6152086923422068E-2</v>
      </c>
      <c r="K47" s="6">
        <f t="shared" si="0"/>
        <v>1.007151325310683</v>
      </c>
      <c r="L47" s="16">
        <f t="shared" si="1"/>
        <v>7.1513253106829516E-3</v>
      </c>
      <c r="M47" s="16">
        <f>'Market and Factors'!C49</f>
        <v>5.9999999999999995E-4</v>
      </c>
      <c r="N47" s="16">
        <f>'Market and Factors'!M49</f>
        <v>-2.3700000000000002E-2</v>
      </c>
      <c r="O47" s="16">
        <f>'Market and Factors'!O49</f>
        <v>-1.3000000000000001E-2</v>
      </c>
      <c r="P47" s="9">
        <f>'Market and Factors'!Q49</f>
        <v>-7.000000000000001E-4</v>
      </c>
    </row>
    <row r="48" spans="2:29">
      <c r="B48" s="72">
        <v>201810</v>
      </c>
      <c r="C48" s="16">
        <f>'Raw Stock Data'!AP46</f>
        <v>-6.8001277914899086E-2</v>
      </c>
      <c r="D48" s="16">
        <f>'Raw Stock Data'!F46</f>
        <v>-3.2377488933728132E-2</v>
      </c>
      <c r="E48" s="16">
        <f>'Raw Stock Data'!BZ46</f>
        <v>-0.11615883234353884</v>
      </c>
      <c r="F48" s="9">
        <f>'Raw Stock Data'!X46</f>
        <v>6.5930652224101702E-2</v>
      </c>
      <c r="K48" s="6">
        <f t="shared" si="0"/>
        <v>0.956806167927719</v>
      </c>
      <c r="L48" s="16">
        <f t="shared" si="1"/>
        <v>-4.3193832072281016E-2</v>
      </c>
      <c r="M48" s="16">
        <f>'Market and Factors'!C50</f>
        <v>-7.6799999999999993E-2</v>
      </c>
      <c r="N48" s="16">
        <f>'Market and Factors'!M50</f>
        <v>-4.7599999999999996E-2</v>
      </c>
      <c r="O48" s="16">
        <f>'Market and Factors'!O50</f>
        <v>3.44E-2</v>
      </c>
      <c r="P48" s="9">
        <f>'Market and Factors'!Q50</f>
        <v>-1.8200000000000001E-2</v>
      </c>
    </row>
    <row r="49" spans="2:16">
      <c r="B49" s="72">
        <v>201811</v>
      </c>
      <c r="C49" s="16">
        <f>'Raw Stock Data'!AP47</f>
        <v>3.6398836138046772E-2</v>
      </c>
      <c r="D49" s="16">
        <f>'Raw Stock Data'!F47</f>
        <v>-0.18584456554248668</v>
      </c>
      <c r="E49" s="16">
        <f>'Raw Stock Data'!BZ47</f>
        <v>-7.3395585272866101E-4</v>
      </c>
      <c r="F49" s="9">
        <f>'Raw Stock Data'!X47</f>
        <v>-2.8026462604728818E-2</v>
      </c>
      <c r="K49" s="6">
        <f t="shared" si="0"/>
        <v>0.93458874820407234</v>
      </c>
      <c r="L49" s="16">
        <f t="shared" si="1"/>
        <v>-6.5411251795927688E-2</v>
      </c>
      <c r="M49" s="16">
        <f>'Market and Factors'!C51</f>
        <v>1.6899999999999998E-2</v>
      </c>
      <c r="N49" s="16">
        <f>'Market and Factors'!M51</f>
        <v>-7.9000000000000008E-3</v>
      </c>
      <c r="O49" s="16">
        <f>'Market and Factors'!O51</f>
        <v>2.5000000000000001E-3</v>
      </c>
      <c r="P49" s="9">
        <f>'Market and Factors'!Q51</f>
        <v>-1.4199999999999999E-2</v>
      </c>
    </row>
    <row r="50" spans="2:16">
      <c r="B50" s="72">
        <v>201812</v>
      </c>
      <c r="C50" s="16">
        <f>'Raw Stock Data'!AP48</f>
        <v>-8.1990393084710997E-2</v>
      </c>
      <c r="D50" s="16">
        <f>'Raw Stock Data'!F48</f>
        <v>-0.11551635980949589</v>
      </c>
      <c r="E50" s="16">
        <f>'Raw Stock Data'!BZ48</f>
        <v>-1.2016303125532419E-2</v>
      </c>
      <c r="F50" s="9">
        <f>'Raw Stock Data'!X48</f>
        <v>-4.7983016508040148E-2</v>
      </c>
      <c r="K50" s="6">
        <f t="shared" si="0"/>
        <v>0.93406922086470201</v>
      </c>
      <c r="L50" s="16">
        <f t="shared" si="1"/>
        <v>-6.5930779135297962E-2</v>
      </c>
      <c r="M50" s="16">
        <f>'Market and Factors'!C52</f>
        <v>-9.5500000000000002E-2</v>
      </c>
      <c r="N50" s="16">
        <f>'Market and Factors'!M52</f>
        <v>-2.63E-2</v>
      </c>
      <c r="O50" s="16">
        <f>'Market and Factors'!O52</f>
        <v>-1.47E-2</v>
      </c>
      <c r="P50" s="9">
        <f>'Market and Factors'!Q52</f>
        <v>1.83E-2</v>
      </c>
    </row>
    <row r="51" spans="2:16">
      <c r="B51" s="72">
        <v>201901</v>
      </c>
      <c r="C51" s="16">
        <f>'Raw Stock Data'!AP49</f>
        <v>2.6057950504451519E-2</v>
      </c>
      <c r="D51" s="16">
        <f>'Raw Stock Data'!F49</f>
        <v>5.3053814819908798E-2</v>
      </c>
      <c r="E51" s="16">
        <f>'Raw Stock Data'!BZ49</f>
        <v>0.10229706191043575</v>
      </c>
      <c r="F51" s="9">
        <f>'Raw Stock Data'!X49</f>
        <v>3.2284836839288351E-2</v>
      </c>
      <c r="K51" s="6">
        <f t="shared" si="0"/>
        <v>1.0596236137036241</v>
      </c>
      <c r="L51" s="16">
        <f t="shared" si="1"/>
        <v>5.9623613703624199E-2</v>
      </c>
      <c r="M51" s="16">
        <f>'Market and Factors'!C53</f>
        <v>8.4100000000000008E-2</v>
      </c>
      <c r="N51" s="16">
        <f>'Market and Factors'!M53</f>
        <v>3.0099999999999998E-2</v>
      </c>
      <c r="O51" s="16">
        <f>'Market and Factors'!O53</f>
        <v>-6.1999999999999998E-3</v>
      </c>
      <c r="P51" s="9">
        <f>'Market and Factors'!Q53</f>
        <v>-8.6800000000000002E-2</v>
      </c>
    </row>
    <row r="52" spans="2:16">
      <c r="B52" s="72">
        <v>201902</v>
      </c>
      <c r="C52" s="16">
        <f>'Raw Stock Data'!AP50</f>
        <v>7.0976031315017951E-2</v>
      </c>
      <c r="D52" s="16">
        <f>'Raw Stock Data'!F50</f>
        <v>3.8514889361962193E-2</v>
      </c>
      <c r="E52" s="16">
        <f>'Raw Stock Data'!BZ50</f>
        <v>4.5220008675488844E-2</v>
      </c>
      <c r="F52" s="9">
        <f>'Raw Stock Data'!X50</f>
        <v>3.1175113327213021E-2</v>
      </c>
      <c r="K52" s="6">
        <f t="shared" si="0"/>
        <v>1.0439276412420286</v>
      </c>
      <c r="L52" s="16">
        <f t="shared" si="1"/>
        <v>4.392764124202872E-2</v>
      </c>
      <c r="M52" s="16">
        <f>'Market and Factors'!C54</f>
        <v>3.4000000000000002E-2</v>
      </c>
      <c r="N52" s="16">
        <f>'Market and Factors'!M54</f>
        <v>2.06E-2</v>
      </c>
      <c r="O52" s="16">
        <f>'Market and Factors'!O54</f>
        <v>-2.8399999999999998E-2</v>
      </c>
      <c r="P52" s="9">
        <f>'Market and Factors'!Q54</f>
        <v>7.9000000000000008E-3</v>
      </c>
    </row>
    <row r="53" spans="2:16">
      <c r="B53" s="72">
        <v>201903</v>
      </c>
      <c r="C53" s="16">
        <f>'Raw Stock Data'!AP51</f>
        <v>5.5349766044812503E-2</v>
      </c>
      <c r="D53" s="16">
        <f>'Raw Stock Data'!F51</f>
        <v>9.9830684321055324E-2</v>
      </c>
      <c r="E53" s="16">
        <f>'Raw Stock Data'!BZ51</f>
        <v>-1.9630078241790153E-2</v>
      </c>
      <c r="F53" s="9">
        <f>'Raw Stock Data'!X51</f>
        <v>-1.66490340855329E-2</v>
      </c>
      <c r="K53" s="6">
        <f t="shared" si="0"/>
        <v>1.0340243741294477</v>
      </c>
      <c r="L53" s="16">
        <f t="shared" si="1"/>
        <v>3.4024374129447608E-2</v>
      </c>
      <c r="M53" s="16">
        <f>'Market and Factors'!C55</f>
        <v>1.1000000000000001E-2</v>
      </c>
      <c r="N53" s="16">
        <f>'Market and Factors'!M55</f>
        <v>-3.1300000000000001E-2</v>
      </c>
      <c r="O53" s="16">
        <f>'Market and Factors'!O55</f>
        <v>-4.07E-2</v>
      </c>
      <c r="P53" s="9">
        <f>'Market and Factors'!Q55</f>
        <v>2.18E-2</v>
      </c>
    </row>
    <row r="54" spans="2:16">
      <c r="B54" s="72">
        <v>201904</v>
      </c>
      <c r="C54" s="16">
        <f>'Raw Stock Data'!AP52</f>
        <v>0.10524273171547319</v>
      </c>
      <c r="D54" s="16">
        <f>'Raw Stock Data'!F52</f>
        <v>5.4335895266276857E-2</v>
      </c>
      <c r="E54" s="16">
        <f>'Raw Stock Data'!BZ52</f>
        <v>4.3571264917845368E-2</v>
      </c>
      <c r="F54" s="9">
        <f>'Raw Stock Data'!X52</f>
        <v>5.8018494496419395E-2</v>
      </c>
      <c r="K54" s="6">
        <f t="shared" si="0"/>
        <v>1.0594790514751553</v>
      </c>
      <c r="L54" s="16">
        <f t="shared" si="1"/>
        <v>5.9479051475155365E-2</v>
      </c>
      <c r="M54" s="16">
        <f>'Market and Factors'!C56</f>
        <v>3.9599999999999996E-2</v>
      </c>
      <c r="N54" s="16">
        <f>'Market and Factors'!M56</f>
        <v>-1.6799999999999999E-2</v>
      </c>
      <c r="O54" s="16">
        <f>'Market and Factors'!O56</f>
        <v>1.9299999999999998E-2</v>
      </c>
      <c r="P54" s="9">
        <f>'Market and Factors'!Q56</f>
        <v>-2.6099999999999998E-2</v>
      </c>
    </row>
    <row r="55" spans="2:16">
      <c r="B55" s="72">
        <v>201905</v>
      </c>
      <c r="C55" s="16">
        <f>'Raw Stock Data'!AP53</f>
        <v>-5.5086239855892269E-2</v>
      </c>
      <c r="D55" s="16">
        <f>'Raw Stock Data'!F53</f>
        <v>-0.12967266527004728</v>
      </c>
      <c r="E55" s="16">
        <f>'Raw Stock Data'!BZ53</f>
        <v>-0.12381255344430239</v>
      </c>
      <c r="F55" s="9">
        <f>'Raw Stock Data'!X53</f>
        <v>-1.5713347517389203E-2</v>
      </c>
      <c r="K55" s="6">
        <f t="shared" si="0"/>
        <v>0.90606519564033106</v>
      </c>
      <c r="L55" s="16">
        <f t="shared" si="1"/>
        <v>-9.3934804359668944E-2</v>
      </c>
      <c r="M55" s="16">
        <f>'Market and Factors'!C57</f>
        <v>-6.9400000000000003E-2</v>
      </c>
      <c r="N55" s="16">
        <f>'Market and Factors'!M57</f>
        <v>-1.2E-2</v>
      </c>
      <c r="O55" s="16">
        <f>'Market and Factors'!O57</f>
        <v>-2.3900000000000001E-2</v>
      </c>
      <c r="P55" s="9">
        <f>'Market and Factors'!Q57</f>
        <v>7.6100000000000001E-2</v>
      </c>
    </row>
    <row r="56" spans="2:16">
      <c r="B56" s="72">
        <v>201906</v>
      </c>
      <c r="C56" s="16">
        <f>'Raw Stock Data'!AP54</f>
        <v>8.5327097273821456E-2</v>
      </c>
      <c r="D56" s="16">
        <f>'Raw Stock Data'!F54</f>
        <v>0.13307280587909914</v>
      </c>
      <c r="E56" s="16">
        <f>'Raw Stock Data'!BZ54</f>
        <v>8.9510318519631538E-2</v>
      </c>
      <c r="F56" s="9">
        <f>'Raw Stock Data'!X54</f>
        <v>9.3201340219705997E-2</v>
      </c>
      <c r="K56" s="6">
        <f t="shared" si="0"/>
        <v>1.1048679102485885</v>
      </c>
      <c r="L56" s="16">
        <f t="shared" si="1"/>
        <v>0.10486791024858858</v>
      </c>
      <c r="M56" s="16">
        <f>'Market and Factors'!C58</f>
        <v>6.93E-2</v>
      </c>
      <c r="N56" s="16">
        <f>'Market and Factors'!M58</f>
        <v>3.4000000000000002E-3</v>
      </c>
      <c r="O56" s="16">
        <f>'Market and Factors'!O58</f>
        <v>-1.0800000000000001E-2</v>
      </c>
      <c r="P56" s="9">
        <f>'Market and Factors'!Q58</f>
        <v>-2.23E-2</v>
      </c>
    </row>
    <row r="57" spans="2:16">
      <c r="B57" s="72">
        <v>201907</v>
      </c>
      <c r="C57" s="16">
        <f>'Raw Stock Data'!AP55</f>
        <v>1.534390275883585E-2</v>
      </c>
      <c r="D57" s="16">
        <f>'Raw Stock Data'!F55</f>
        <v>7.4494616778823255E-2</v>
      </c>
      <c r="E57" s="16">
        <f>'Raw Stock Data'!BZ55</f>
        <v>2.2876556192831469E-2</v>
      </c>
      <c r="F57" s="9">
        <f>'Raw Stock Data'!X55</f>
        <v>-2.8955437373774828E-3</v>
      </c>
      <c r="K57" s="6">
        <f t="shared" si="0"/>
        <v>1.0346585593967874</v>
      </c>
      <c r="L57" s="16">
        <f t="shared" si="1"/>
        <v>3.4658559396787456E-2</v>
      </c>
      <c r="M57" s="16">
        <f>'Market and Factors'!C59</f>
        <v>1.1899999999999999E-2</v>
      </c>
      <c r="N57" s="16">
        <f>'Market and Factors'!M59</f>
        <v>-2.07E-2</v>
      </c>
      <c r="O57" s="16">
        <f>'Market and Factors'!O59</f>
        <v>1.4000000000000002E-3</v>
      </c>
      <c r="P57" s="9">
        <f>'Market and Factors'!Q59</f>
        <v>2.6800000000000001E-2</v>
      </c>
    </row>
    <row r="58" spans="2:16">
      <c r="B58" s="72">
        <v>201908</v>
      </c>
      <c r="C58" s="16">
        <f>'Raw Stock Data'!AP56</f>
        <v>1.0067983532427976E-2</v>
      </c>
      <c r="D58" s="16">
        <f>'Raw Stock Data'!F56</f>
        <v>-2.1784065205247428E-2</v>
      </c>
      <c r="E58" s="16">
        <f>'Raw Stock Data'!BZ56</f>
        <v>-1.9384509729472241E-2</v>
      </c>
      <c r="F58" s="9">
        <f>'Raw Stock Data'!X56</f>
        <v>3.3551361658882346E-2</v>
      </c>
      <c r="K58" s="6">
        <f t="shared" si="0"/>
        <v>0.99478069412096237</v>
      </c>
      <c r="L58" s="16">
        <f t="shared" si="1"/>
        <v>-5.2193058790376045E-3</v>
      </c>
      <c r="M58" s="16">
        <f>'Market and Factors'!C60</f>
        <v>-2.58E-2</v>
      </c>
      <c r="N58" s="16">
        <f>'Market and Factors'!M60</f>
        <v>-2.41E-2</v>
      </c>
      <c r="O58" s="16">
        <f>'Market and Factors'!O60</f>
        <v>-4.99E-2</v>
      </c>
      <c r="P58" s="9">
        <f>'Market and Factors'!Q60</f>
        <v>7.5999999999999998E-2</v>
      </c>
    </row>
    <row r="59" spans="2:16">
      <c r="B59" s="72">
        <v>201909</v>
      </c>
      <c r="C59" s="16">
        <f>'Raw Stock Data'!AP57</f>
        <v>1.0045032492285806E-2</v>
      </c>
      <c r="D59" s="16">
        <f>'Raw Stock Data'!F57</f>
        <v>7.5238245892724487E-2</v>
      </c>
      <c r="E59" s="16">
        <f>'Raw Stock Data'!BZ57</f>
        <v>0.11255072485101743</v>
      </c>
      <c r="F59" s="9">
        <f>'Raw Stock Data'!X57</f>
        <v>4.1996490179305325E-2</v>
      </c>
      <c r="K59" s="6">
        <f t="shared" si="0"/>
        <v>1.0700046564274628</v>
      </c>
      <c r="L59" s="16">
        <f t="shared" si="1"/>
        <v>7.000465642746273E-2</v>
      </c>
      <c r="M59" s="16">
        <f>'Market and Factors'!C61</f>
        <v>1.44E-2</v>
      </c>
      <c r="N59" s="16">
        <f>'Market and Factors'!M61</f>
        <v>-9.0000000000000011E-3</v>
      </c>
      <c r="O59" s="16">
        <f>'Market and Factors'!O61</f>
        <v>6.7099999999999993E-2</v>
      </c>
      <c r="P59" s="9">
        <f>'Market and Factors'!Q61</f>
        <v>-6.8499999999999991E-2</v>
      </c>
    </row>
    <row r="60" spans="2:16">
      <c r="B60" s="72">
        <v>201910</v>
      </c>
      <c r="C60" s="16">
        <f>'Raw Stock Data'!AP58</f>
        <v>2.971622480169878E-2</v>
      </c>
      <c r="D60" s="16">
        <f>'Raw Stock Data'!F58</f>
        <v>0.10918444854120941</v>
      </c>
      <c r="E60" s="16">
        <f>'Raw Stock Data'!BZ58</f>
        <v>-4.8028934018205294E-2</v>
      </c>
      <c r="F60" s="9">
        <f>'Raw Stock Data'!X58</f>
        <v>-1.3464891954626195E-2</v>
      </c>
      <c r="K60" s="6">
        <f t="shared" si="0"/>
        <v>1.0255703321132912</v>
      </c>
      <c r="L60" s="16">
        <f t="shared" si="1"/>
        <v>2.5570332113291284E-2</v>
      </c>
      <c r="M60" s="16">
        <f>'Market and Factors'!C62</f>
        <v>2.06E-2</v>
      </c>
      <c r="N60" s="16">
        <f>'Market and Factors'!M62</f>
        <v>2.5000000000000001E-3</v>
      </c>
      <c r="O60" s="16">
        <f>'Market and Factors'!O62</f>
        <v>-2.07E-2</v>
      </c>
      <c r="P60" s="9">
        <f>'Market and Factors'!Q62</f>
        <v>2.3999999999999998E-3</v>
      </c>
    </row>
    <row r="61" spans="2:16">
      <c r="B61" s="72">
        <v>201911</v>
      </c>
      <c r="C61" s="16">
        <f>'Raw Stock Data'!AP59</f>
        <v>5.4669527334944394E-2</v>
      </c>
      <c r="D61" s="16">
        <f>'Raw Stock Data'!F59</f>
        <v>7.3128729807240056E-2</v>
      </c>
      <c r="E61" s="16">
        <f>'Raw Stock Data'!BZ59</f>
        <v>4.2797718015026062E-2</v>
      </c>
      <c r="F61" s="9">
        <f>'Raw Stock Data'!X59</f>
        <v>1.4406295382436428E-2</v>
      </c>
      <c r="K61" s="6">
        <f t="shared" si="0"/>
        <v>1.0495160590137709</v>
      </c>
      <c r="L61" s="16">
        <f t="shared" si="1"/>
        <v>4.9516059013770784E-2</v>
      </c>
      <c r="M61" s="16">
        <f>'Market and Factors'!C63</f>
        <v>3.8699999999999998E-2</v>
      </c>
      <c r="N61" s="16">
        <f>'Market and Factors'!M63</f>
        <v>8.6999999999999994E-3</v>
      </c>
      <c r="O61" s="16">
        <f>'Market and Factors'!O63</f>
        <v>-1.8600000000000002E-2</v>
      </c>
      <c r="P61" s="9">
        <f>'Market and Factors'!Q63</f>
        <v>-2.6200000000000001E-2</v>
      </c>
    </row>
    <row r="62" spans="2:16">
      <c r="B62" s="72">
        <v>201912</v>
      </c>
      <c r="C62" s="16">
        <f>'Raw Stock Data'!AP60</f>
        <v>4.3894027036053232E-2</v>
      </c>
      <c r="D62" s="16">
        <f>'Raw Stock Data'!F60</f>
        <v>0.1006826589479058</v>
      </c>
      <c r="E62" s="16">
        <f>'Raw Stock Data'!BZ60</f>
        <v>8.5072889773813776E-2</v>
      </c>
      <c r="F62" s="9">
        <f>'Raw Stock Data'!X60</f>
        <v>-3.499318331314229E-3</v>
      </c>
      <c r="K62" s="6">
        <f t="shared" si="0"/>
        <v>1.0666450379530563</v>
      </c>
      <c r="L62" s="16">
        <f t="shared" si="1"/>
        <v>6.6645037953056305E-2</v>
      </c>
      <c r="M62" s="16">
        <f>'Market and Factors'!C64</f>
        <v>2.7699999999999999E-2</v>
      </c>
      <c r="N62" s="16">
        <f>'Market and Factors'!M64</f>
        <v>6.8000000000000005E-3</v>
      </c>
      <c r="O62" s="16">
        <f>'Market and Factors'!O64</f>
        <v>1.83E-2</v>
      </c>
      <c r="P62" s="9">
        <f>'Market and Factors'!Q64</f>
        <v>-2.1299999999999999E-2</v>
      </c>
    </row>
    <row r="63" spans="2:16">
      <c r="B63" s="72">
        <v>202001</v>
      </c>
      <c r="C63" s="16">
        <f>'Raw Stock Data'!AP61</f>
        <v>7.8154630098555417E-2</v>
      </c>
      <c r="D63" s="16">
        <f>'Raw Stock Data'!F61</f>
        <v>5.2709982949173541E-2</v>
      </c>
      <c r="E63" s="16">
        <f>'Raw Stock Data'!BZ61</f>
        <v>-5.0752114543670721E-2</v>
      </c>
      <c r="F63" s="9">
        <f>'Raw Stock Data'!X61</f>
        <v>-3.3582520398764429E-2</v>
      </c>
      <c r="K63" s="6">
        <f t="shared" si="0"/>
        <v>1.0082295501041398</v>
      </c>
      <c r="L63" s="16">
        <f t="shared" si="1"/>
        <v>8.2295501041399471E-3</v>
      </c>
      <c r="M63" s="16">
        <f>'Market and Factors'!C65</f>
        <v>-1.1000000000000001E-3</v>
      </c>
      <c r="N63" s="16">
        <f>'Market and Factors'!M65</f>
        <v>-3.1099999999999999E-2</v>
      </c>
      <c r="O63" s="16">
        <f>'Market and Factors'!O65</f>
        <v>-6.2699999999999992E-2</v>
      </c>
      <c r="P63" s="9">
        <f>'Market and Factors'!Q65</f>
        <v>5.5599999999999997E-2</v>
      </c>
    </row>
    <row r="64" spans="2:16">
      <c r="B64" s="72">
        <v>202002</v>
      </c>
      <c r="C64" s="16">
        <f>'Raw Stock Data'!AP62</f>
        <v>-4.9487564688340847E-2</v>
      </c>
      <c r="D64" s="16">
        <f>'Raw Stock Data'!F62</f>
        <v>-0.11799755840514799</v>
      </c>
      <c r="E64" s="16">
        <f>'Raw Stock Data'!BZ62</f>
        <v>-7.3058877836896213E-2</v>
      </c>
      <c r="F64" s="9">
        <f>'Raw Stock Data'!X62</f>
        <v>-6.0681158683838131E-2</v>
      </c>
      <c r="K64" s="6">
        <f t="shared" si="0"/>
        <v>0.91722382476711062</v>
      </c>
      <c r="L64" s="16">
        <f t="shared" si="1"/>
        <v>-8.277617523288941E-2</v>
      </c>
      <c r="M64" s="16">
        <f>'Market and Factors'!C66</f>
        <v>-8.1300000000000011E-2</v>
      </c>
      <c r="N64" s="16">
        <f>'Market and Factors'!M66</f>
        <v>9.5999999999999992E-3</v>
      </c>
      <c r="O64" s="16">
        <f>'Market and Factors'!O66</f>
        <v>-4.0099999999999997E-2</v>
      </c>
      <c r="P64" s="9">
        <f>'Market and Factors'!Q66</f>
        <v>-2.5000000000000001E-3</v>
      </c>
    </row>
    <row r="65" spans="2:16">
      <c r="B65" s="72">
        <v>202003</v>
      </c>
      <c r="C65" s="16">
        <f>'Raw Stock Data'!AP63</f>
        <v>-2.5082646325762556E-2</v>
      </c>
      <c r="D65" s="16">
        <f>'Raw Stock Data'!F63</f>
        <v>-6.8753771198736838E-2</v>
      </c>
      <c r="E65" s="16">
        <f>'Raw Stock Data'!BZ63</f>
        <v>-7.292115445220794E-2</v>
      </c>
      <c r="F65" s="9">
        <f>'Raw Stock Data'!X63</f>
        <v>5.3963448812111611E-2</v>
      </c>
      <c r="K65" s="6">
        <f t="shared" si="0"/>
        <v>0.9610901265583377</v>
      </c>
      <c r="L65" s="16">
        <f t="shared" si="1"/>
        <v>-3.8909873441662336E-2</v>
      </c>
      <c r="M65" s="16">
        <f>'Market and Factors'!C67</f>
        <v>-0.13390000000000002</v>
      </c>
      <c r="N65" s="16">
        <f>'Market and Factors'!M67</f>
        <v>-5.1299999999999998E-2</v>
      </c>
      <c r="O65" s="16">
        <f>'Market and Factors'!O67</f>
        <v>-0.1411</v>
      </c>
      <c r="P65" s="9">
        <f>'Market and Factors'!Q67</f>
        <v>8.48E-2</v>
      </c>
    </row>
    <row r="66" spans="2:16" ht="16.5" thickBot="1">
      <c r="B66" s="73"/>
      <c r="C66" s="11"/>
      <c r="D66" s="11"/>
      <c r="E66" s="11"/>
      <c r="F66" s="17"/>
      <c r="K66" s="10"/>
      <c r="L66" s="11"/>
      <c r="M66" s="11"/>
      <c r="N66" s="11"/>
      <c r="O66" s="11"/>
      <c r="P66" s="17"/>
    </row>
  </sheetData>
  <mergeCells count="6">
    <mergeCell ref="U24:AC24"/>
    <mergeCell ref="C3:F3"/>
    <mergeCell ref="H2:I2"/>
    <mergeCell ref="K2:P2"/>
    <mergeCell ref="R2:S2"/>
    <mergeCell ref="U3:A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E413-F3DF-964B-86E7-12DCFBB2EC43}">
  <dimension ref="B1:AC67"/>
  <sheetViews>
    <sheetView topLeftCell="J3" workbookViewId="0">
      <selection activeCell="S19" sqref="S19"/>
    </sheetView>
  </sheetViews>
  <sheetFormatPr defaultColWidth="11" defaultRowHeight="15.75"/>
  <cols>
    <col min="2" max="2" width="10.875" style="16"/>
    <col min="8" max="8" width="16.625" customWidth="1"/>
    <col min="9" max="9" width="18.375" customWidth="1"/>
    <col min="11" max="11" width="14.125" customWidth="1"/>
    <col min="12" max="12" width="17.5" customWidth="1"/>
    <col min="13" max="13" width="18.875" customWidth="1"/>
    <col min="14" max="14" width="12" customWidth="1"/>
    <col min="15" max="15" width="11.375" customWidth="1"/>
    <col min="16" max="16" width="12.125" customWidth="1"/>
    <col min="18" max="18" width="34" customWidth="1"/>
    <col min="21" max="21" width="13.875" customWidth="1"/>
    <col min="22" max="22" width="15" customWidth="1"/>
    <col min="23" max="24" width="12.5" customWidth="1"/>
    <col min="25" max="25" width="13" customWidth="1"/>
    <col min="26" max="26" width="13.875" customWidth="1"/>
    <col min="27" max="27" width="13.125" customWidth="1"/>
    <col min="28" max="28" width="13.5" customWidth="1"/>
    <col min="29" max="29" width="13" customWidth="1"/>
  </cols>
  <sheetData>
    <row r="1" spans="2:29" ht="16.5" thickBot="1">
      <c r="B1" s="1"/>
      <c r="C1" s="2"/>
      <c r="D1" s="2"/>
      <c r="E1" s="2"/>
      <c r="F1" s="69"/>
    </row>
    <row r="2" spans="2:29" ht="16.5" thickBot="1">
      <c r="B2" s="25"/>
      <c r="C2" s="74" t="s">
        <v>34</v>
      </c>
      <c r="D2" s="74" t="s">
        <v>39</v>
      </c>
      <c r="E2" s="74" t="s">
        <v>35</v>
      </c>
      <c r="F2" s="75" t="s">
        <v>25</v>
      </c>
      <c r="H2" s="130" t="s">
        <v>89</v>
      </c>
      <c r="I2" s="131"/>
      <c r="K2" s="132" t="s">
        <v>90</v>
      </c>
      <c r="L2" s="107"/>
      <c r="M2" s="107"/>
      <c r="N2" s="107"/>
      <c r="O2" s="107"/>
      <c r="P2" s="108"/>
      <c r="R2" s="115" t="s">
        <v>93</v>
      </c>
      <c r="S2" s="117"/>
      <c r="U2" s="115" t="s">
        <v>100</v>
      </c>
      <c r="V2" s="116"/>
      <c r="W2" s="116"/>
      <c r="X2" s="116"/>
      <c r="Y2" s="116"/>
      <c r="Z2" s="116"/>
      <c r="AA2" s="116"/>
      <c r="AB2" s="116"/>
      <c r="AC2" s="117"/>
    </row>
    <row r="3" spans="2:29">
      <c r="B3" s="72" t="s">
        <v>87</v>
      </c>
      <c r="C3" s="128" t="s">
        <v>88</v>
      </c>
      <c r="D3" s="128"/>
      <c r="E3" s="128"/>
      <c r="F3" s="129"/>
      <c r="H3" s="6" t="s">
        <v>34</v>
      </c>
      <c r="I3" s="9">
        <v>0.2</v>
      </c>
      <c r="K3" s="76" t="s">
        <v>91</v>
      </c>
      <c r="L3" s="70" t="s">
        <v>88</v>
      </c>
      <c r="M3" s="70" t="s">
        <v>92</v>
      </c>
      <c r="N3" s="70" t="s">
        <v>9</v>
      </c>
      <c r="O3" s="70" t="s">
        <v>11</v>
      </c>
      <c r="P3" s="71" t="s">
        <v>13</v>
      </c>
      <c r="R3" s="1" t="s">
        <v>94</v>
      </c>
      <c r="S3" s="69">
        <f>AVERAGE(L6:L65)</f>
        <v>-1.6674005566022269E-2</v>
      </c>
      <c r="U3" s="6" t="s">
        <v>53</v>
      </c>
      <c r="V3" s="16"/>
      <c r="W3" s="16"/>
      <c r="X3" s="16"/>
      <c r="Y3" s="16"/>
      <c r="Z3" s="16"/>
      <c r="AA3" s="16"/>
      <c r="AB3" s="16"/>
      <c r="AC3" s="9"/>
    </row>
    <row r="4" spans="2:29" ht="16.5" thickBot="1">
      <c r="B4" s="72"/>
      <c r="C4" s="16"/>
      <c r="D4" s="16"/>
      <c r="E4" s="16"/>
      <c r="F4" s="9"/>
      <c r="H4" s="6" t="s">
        <v>39</v>
      </c>
      <c r="I4" s="9">
        <v>0.45</v>
      </c>
      <c r="K4" s="6"/>
      <c r="L4" s="16"/>
      <c r="M4" s="16"/>
      <c r="N4" s="16"/>
      <c r="O4" s="16"/>
      <c r="P4" s="9"/>
      <c r="R4" s="6" t="s">
        <v>97</v>
      </c>
      <c r="S4" s="9">
        <f>GEOMEAN(K6:K65)-1</f>
        <v>-2.3636733440557389E-2</v>
      </c>
      <c r="U4" s="6"/>
      <c r="V4" s="16"/>
      <c r="W4" s="16"/>
      <c r="X4" s="16"/>
      <c r="Y4" s="16"/>
      <c r="Z4" s="16"/>
      <c r="AA4" s="16"/>
      <c r="AB4" s="16"/>
      <c r="AC4" s="9"/>
    </row>
    <row r="5" spans="2:29">
      <c r="B5" s="72">
        <v>201503</v>
      </c>
      <c r="C5" s="16"/>
      <c r="D5" s="16"/>
      <c r="E5" s="16"/>
      <c r="F5" s="9"/>
      <c r="H5" s="6" t="s">
        <v>35</v>
      </c>
      <c r="I5" s="9">
        <v>0.25</v>
      </c>
      <c r="K5" s="6"/>
      <c r="L5" s="16"/>
      <c r="M5" s="16"/>
      <c r="N5" s="16"/>
      <c r="O5" s="16"/>
      <c r="P5" s="9"/>
      <c r="R5" s="6" t="s">
        <v>42</v>
      </c>
      <c r="S5" s="9">
        <f>STDEV(L6:L65)</f>
        <v>0.10549677456621649</v>
      </c>
      <c r="U5" s="43" t="s">
        <v>54</v>
      </c>
      <c r="V5" s="42"/>
      <c r="W5" s="16"/>
      <c r="X5" s="16"/>
      <c r="Y5" s="16"/>
      <c r="Z5" s="16"/>
      <c r="AA5" s="16"/>
      <c r="AB5" s="16"/>
      <c r="AC5" s="9"/>
    </row>
    <row r="6" spans="2:29">
      <c r="B6" s="72">
        <v>201504</v>
      </c>
      <c r="C6" s="16" cm="1">
        <f t="array" ref="C6:C67">'Raw Stock Data'!AY4:AY65</f>
        <v>-7.1174210489703378E-3</v>
      </c>
      <c r="D6" s="16" cm="1">
        <f t="array" ref="D6:D67">'Raw Stock Data'!DA4:DA65</f>
        <v>-5.9263039449799611E-2</v>
      </c>
      <c r="E6" s="16" cm="1">
        <f t="array" ref="E6:E67">'Raw Stock Data'!BQ4:BQ65</f>
        <v>-5.9263039449799611E-2</v>
      </c>
      <c r="F6" s="9" cm="1">
        <f t="array" ref="F6:F67">'Raw Stock Data'!BH4:BH65</f>
        <v>-0.11914515841909754</v>
      </c>
      <c r="H6" s="6" t="s">
        <v>25</v>
      </c>
      <c r="I6" s="9">
        <v>0.1</v>
      </c>
      <c r="K6" s="6">
        <f>1+L6</f>
        <v>0.94517787233343642</v>
      </c>
      <c r="L6" s="16">
        <f>(C6*$I$3)+(D6*$I$4)+(E6*$I$5)+(F6*$I$6)</f>
        <v>-5.4822127666563553E-2</v>
      </c>
      <c r="M6" s="16">
        <f>'Market and Factors'!C8</f>
        <v>5.8999999999999999E-3</v>
      </c>
      <c r="N6" s="16">
        <f>'Market and Factors'!M8</f>
        <v>-2.98E-2</v>
      </c>
      <c r="O6" s="16">
        <f>'Market and Factors'!O8</f>
        <v>1.8500000000000003E-2</v>
      </c>
      <c r="P6" s="9">
        <f>'Market and Factors'!Q8</f>
        <v>-7.3899999999999993E-2</v>
      </c>
      <c r="R6" s="6" t="s">
        <v>43</v>
      </c>
      <c r="S6" s="9">
        <f>SLOPE(L6:L65,M6:M65)</f>
        <v>1.4487381807933351</v>
      </c>
      <c r="U6" s="44" t="s">
        <v>55</v>
      </c>
      <c r="V6" s="39">
        <v>0.56286896808431264</v>
      </c>
      <c r="W6" s="16"/>
      <c r="X6" s="16"/>
      <c r="Y6" s="16"/>
      <c r="Z6" s="16"/>
      <c r="AA6" s="16"/>
      <c r="AB6" s="16"/>
      <c r="AC6" s="9"/>
    </row>
    <row r="7" spans="2:29" ht="16.5" thickBot="1">
      <c r="B7" s="72">
        <v>201505</v>
      </c>
      <c r="C7" s="16">
        <v>-3.8530424712398245E-2</v>
      </c>
      <c r="D7" s="16">
        <v>-3.8644697015453922E-2</v>
      </c>
      <c r="E7" s="16">
        <v>-3.8644697015453922E-2</v>
      </c>
      <c r="F7" s="9">
        <v>3.4611016380996645E-2</v>
      </c>
      <c r="H7" s="77" t="s">
        <v>63</v>
      </c>
      <c r="I7" s="78">
        <f>SUM(I3:I6)</f>
        <v>1</v>
      </c>
      <c r="K7" s="6">
        <f t="shared" ref="K7:K65" si="0">1+L7</f>
        <v>0.96870372878480226</v>
      </c>
      <c r="L7" s="16">
        <f t="shared" ref="L7:L65" si="1">(C7*$I$3)+(D7*$I$4)+(E7*$I$5)+(F7*$I$6)</f>
        <v>-3.1296271215197728E-2</v>
      </c>
      <c r="M7" s="16">
        <f>'Market and Factors'!C9</f>
        <v>1.3600000000000001E-2</v>
      </c>
      <c r="N7" s="16">
        <f>'Market and Factors'!M9</f>
        <v>8.6999999999999994E-3</v>
      </c>
      <c r="O7" s="16">
        <f>'Market and Factors'!O9</f>
        <v>-1.37E-2</v>
      </c>
      <c r="P7" s="9">
        <f>'Market and Factors'!Q9</f>
        <v>6.0100000000000001E-2</v>
      </c>
      <c r="R7" s="6" t="s">
        <v>95</v>
      </c>
      <c r="S7" s="102">
        <f>(S5^2)-((S6^2)*('Summary Stats'!E16^2))</f>
        <v>7.717447282492889E-3</v>
      </c>
      <c r="U7" s="44" t="s">
        <v>56</v>
      </c>
      <c r="V7" s="39">
        <v>0.31682147523229892</v>
      </c>
      <c r="W7" s="16"/>
      <c r="X7" s="16"/>
      <c r="Y7" s="16"/>
      <c r="Z7" s="16"/>
      <c r="AA7" s="16"/>
      <c r="AB7" s="16"/>
      <c r="AC7" s="9"/>
    </row>
    <row r="8" spans="2:29">
      <c r="B8" s="72">
        <v>201506</v>
      </c>
      <c r="C8" s="16">
        <v>-4.0904314483610864E-2</v>
      </c>
      <c r="D8" s="16">
        <v>3.0732272281725044E-2</v>
      </c>
      <c r="E8" s="16">
        <v>3.0732272281725044E-2</v>
      </c>
      <c r="F8" s="9">
        <v>-1.3472637699168605E-3</v>
      </c>
      <c r="K8" s="6">
        <f t="shared" si="0"/>
        <v>1.0131970013234937</v>
      </c>
      <c r="L8" s="16">
        <f t="shared" si="1"/>
        <v>1.3197001323493673E-2</v>
      </c>
      <c r="M8" s="16">
        <f>'Market and Factors'!C10</f>
        <v>-1.5300000000000001E-2</v>
      </c>
      <c r="N8" s="16">
        <f>'Market and Factors'!M10</f>
        <v>2.8300000000000002E-2</v>
      </c>
      <c r="O8" s="16">
        <f>'Market and Factors'!O10</f>
        <v>-7.9000000000000008E-3</v>
      </c>
      <c r="P8" s="9">
        <f>'Market and Factors'!Q10</f>
        <v>3.0299999999999997E-2</v>
      </c>
      <c r="R8" s="6" t="s">
        <v>45</v>
      </c>
      <c r="S8" s="9">
        <f>S3/S5</f>
        <v>-0.1580522782291946</v>
      </c>
      <c r="U8" s="44" t="s">
        <v>57</v>
      </c>
      <c r="V8" s="39">
        <v>0.30504253515009716</v>
      </c>
      <c r="W8" s="16"/>
      <c r="X8" s="16"/>
      <c r="Y8" s="16"/>
      <c r="Z8" s="16"/>
      <c r="AA8" s="16"/>
      <c r="AB8" s="16"/>
      <c r="AC8" s="9"/>
    </row>
    <row r="9" spans="2:29" ht="16.5" thickBot="1">
      <c r="B9" s="72">
        <v>201507</v>
      </c>
      <c r="C9" s="16">
        <v>7.9357409479194368E-2</v>
      </c>
      <c r="D9" s="16">
        <v>2.4295374156109498E-2</v>
      </c>
      <c r="E9" s="16">
        <v>2.4295374156109498E-2</v>
      </c>
      <c r="F9" s="9">
        <v>0.11087319595392213</v>
      </c>
      <c r="K9" s="6">
        <f t="shared" si="0"/>
        <v>1.0439655634005078</v>
      </c>
      <c r="L9" s="16">
        <f t="shared" si="1"/>
        <v>4.3965563400507737E-2</v>
      </c>
      <c r="M9" s="16">
        <f>'Market and Factors'!C11</f>
        <v>1.54E-2</v>
      </c>
      <c r="N9" s="16">
        <f>'Market and Factors'!M11</f>
        <v>-4.1500000000000002E-2</v>
      </c>
      <c r="O9" s="16">
        <f>'Market and Factors'!O11</f>
        <v>-4.1200000000000001E-2</v>
      </c>
      <c r="P9" s="9">
        <f>'Market and Factors'!Q11</f>
        <v>0.1033</v>
      </c>
      <c r="R9" s="24" t="s">
        <v>46</v>
      </c>
      <c r="S9" s="99">
        <f>V19</f>
        <v>-2.3874234324565147E-2</v>
      </c>
      <c r="U9" s="44" t="s">
        <v>58</v>
      </c>
      <c r="V9" s="39">
        <v>8.7946446008843271E-2</v>
      </c>
      <c r="W9" s="16"/>
      <c r="X9" s="16"/>
      <c r="Y9" s="16"/>
      <c r="Z9" s="16"/>
      <c r="AA9" s="16"/>
      <c r="AB9" s="16"/>
      <c r="AC9" s="9"/>
    </row>
    <row r="10" spans="2:29" ht="16.5" thickBot="1">
      <c r="B10" s="72">
        <v>201508</v>
      </c>
      <c r="C10" s="16">
        <v>-1.2629708808240407E-2</v>
      </c>
      <c r="D10" s="16">
        <v>-4.4948237773738763E-2</v>
      </c>
      <c r="E10" s="16">
        <v>-4.4948237773738763E-2</v>
      </c>
      <c r="F10" s="9">
        <v>-4.8973840609498859E-2</v>
      </c>
      <c r="K10" s="6">
        <f t="shared" si="0"/>
        <v>0.96111290773578495</v>
      </c>
      <c r="L10" s="16">
        <f t="shared" si="1"/>
        <v>-3.8887092264215106E-2</v>
      </c>
      <c r="M10" s="16">
        <f>'Market and Factors'!C12</f>
        <v>-6.0400000000000002E-2</v>
      </c>
      <c r="N10" s="16">
        <f>'Market and Factors'!M12</f>
        <v>4.8999999999999998E-3</v>
      </c>
      <c r="O10" s="16">
        <f>'Market and Factors'!O12</f>
        <v>2.6600000000000002E-2</v>
      </c>
      <c r="P10" s="9">
        <f>'Market and Factors'!Q12</f>
        <v>-2.12E-2</v>
      </c>
      <c r="R10" s="6" t="s">
        <v>47</v>
      </c>
      <c r="S10" s="9">
        <f>V41</f>
        <v>0.94390223197937229</v>
      </c>
      <c r="U10" s="45" t="s">
        <v>59</v>
      </c>
      <c r="V10" s="40">
        <v>60</v>
      </c>
      <c r="W10" s="16"/>
      <c r="X10" s="16"/>
      <c r="Y10" s="16"/>
      <c r="Z10" s="16"/>
      <c r="AA10" s="16"/>
      <c r="AB10" s="16"/>
      <c r="AC10" s="9"/>
    </row>
    <row r="11" spans="2:29">
      <c r="B11" s="72">
        <v>201509</v>
      </c>
      <c r="C11" s="16">
        <v>2.7891280088473733E-2</v>
      </c>
      <c r="D11" s="16">
        <v>-1.1095898630199707E-2</v>
      </c>
      <c r="E11" s="16">
        <v>-1.1095898630199707E-2</v>
      </c>
      <c r="F11" s="9">
        <v>-0.13632482297995774</v>
      </c>
      <c r="K11" s="6">
        <f t="shared" si="0"/>
        <v>0.9841786446785592</v>
      </c>
      <c r="L11" s="16">
        <f t="shared" si="1"/>
        <v>-1.5821355321440824E-2</v>
      </c>
      <c r="M11" s="16">
        <f>'Market and Factors'!C13</f>
        <v>-3.0800000000000001E-2</v>
      </c>
      <c r="N11" s="16">
        <f>'Market and Factors'!M13</f>
        <v>-2.64E-2</v>
      </c>
      <c r="O11" s="16">
        <f>'Market and Factors'!O13</f>
        <v>5.3E-3</v>
      </c>
      <c r="P11" s="9">
        <f>'Market and Factors'!Q13</f>
        <v>5.33E-2</v>
      </c>
      <c r="R11" s="98" t="s">
        <v>48</v>
      </c>
      <c r="S11" s="9">
        <f>V42</f>
        <v>-0.30672007683234437</v>
      </c>
      <c r="U11" s="6"/>
      <c r="V11" s="16"/>
      <c r="W11" s="16"/>
      <c r="X11" s="16"/>
      <c r="Y11" s="16"/>
      <c r="Z11" s="16"/>
      <c r="AA11" s="16"/>
      <c r="AB11" s="16"/>
      <c r="AC11" s="9"/>
    </row>
    <row r="12" spans="2:29" ht="16.5" thickBot="1">
      <c r="B12" s="72">
        <v>201510</v>
      </c>
      <c r="C12" s="16">
        <v>0.13305077961655865</v>
      </c>
      <c r="D12" s="16">
        <v>-9.0642760455911395E-2</v>
      </c>
      <c r="E12" s="16">
        <v>-9.0642760455911395E-2</v>
      </c>
      <c r="F12" s="9">
        <v>-0.26117132595459686</v>
      </c>
      <c r="K12" s="6">
        <f t="shared" si="0"/>
        <v>0.93704309100871408</v>
      </c>
      <c r="L12" s="16">
        <f t="shared" si="1"/>
        <v>-6.2956908991285934E-2</v>
      </c>
      <c r="M12" s="16">
        <f>'Market and Factors'!C14</f>
        <v>7.7499999999999999E-2</v>
      </c>
      <c r="N12" s="16">
        <f>'Market and Factors'!M14</f>
        <v>-1.9699999999999999E-2</v>
      </c>
      <c r="O12" s="16">
        <f>'Market and Factors'!O14</f>
        <v>-7.000000000000001E-4</v>
      </c>
      <c r="P12" s="9">
        <f>'Market and Factors'!Q14</f>
        <v>-4.0399999999999998E-2</v>
      </c>
      <c r="R12" s="6" t="s">
        <v>49</v>
      </c>
      <c r="S12" s="9">
        <f>V43</f>
        <v>-0.19007639436896204</v>
      </c>
      <c r="U12" s="6" t="s">
        <v>60</v>
      </c>
      <c r="V12" s="16"/>
      <c r="W12" s="16"/>
      <c r="X12" s="16"/>
      <c r="Y12" s="16"/>
      <c r="Z12" s="16"/>
      <c r="AA12" s="16"/>
      <c r="AB12" s="16"/>
      <c r="AC12" s="9"/>
    </row>
    <row r="13" spans="2:29">
      <c r="B13" s="72">
        <v>201511</v>
      </c>
      <c r="C13" s="16">
        <v>-8.6152580063780487E-2</v>
      </c>
      <c r="D13" s="16">
        <v>-7.5271018534767822E-2</v>
      </c>
      <c r="E13" s="16">
        <v>-7.5271018534767822E-2</v>
      </c>
      <c r="F13" s="9">
        <v>2.0168654138064705E-3</v>
      </c>
      <c r="K13" s="6">
        <f t="shared" si="0"/>
        <v>0.93028145755428704</v>
      </c>
      <c r="L13" s="16">
        <f t="shared" si="1"/>
        <v>-6.9718542445712933E-2</v>
      </c>
      <c r="M13" s="16">
        <f>'Market and Factors'!C15</f>
        <v>5.6000000000000008E-3</v>
      </c>
      <c r="N13" s="16">
        <f>'Market and Factors'!M15</f>
        <v>3.6400000000000002E-2</v>
      </c>
      <c r="O13" s="16">
        <f>'Market and Factors'!O15</f>
        <v>-5.1000000000000004E-3</v>
      </c>
      <c r="P13" s="9">
        <f>'Market and Factors'!Q15</f>
        <v>2.3199999999999998E-2</v>
      </c>
      <c r="R13" s="6" t="s">
        <v>96</v>
      </c>
      <c r="S13" s="9">
        <f>V44</f>
        <v>8.2969120451409778E-2</v>
      </c>
      <c r="U13" s="46"/>
      <c r="V13" s="41" t="s">
        <v>65</v>
      </c>
      <c r="W13" s="41" t="s">
        <v>66</v>
      </c>
      <c r="X13" s="41" t="s">
        <v>67</v>
      </c>
      <c r="Y13" s="41" t="s">
        <v>68</v>
      </c>
      <c r="Z13" s="41" t="s">
        <v>69</v>
      </c>
      <c r="AA13" s="16"/>
      <c r="AB13" s="16"/>
      <c r="AC13" s="9"/>
    </row>
    <row r="14" spans="2:29" ht="16.5" thickBot="1">
      <c r="B14" s="72">
        <v>201512</v>
      </c>
      <c r="C14" s="16">
        <v>9.3841772081986921E-2</v>
      </c>
      <c r="D14" s="16">
        <v>-0.10982464695665278</v>
      </c>
      <c r="E14" s="16">
        <v>-0.10982464695665278</v>
      </c>
      <c r="F14" s="9">
        <v>4.0490415097258085E-2</v>
      </c>
      <c r="K14" s="6">
        <f t="shared" si="0"/>
        <v>0.94594014305646623</v>
      </c>
      <c r="L14" s="16">
        <f t="shared" si="1"/>
        <v>-5.4059856943533754E-2</v>
      </c>
      <c r="M14" s="16">
        <f>'Market and Factors'!C16</f>
        <v>-2.1700000000000001E-2</v>
      </c>
      <c r="N14" s="16">
        <f>'Market and Factors'!M16</f>
        <v>-2.8300000000000002E-2</v>
      </c>
      <c r="O14" s="16">
        <f>'Market and Factors'!O16</f>
        <v>-2.5899999999999999E-2</v>
      </c>
      <c r="P14" s="9">
        <f>'Market and Factors'!Q16</f>
        <v>3.4500000000000003E-2</v>
      </c>
      <c r="R14" s="10" t="s">
        <v>51</v>
      </c>
      <c r="S14" s="99">
        <f>V40</f>
        <v>6.6960730070249087E-3</v>
      </c>
      <c r="U14" s="44" t="s">
        <v>61</v>
      </c>
      <c r="V14" s="39">
        <v>1</v>
      </c>
      <c r="W14" s="39">
        <v>0.20803910998462077</v>
      </c>
      <c r="X14" s="39">
        <v>0.20803910998462077</v>
      </c>
      <c r="Y14" s="39">
        <v>26.897282185094369</v>
      </c>
      <c r="Z14" s="39">
        <v>2.850996128970775E-6</v>
      </c>
      <c r="AA14" s="16"/>
      <c r="AB14" s="16"/>
      <c r="AC14" s="9"/>
    </row>
    <row r="15" spans="2:29">
      <c r="B15" s="72">
        <v>201601</v>
      </c>
      <c r="C15" s="16">
        <v>-0.1263576205863437</v>
      </c>
      <c r="D15" s="16">
        <v>-1.4354336671844409E-2</v>
      </c>
      <c r="E15" s="16">
        <v>-1.4354336671844409E-2</v>
      </c>
      <c r="F15" s="9">
        <v>-9.1855424571256117E-2</v>
      </c>
      <c r="K15" s="6">
        <f t="shared" si="0"/>
        <v>0.9554948977553146</v>
      </c>
      <c r="L15" s="16">
        <f t="shared" si="1"/>
        <v>-4.4505102244685436E-2</v>
      </c>
      <c r="M15" s="16">
        <f>'Market and Factors'!C17</f>
        <v>-5.7699999999999994E-2</v>
      </c>
      <c r="N15" s="16">
        <f>'Market and Factors'!M17</f>
        <v>-3.3500000000000002E-2</v>
      </c>
      <c r="O15" s="16">
        <f>'Market and Factors'!O17</f>
        <v>2.0799999999999999E-2</v>
      </c>
      <c r="P15" s="9">
        <f>'Market and Factors'!Q17</f>
        <v>1.3300000000000001E-2</v>
      </c>
      <c r="U15" s="44" t="s">
        <v>62</v>
      </c>
      <c r="V15" s="39">
        <v>58</v>
      </c>
      <c r="W15" s="39">
        <v>0.44860548720401022</v>
      </c>
      <c r="X15" s="39">
        <v>7.7345773655863835E-3</v>
      </c>
      <c r="Y15" s="39"/>
      <c r="Z15" s="39"/>
      <c r="AA15" s="16"/>
      <c r="AB15" s="16"/>
      <c r="AC15" s="9"/>
    </row>
    <row r="16" spans="2:29" ht="16.5" thickBot="1">
      <c r="B16" s="72">
        <v>201602</v>
      </c>
      <c r="C16" s="16">
        <v>8.8985023626399193E-2</v>
      </c>
      <c r="D16" s="16">
        <v>4.5014000399259152E-2</v>
      </c>
      <c r="E16" s="16">
        <v>4.5014000399259152E-2</v>
      </c>
      <c r="F16" s="9">
        <v>1.6579707954839189E-2</v>
      </c>
      <c r="K16" s="6">
        <f t="shared" si="0"/>
        <v>1.0509647758002452</v>
      </c>
      <c r="L16" s="16">
        <f t="shared" si="1"/>
        <v>5.0964775800245166E-2</v>
      </c>
      <c r="M16" s="16">
        <f>'Market and Factors'!C18</f>
        <v>-7.000000000000001E-4</v>
      </c>
      <c r="N16" s="16">
        <f>'Market and Factors'!M18</f>
        <v>7.9000000000000008E-3</v>
      </c>
      <c r="O16" s="16">
        <f>'Market and Factors'!O18</f>
        <v>-5.0000000000000001E-3</v>
      </c>
      <c r="P16" s="9">
        <f>'Market and Factors'!Q18</f>
        <v>-4.1100000000000005E-2</v>
      </c>
      <c r="U16" s="45" t="s">
        <v>63</v>
      </c>
      <c r="V16" s="40">
        <v>59</v>
      </c>
      <c r="W16" s="40">
        <v>0.656644597188631</v>
      </c>
      <c r="X16" s="40"/>
      <c r="Y16" s="40"/>
      <c r="Z16" s="40"/>
      <c r="AA16" s="16"/>
      <c r="AB16" s="16"/>
      <c r="AC16" s="9"/>
    </row>
    <row r="17" spans="2:29" ht="16.5" thickBot="1">
      <c r="B17" s="72">
        <v>201603</v>
      </c>
      <c r="C17" s="16">
        <v>1.2121564438105959E-2</v>
      </c>
      <c r="D17" s="16">
        <v>0.1145699116982886</v>
      </c>
      <c r="E17" s="16">
        <v>0.1145699116982886</v>
      </c>
      <c r="F17" s="9">
        <v>0.11461742926950678</v>
      </c>
      <c r="K17" s="6">
        <f t="shared" si="0"/>
        <v>1.0940849940033739</v>
      </c>
      <c r="L17" s="16">
        <f t="shared" si="1"/>
        <v>9.408499400337389E-2</v>
      </c>
      <c r="M17" s="16">
        <f>'Market and Factors'!C19</f>
        <v>6.9599999999999995E-2</v>
      </c>
      <c r="N17" s="16">
        <f>'Market and Factors'!M19</f>
        <v>8.6999999999999994E-3</v>
      </c>
      <c r="O17" s="16">
        <f>'Market and Factors'!O19</f>
        <v>1.1599999999999999E-2</v>
      </c>
      <c r="P17" s="9">
        <f>'Market and Factors'!Q19</f>
        <v>-5.1299999999999998E-2</v>
      </c>
      <c r="U17" s="6"/>
      <c r="V17" s="16"/>
      <c r="W17" s="16"/>
      <c r="X17" s="16"/>
      <c r="Y17" s="16"/>
      <c r="Z17" s="16"/>
      <c r="AA17" s="16"/>
      <c r="AB17" s="16"/>
      <c r="AC17" s="9"/>
    </row>
    <row r="18" spans="2:29">
      <c r="B18" s="72">
        <v>201604</v>
      </c>
      <c r="C18" s="16">
        <v>-0.14410164039550988</v>
      </c>
      <c r="D18" s="16">
        <v>-0.10006192926720404</v>
      </c>
      <c r="E18" s="16">
        <v>-0.10006192926720404</v>
      </c>
      <c r="F18" s="9">
        <v>-0.2274754199963564</v>
      </c>
      <c r="K18" s="6">
        <f t="shared" si="0"/>
        <v>0.87838877943421956</v>
      </c>
      <c r="L18" s="16">
        <f t="shared" si="1"/>
        <v>-0.12161122056578044</v>
      </c>
      <c r="M18" s="16">
        <f>'Market and Factors'!C20</f>
        <v>9.1999999999999998E-3</v>
      </c>
      <c r="N18" s="16">
        <f>'Market and Factors'!M20</f>
        <v>6.8999999999999999E-3</v>
      </c>
      <c r="O18" s="16">
        <f>'Market and Factors'!O20</f>
        <v>3.2599999999999997E-2</v>
      </c>
      <c r="P18" s="9">
        <f>'Market and Factors'!Q20</f>
        <v>-6.2699999999999992E-2</v>
      </c>
      <c r="U18" s="46"/>
      <c r="V18" s="41" t="s">
        <v>70</v>
      </c>
      <c r="W18" s="41" t="s">
        <v>58</v>
      </c>
      <c r="X18" s="41" t="s">
        <v>71</v>
      </c>
      <c r="Y18" s="41" t="s">
        <v>72</v>
      </c>
      <c r="Z18" s="41" t="s">
        <v>73</v>
      </c>
      <c r="AA18" s="41" t="s">
        <v>74</v>
      </c>
      <c r="AB18" s="41" t="s">
        <v>75</v>
      </c>
      <c r="AC18" s="47" t="s">
        <v>76</v>
      </c>
    </row>
    <row r="19" spans="2:29">
      <c r="B19" s="72">
        <v>201605</v>
      </c>
      <c r="C19" s="16">
        <v>4.2856583384371309E-2</v>
      </c>
      <c r="D19" s="16">
        <v>-0.25728763795239951</v>
      </c>
      <c r="E19" s="16">
        <v>-0.25728763795239951</v>
      </c>
      <c r="F19" s="9">
        <v>6.9275818744467865E-2</v>
      </c>
      <c r="K19" s="6">
        <f t="shared" si="0"/>
        <v>0.83539755198464138</v>
      </c>
      <c r="L19" s="16">
        <f t="shared" si="1"/>
        <v>-0.16460244801535862</v>
      </c>
      <c r="M19" s="16">
        <f>'Market and Factors'!C21</f>
        <v>1.78E-2</v>
      </c>
      <c r="N19" s="16">
        <f>'Market and Factors'!M21</f>
        <v>-2.7000000000000001E-3</v>
      </c>
      <c r="O19" s="16">
        <f>'Market and Factors'!O21</f>
        <v>-1.8100000000000002E-2</v>
      </c>
      <c r="P19" s="9">
        <f>'Market and Factors'!Q21</f>
        <v>1.9199999999999998E-2</v>
      </c>
      <c r="U19" s="44" t="s">
        <v>64</v>
      </c>
      <c r="V19" s="39">
        <v>-2.3874234324565147E-2</v>
      </c>
      <c r="W19" s="39">
        <v>1.1438403625715266E-2</v>
      </c>
      <c r="X19" s="39">
        <v>-2.0871998493646657</v>
      </c>
      <c r="Y19" s="39">
        <v>4.1274264429242521E-2</v>
      </c>
      <c r="Z19" s="39">
        <v>-4.6770686852869642E-2</v>
      </c>
      <c r="AA19" s="39">
        <v>-9.7778179626064818E-4</v>
      </c>
      <c r="AB19" s="39">
        <v>-4.6770686852869642E-2</v>
      </c>
      <c r="AC19" s="48">
        <v>-9.7778179626064818E-4</v>
      </c>
    </row>
    <row r="20" spans="2:29" ht="16.5" thickBot="1">
      <c r="B20" s="72">
        <v>201606</v>
      </c>
      <c r="C20" s="16">
        <v>-0.15925736166107912</v>
      </c>
      <c r="D20" s="16">
        <v>1.1441335557737733E-2</v>
      </c>
      <c r="E20" s="16">
        <v>1.1441335557737733E-2</v>
      </c>
      <c r="F20" s="9">
        <v>-6.7762252739770643E-2</v>
      </c>
      <c r="K20" s="6">
        <f t="shared" si="0"/>
        <v>0.96938123728422354</v>
      </c>
      <c r="L20" s="16">
        <f t="shared" si="1"/>
        <v>-3.0618762715776474E-2</v>
      </c>
      <c r="M20" s="16">
        <f>'Market and Factors'!C22</f>
        <v>-5.0000000000000001E-4</v>
      </c>
      <c r="N20" s="16">
        <f>'Market and Factors'!M22</f>
        <v>6.5000000000000006E-3</v>
      </c>
      <c r="O20" s="16">
        <f>'Market and Factors'!O22</f>
        <v>-1.47E-2</v>
      </c>
      <c r="P20" s="9">
        <f>'Market and Factors'!Q22</f>
        <v>4.2199999999999994E-2</v>
      </c>
      <c r="U20" s="45" t="s">
        <v>77</v>
      </c>
      <c r="V20" s="40">
        <v>1.4487381807933355</v>
      </c>
      <c r="W20" s="40">
        <v>0.27934165782832887</v>
      </c>
      <c r="X20" s="40">
        <v>5.1862589778273112</v>
      </c>
      <c r="Y20" s="40">
        <v>2.8509961289707597E-6</v>
      </c>
      <c r="Z20" s="40">
        <v>0.88957510026825393</v>
      </c>
      <c r="AA20" s="40">
        <v>2.0079012613184171</v>
      </c>
      <c r="AB20" s="40">
        <v>0.88957510026825393</v>
      </c>
      <c r="AC20" s="49">
        <v>2.0079012613184171</v>
      </c>
    </row>
    <row r="21" spans="2:29">
      <c r="B21" s="72">
        <v>201607</v>
      </c>
      <c r="C21" s="16">
        <v>6.3483588785244252E-2</v>
      </c>
      <c r="D21" s="16">
        <v>0.16221821194732952</v>
      </c>
      <c r="E21" s="16">
        <v>0.16221821194732952</v>
      </c>
      <c r="F21" s="9">
        <v>-0.15361408356236342</v>
      </c>
      <c r="K21" s="6">
        <f t="shared" si="0"/>
        <v>1.1108880577639431</v>
      </c>
      <c r="L21" s="16">
        <f t="shared" si="1"/>
        <v>0.11088805776394317</v>
      </c>
      <c r="M21" s="16">
        <f>'Market and Factors'!C23</f>
        <v>3.95E-2</v>
      </c>
      <c r="N21" s="16">
        <f>'Market and Factors'!M23</f>
        <v>2.64E-2</v>
      </c>
      <c r="O21" s="16">
        <f>'Market and Factors'!O23</f>
        <v>-1.11E-2</v>
      </c>
      <c r="P21" s="9">
        <f>'Market and Factors'!Q23</f>
        <v>-2.9900000000000003E-2</v>
      </c>
    </row>
    <row r="22" spans="2:29">
      <c r="B22" s="72">
        <v>201608</v>
      </c>
      <c r="C22" s="16">
        <v>-5.1812870644176341E-2</v>
      </c>
      <c r="D22" s="16">
        <v>0.14065478260914385</v>
      </c>
      <c r="E22" s="16">
        <v>0.14065478260914385</v>
      </c>
      <c r="F22" s="9">
        <v>3.0177376844464851E-2</v>
      </c>
      <c r="K22" s="6">
        <f t="shared" si="0"/>
        <v>1.0911135113820118</v>
      </c>
      <c r="L22" s="16">
        <f t="shared" si="1"/>
        <v>9.1113511382011902E-2</v>
      </c>
      <c r="M22" s="16">
        <f>'Market and Factors'!C24</f>
        <v>5.0000000000000001E-3</v>
      </c>
      <c r="N22" s="16">
        <f>'Market and Factors'!M24</f>
        <v>1.1599999999999999E-2</v>
      </c>
      <c r="O22" s="16">
        <f>'Market and Factors'!O24</f>
        <v>3.3399999999999999E-2</v>
      </c>
      <c r="P22" s="9">
        <f>'Market and Factors'!Q24</f>
        <v>-3.1200000000000002E-2</v>
      </c>
    </row>
    <row r="23" spans="2:29" ht="16.5" thickBot="1">
      <c r="B23" s="72">
        <v>201609</v>
      </c>
      <c r="C23" s="16">
        <v>7.6690545737773314E-2</v>
      </c>
      <c r="D23" s="16">
        <v>3.5267896845993914E-2</v>
      </c>
      <c r="E23" s="16">
        <v>3.5267896845993914E-2</v>
      </c>
      <c r="F23" s="9">
        <v>-2.9206200209266665E-2</v>
      </c>
      <c r="K23" s="6">
        <f t="shared" si="0"/>
        <v>1.0371050169188236</v>
      </c>
      <c r="L23" s="16">
        <f t="shared" si="1"/>
        <v>3.710501691882373E-2</v>
      </c>
      <c r="M23" s="16">
        <f>'Market and Factors'!C25</f>
        <v>2.5000000000000001E-3</v>
      </c>
      <c r="N23" s="16">
        <f>'Market and Factors'!M25</f>
        <v>2.0199999999999999E-2</v>
      </c>
      <c r="O23" s="16">
        <f>'Market and Factors'!O25</f>
        <v>-1.49E-2</v>
      </c>
      <c r="P23" s="9">
        <f>'Market and Factors'!Q25</f>
        <v>-5.7999999999999996E-3</v>
      </c>
    </row>
    <row r="24" spans="2:29">
      <c r="B24" s="72">
        <v>201610</v>
      </c>
      <c r="C24" s="16">
        <v>6.1029459948965283E-2</v>
      </c>
      <c r="D24" s="16">
        <v>2.1130215761458824E-3</v>
      </c>
      <c r="E24" s="16">
        <v>2.1130215761458824E-3</v>
      </c>
      <c r="F24" s="9">
        <v>-0.33616310776483421</v>
      </c>
      <c r="K24" s="6">
        <f t="shared" si="0"/>
        <v>0.98006869631661175</v>
      </c>
      <c r="L24" s="16">
        <f t="shared" si="1"/>
        <v>-1.993130368338825E-2</v>
      </c>
      <c r="M24" s="16">
        <f>'Market and Factors'!C26</f>
        <v>-2.0199999999999999E-2</v>
      </c>
      <c r="N24" s="16">
        <f>'Market and Factors'!M26</f>
        <v>-4.3899999999999995E-2</v>
      </c>
      <c r="O24" s="16">
        <f>'Market and Factors'!O26</f>
        <v>4.1599999999999998E-2</v>
      </c>
      <c r="P24" s="9">
        <f>'Market and Factors'!Q26</f>
        <v>6.5000000000000006E-3</v>
      </c>
      <c r="U24" s="115" t="s">
        <v>101</v>
      </c>
      <c r="V24" s="116"/>
      <c r="W24" s="116"/>
      <c r="X24" s="116"/>
      <c r="Y24" s="116"/>
      <c r="Z24" s="116"/>
      <c r="AA24" s="116"/>
      <c r="AB24" s="116"/>
      <c r="AC24" s="117"/>
    </row>
    <row r="25" spans="2:29" ht="16.5" thickBot="1">
      <c r="B25" s="72">
        <v>201611</v>
      </c>
      <c r="C25" s="16">
        <v>0.1533593063936268</v>
      </c>
      <c r="D25" s="16">
        <v>7.5284658408403898E-2</v>
      </c>
      <c r="E25" s="16">
        <v>7.5284658408403898E-2</v>
      </c>
      <c r="F25" s="9">
        <v>7.5849367088607608E-2</v>
      </c>
      <c r="K25" s="6">
        <f t="shared" si="0"/>
        <v>1.0909560588734688</v>
      </c>
      <c r="L25" s="16">
        <f t="shared" si="1"/>
        <v>9.0956058873468859E-2</v>
      </c>
      <c r="M25" s="16">
        <f>'Market and Factors'!C27</f>
        <v>4.8600000000000004E-2</v>
      </c>
      <c r="N25" s="16">
        <f>'Market and Factors'!M27</f>
        <v>5.4699999999999999E-2</v>
      </c>
      <c r="O25" s="16">
        <f>'Market and Factors'!O27</f>
        <v>8.2899999999999988E-2</v>
      </c>
      <c r="P25" s="9">
        <f>'Market and Factors'!Q27</f>
        <v>-4.1500000000000002E-2</v>
      </c>
      <c r="U25" s="6"/>
      <c r="V25" s="16"/>
      <c r="W25" s="16"/>
      <c r="X25" s="16"/>
      <c r="Y25" s="16"/>
      <c r="Z25" s="16"/>
      <c r="AA25" s="16"/>
      <c r="AB25" s="16"/>
      <c r="AC25" s="9"/>
    </row>
    <row r="26" spans="2:29">
      <c r="B26" s="72">
        <v>201612</v>
      </c>
      <c r="C26" s="16">
        <v>2.5361210787571031E-2</v>
      </c>
      <c r="D26" s="16">
        <v>-0.13767021872092444</v>
      </c>
      <c r="E26" s="16">
        <v>-0.13767021872092444</v>
      </c>
      <c r="F26" s="9">
        <v>-0.23628620049607124</v>
      </c>
      <c r="K26" s="6">
        <f t="shared" si="0"/>
        <v>0.88507446900325992</v>
      </c>
      <c r="L26" s="16">
        <f t="shared" si="1"/>
        <v>-0.11492553099674004</v>
      </c>
      <c r="M26" s="16">
        <f>'Market and Factors'!C28</f>
        <v>1.8200000000000001E-2</v>
      </c>
      <c r="N26" s="16">
        <f>'Market and Factors'!M28</f>
        <v>1E-3</v>
      </c>
      <c r="O26" s="16">
        <f>'Market and Factors'!O28</f>
        <v>3.5799999999999998E-2</v>
      </c>
      <c r="P26" s="9">
        <f>'Market and Factors'!Q28</f>
        <v>-4.1999999999999997E-3</v>
      </c>
      <c r="U26" s="43" t="s">
        <v>54</v>
      </c>
      <c r="V26" s="42"/>
      <c r="W26" s="16"/>
      <c r="X26" s="16"/>
      <c r="Y26" s="16"/>
      <c r="Z26" s="16"/>
      <c r="AA26" s="16"/>
      <c r="AB26" s="16"/>
      <c r="AC26" s="9"/>
    </row>
    <row r="27" spans="2:29">
      <c r="B27" s="72">
        <v>201701</v>
      </c>
      <c r="C27" s="16">
        <v>-4.0042188044329782E-2</v>
      </c>
      <c r="D27" s="16">
        <v>-7.7804572831675453E-2</v>
      </c>
      <c r="E27" s="16">
        <v>-7.7804572831675453E-2</v>
      </c>
      <c r="F27" s="9">
        <v>-0.18475686584849785</v>
      </c>
      <c r="K27" s="6">
        <f t="shared" si="0"/>
        <v>0.91905267482411146</v>
      </c>
      <c r="L27" s="16">
        <f t="shared" si="1"/>
        <v>-8.0947325175888554E-2</v>
      </c>
      <c r="M27" s="16">
        <f>'Market and Factors'!C29</f>
        <v>1.9400000000000001E-2</v>
      </c>
      <c r="N27" s="16">
        <f>'Market and Factors'!M29</f>
        <v>-1.04E-2</v>
      </c>
      <c r="O27" s="16">
        <f>'Market and Factors'!O29</f>
        <v>-2.7799999999999998E-2</v>
      </c>
      <c r="P27" s="9">
        <f>'Market and Factors'!Q29</f>
        <v>-9.3999999999999986E-3</v>
      </c>
      <c r="U27" s="44" t="s">
        <v>55</v>
      </c>
      <c r="V27" s="39">
        <v>0.77472450226140144</v>
      </c>
      <c r="W27" s="16"/>
      <c r="X27" s="16"/>
      <c r="Y27" s="16"/>
      <c r="Z27" s="16"/>
      <c r="AA27" s="16"/>
      <c r="AB27" s="16"/>
      <c r="AC27" s="9"/>
    </row>
    <row r="28" spans="2:29">
      <c r="B28" s="72">
        <v>201702</v>
      </c>
      <c r="C28" s="16">
        <v>5.6543053486939082E-2</v>
      </c>
      <c r="D28" s="16">
        <v>5.4778745994643156E-2</v>
      </c>
      <c r="E28" s="16">
        <v>5.4778745994643156E-2</v>
      </c>
      <c r="F28" s="9">
        <v>-6.4661555806087775E-2</v>
      </c>
      <c r="K28" s="6">
        <f t="shared" si="0"/>
        <v>1.0431875773130292</v>
      </c>
      <c r="L28" s="16">
        <f t="shared" si="1"/>
        <v>4.3187577313029253E-2</v>
      </c>
      <c r="M28" s="16">
        <f>'Market and Factors'!C30</f>
        <v>3.5699999999999996E-2</v>
      </c>
      <c r="N28" s="16">
        <f>'Market and Factors'!M30</f>
        <v>-2.0199999999999999E-2</v>
      </c>
      <c r="O28" s="16">
        <f>'Market and Factors'!O30</f>
        <v>-1.7899999999999999E-2</v>
      </c>
      <c r="P28" s="9">
        <f>'Market and Factors'!Q30</f>
        <v>-1.6500000000000001E-2</v>
      </c>
      <c r="U28" s="44" t="s">
        <v>56</v>
      </c>
      <c r="V28" s="39">
        <v>0.60019805440417617</v>
      </c>
      <c r="W28" s="16"/>
      <c r="X28" s="16"/>
      <c r="Y28" s="16"/>
      <c r="Z28" s="16"/>
      <c r="AA28" s="16"/>
      <c r="AB28" s="16"/>
      <c r="AC28" s="9"/>
    </row>
    <row r="29" spans="2:29">
      <c r="B29" s="72">
        <v>201703</v>
      </c>
      <c r="C29" s="16">
        <v>-7.6157036223035032E-2</v>
      </c>
      <c r="D29" s="16">
        <v>5.7834949872816194E-3</v>
      </c>
      <c r="E29" s="16">
        <v>5.7834949872816194E-3</v>
      </c>
      <c r="F29" s="9">
        <v>-0.11355301204819281</v>
      </c>
      <c r="K29" s="6">
        <f t="shared" si="0"/>
        <v>0.9774617380416708</v>
      </c>
      <c r="L29" s="16">
        <f t="shared" si="1"/>
        <v>-2.2538261958329156E-2</v>
      </c>
      <c r="M29" s="16">
        <f>'Market and Factors'!C31</f>
        <v>1.7000000000000001E-3</v>
      </c>
      <c r="N29" s="16">
        <f>'Market and Factors'!M31</f>
        <v>1.2E-2</v>
      </c>
      <c r="O29" s="16">
        <f>'Market and Factors'!O31</f>
        <v>-3.1699999999999999E-2</v>
      </c>
      <c r="P29" s="9">
        <f>'Market and Factors'!Q31</f>
        <v>-9.1999999999999998E-3</v>
      </c>
      <c r="U29" s="44" t="s">
        <v>57</v>
      </c>
      <c r="V29" s="39">
        <v>0.57112154926993453</v>
      </c>
      <c r="W29" s="16"/>
      <c r="X29" s="16"/>
      <c r="Y29" s="16"/>
      <c r="Z29" s="16"/>
      <c r="AA29" s="16"/>
      <c r="AB29" s="16"/>
      <c r="AC29" s="9"/>
    </row>
    <row r="30" spans="2:29">
      <c r="B30" s="72">
        <v>201704</v>
      </c>
      <c r="C30" s="16">
        <v>-1.1814097446623427E-2</v>
      </c>
      <c r="D30" s="16">
        <v>3.6004291209198097E-2</v>
      </c>
      <c r="E30" s="16">
        <v>3.6004291209198097E-2</v>
      </c>
      <c r="F30" s="9">
        <v>5.6565217391304337E-2</v>
      </c>
      <c r="K30" s="6">
        <f t="shared" si="0"/>
        <v>1.0284967060962444</v>
      </c>
      <c r="L30" s="16">
        <f t="shared" si="1"/>
        <v>2.8496706096244419E-2</v>
      </c>
      <c r="M30" s="16">
        <f>'Market and Factors'!C32</f>
        <v>1.09E-2</v>
      </c>
      <c r="N30" s="16">
        <f>'Market and Factors'!M32</f>
        <v>7.0999999999999995E-3</v>
      </c>
      <c r="O30" s="16">
        <f>'Market and Factors'!O32</f>
        <v>-1.8700000000000001E-2</v>
      </c>
      <c r="P30" s="9">
        <f>'Market and Factors'!Q32</f>
        <v>5.5000000000000005E-3</v>
      </c>
      <c r="U30" s="44" t="s">
        <v>58</v>
      </c>
      <c r="V30" s="39">
        <v>2.9588683076469086E-2</v>
      </c>
      <c r="W30" s="16"/>
      <c r="X30" s="16"/>
      <c r="Y30" s="16"/>
      <c r="Z30" s="16"/>
      <c r="AA30" s="16"/>
      <c r="AB30" s="16"/>
      <c r="AC30" s="9"/>
    </row>
    <row r="31" spans="2:29" ht="16.5" thickBot="1">
      <c r="B31" s="72">
        <v>201705</v>
      </c>
      <c r="C31" s="16">
        <v>8.0605908361942397E-2</v>
      </c>
      <c r="D31" s="16">
        <v>-0.13463786720098006</v>
      </c>
      <c r="E31" s="16">
        <v>-0.13463786720098006</v>
      </c>
      <c r="F31" s="9">
        <v>-2.6306940874036011E-2</v>
      </c>
      <c r="K31" s="6">
        <f t="shared" si="0"/>
        <v>0.9192439805442989</v>
      </c>
      <c r="L31" s="16">
        <f t="shared" si="1"/>
        <v>-8.0756019455701156E-2</v>
      </c>
      <c r="M31" s="16">
        <f>'Market and Factors'!C33</f>
        <v>1.06E-2</v>
      </c>
      <c r="N31" s="16">
        <f>'Market and Factors'!M33</f>
        <v>-2.5399999999999999E-2</v>
      </c>
      <c r="O31" s="16">
        <f>'Market and Factors'!O33</f>
        <v>-3.78E-2</v>
      </c>
      <c r="P31" s="9">
        <f>'Market and Factors'!Q33</f>
        <v>1.4499999999999999E-2</v>
      </c>
      <c r="U31" s="45" t="s">
        <v>59</v>
      </c>
      <c r="V31" s="40">
        <v>60</v>
      </c>
      <c r="W31" s="16"/>
      <c r="X31" s="16"/>
      <c r="Y31" s="16"/>
      <c r="Z31" s="16"/>
      <c r="AA31" s="16"/>
      <c r="AB31" s="16"/>
      <c r="AC31" s="9"/>
    </row>
    <row r="32" spans="2:29">
      <c r="B32" s="72">
        <v>201706</v>
      </c>
      <c r="C32" s="16">
        <v>9.772485547887412E-2</v>
      </c>
      <c r="D32" s="16">
        <v>0.15393936471961611</v>
      </c>
      <c r="E32" s="16">
        <v>0.15393936471961611</v>
      </c>
      <c r="F32" s="9">
        <v>0.11153720316622687</v>
      </c>
      <c r="K32" s="6">
        <f t="shared" si="0"/>
        <v>1.1384562467161288</v>
      </c>
      <c r="L32" s="16">
        <f t="shared" si="1"/>
        <v>0.1384562467161288</v>
      </c>
      <c r="M32" s="16">
        <f>'Market and Factors'!C34</f>
        <v>7.8000000000000005E-3</v>
      </c>
      <c r="N32" s="16">
        <f>'Market and Factors'!M34</f>
        <v>2.1700000000000001E-2</v>
      </c>
      <c r="O32" s="16">
        <f>'Market and Factors'!O34</f>
        <v>1.3500000000000002E-2</v>
      </c>
      <c r="P32" s="9">
        <f>'Market and Factors'!Q34</f>
        <v>-2.5999999999999999E-3</v>
      </c>
      <c r="U32" s="6"/>
      <c r="V32" s="16"/>
      <c r="W32" s="16"/>
      <c r="X32" s="16"/>
      <c r="Y32" s="16"/>
      <c r="Z32" s="16"/>
      <c r="AA32" s="16"/>
      <c r="AB32" s="16"/>
      <c r="AC32" s="9"/>
    </row>
    <row r="33" spans="2:29" ht="16.5" thickBot="1">
      <c r="B33" s="72">
        <v>201707</v>
      </c>
      <c r="C33" s="16">
        <v>-8.2203354257683006E-2</v>
      </c>
      <c r="D33" s="16">
        <v>1.4771524389721104E-2</v>
      </c>
      <c r="E33" s="16">
        <v>1.4771524389721104E-2</v>
      </c>
      <c r="F33" s="9">
        <v>0.12741387900355872</v>
      </c>
      <c r="K33" s="6">
        <f t="shared" si="0"/>
        <v>1.0066407841216241</v>
      </c>
      <c r="L33" s="16">
        <f t="shared" si="1"/>
        <v>6.6407841216240427E-3</v>
      </c>
      <c r="M33" s="16">
        <f>'Market and Factors'!C35</f>
        <v>1.8700000000000001E-2</v>
      </c>
      <c r="N33" s="16">
        <f>'Market and Factors'!M35</f>
        <v>-1.41E-2</v>
      </c>
      <c r="O33" s="16">
        <f>'Market and Factors'!O35</f>
        <v>-2.8999999999999998E-3</v>
      </c>
      <c r="P33" s="9">
        <f>'Market and Factors'!Q35</f>
        <v>1.6299999999999999E-2</v>
      </c>
      <c r="U33" s="6" t="s">
        <v>60</v>
      </c>
      <c r="V33" s="16"/>
      <c r="W33" s="16"/>
      <c r="X33" s="16"/>
      <c r="Y33" s="16"/>
      <c r="Z33" s="16"/>
      <c r="AA33" s="16"/>
      <c r="AB33" s="16"/>
      <c r="AC33" s="9"/>
    </row>
    <row r="34" spans="2:29">
      <c r="B34" s="72">
        <v>201708</v>
      </c>
      <c r="C34" s="16">
        <v>-4.4862808525828857E-2</v>
      </c>
      <c r="D34" s="16">
        <v>-8.2225873548766926E-2</v>
      </c>
      <c r="E34" s="16">
        <v>-8.2225873548766926E-2</v>
      </c>
      <c r="F34" s="9">
        <v>-0.12813449001051516</v>
      </c>
      <c r="K34" s="6">
        <f t="shared" si="0"/>
        <v>0.92065587780964586</v>
      </c>
      <c r="L34" s="16">
        <f t="shared" si="1"/>
        <v>-7.9344122190354138E-2</v>
      </c>
      <c r="M34" s="16">
        <f>'Market and Factors'!C36</f>
        <v>1.6000000000000001E-3</v>
      </c>
      <c r="N34" s="16">
        <f>'Market and Factors'!M36</f>
        <v>-1.67E-2</v>
      </c>
      <c r="O34" s="16">
        <f>'Market and Factors'!O36</f>
        <v>-2.2400000000000003E-2</v>
      </c>
      <c r="P34" s="9">
        <f>'Market and Factors'!Q36</f>
        <v>3.5200000000000002E-2</v>
      </c>
      <c r="U34" s="46"/>
      <c r="V34" s="41" t="s">
        <v>65</v>
      </c>
      <c r="W34" s="41" t="s">
        <v>66</v>
      </c>
      <c r="X34" s="41" t="s">
        <v>67</v>
      </c>
      <c r="Y34" s="41" t="s">
        <v>68</v>
      </c>
      <c r="Z34" s="41" t="s">
        <v>69</v>
      </c>
      <c r="AA34" s="16"/>
      <c r="AB34" s="16"/>
      <c r="AC34" s="9"/>
    </row>
    <row r="35" spans="2:29">
      <c r="B35" s="72">
        <v>201709</v>
      </c>
      <c r="C35" s="16">
        <v>2.7526031919302314E-2</v>
      </c>
      <c r="D35" s="16">
        <v>6.4640552058564574E-2</v>
      </c>
      <c r="E35" s="16">
        <v>6.4640552058564574E-2</v>
      </c>
      <c r="F35" s="9">
        <v>6.4160240963855322E-2</v>
      </c>
      <c r="K35" s="6">
        <f t="shared" si="0"/>
        <v>1.0571696169212412</v>
      </c>
      <c r="L35" s="16">
        <f t="shared" si="1"/>
        <v>5.7169616921241201E-2</v>
      </c>
      <c r="M35" s="16">
        <f>'Market and Factors'!C37</f>
        <v>2.5099999999999997E-2</v>
      </c>
      <c r="N35" s="16">
        <f>'Market and Factors'!M37</f>
        <v>4.5499999999999999E-2</v>
      </c>
      <c r="O35" s="16">
        <f>'Market and Factors'!O37</f>
        <v>3.0299999999999997E-2</v>
      </c>
      <c r="P35" s="9">
        <f>'Market and Factors'!Q37</f>
        <v>-1.1699999999999999E-2</v>
      </c>
      <c r="U35" s="44" t="s">
        <v>61</v>
      </c>
      <c r="V35" s="39">
        <v>4</v>
      </c>
      <c r="W35" s="39">
        <v>7.2287572660753197E-2</v>
      </c>
      <c r="X35" s="39">
        <v>1.8071893165188299E-2</v>
      </c>
      <c r="Y35" s="39">
        <v>20.642028731897263</v>
      </c>
      <c r="Z35" s="39">
        <v>1.967469603547142E-10</v>
      </c>
      <c r="AA35" s="16"/>
      <c r="AB35" s="16"/>
      <c r="AC35" s="9"/>
    </row>
    <row r="36" spans="2:29">
      <c r="B36" s="72">
        <v>201710</v>
      </c>
      <c r="C36" s="16">
        <v>3.6636333528401212E-2</v>
      </c>
      <c r="D36" s="16">
        <v>-0.15996670153394801</v>
      </c>
      <c r="E36" s="16">
        <v>-0.15996670153394801</v>
      </c>
      <c r="F36" s="9">
        <v>-0.22714434389140273</v>
      </c>
      <c r="K36" s="6">
        <f t="shared" si="0"/>
        <v>0.87263614124277633</v>
      </c>
      <c r="L36" s="16">
        <f t="shared" si="1"/>
        <v>-0.12736385875722364</v>
      </c>
      <c r="M36" s="16">
        <f>'Market and Factors'!C38</f>
        <v>2.2499999999999999E-2</v>
      </c>
      <c r="N36" s="16">
        <f>'Market and Factors'!M38</f>
        <v>-1.9400000000000001E-2</v>
      </c>
      <c r="O36" s="16">
        <f>'Market and Factors'!O38</f>
        <v>-5.0000000000000001E-4</v>
      </c>
      <c r="P36" s="9">
        <f>'Market and Factors'!Q38</f>
        <v>4.2999999999999997E-2</v>
      </c>
      <c r="U36" s="44" t="s">
        <v>62</v>
      </c>
      <c r="V36" s="39">
        <v>55</v>
      </c>
      <c r="W36" s="39">
        <v>4.8151959140985051E-2</v>
      </c>
      <c r="X36" s="39">
        <v>8.7549016619972817E-4</v>
      </c>
      <c r="Y36" s="39"/>
      <c r="Z36" s="39"/>
      <c r="AA36" s="16"/>
      <c r="AB36" s="16"/>
      <c r="AC36" s="9"/>
    </row>
    <row r="37" spans="2:29" ht="16.5" thickBot="1">
      <c r="B37" s="72">
        <v>201711</v>
      </c>
      <c r="C37" s="16">
        <v>5.6965291784251373E-2</v>
      </c>
      <c r="D37" s="16">
        <v>0.14547996026359464</v>
      </c>
      <c r="E37" s="16">
        <v>0.14547996026359464</v>
      </c>
      <c r="F37" s="9">
        <v>-0.18501052631578943</v>
      </c>
      <c r="K37" s="6">
        <f t="shared" si="0"/>
        <v>1.0947279779097876</v>
      </c>
      <c r="L37" s="16">
        <f t="shared" si="1"/>
        <v>9.4727977909787597E-2</v>
      </c>
      <c r="M37" s="16">
        <f>'Market and Factors'!C39</f>
        <v>3.1200000000000002E-2</v>
      </c>
      <c r="N37" s="16">
        <f>'Market and Factors'!M39</f>
        <v>-6.5000000000000006E-3</v>
      </c>
      <c r="O37" s="16">
        <f>'Market and Factors'!O39</f>
        <v>-4.0000000000000002E-4</v>
      </c>
      <c r="P37" s="9">
        <f>'Market and Factors'!Q39</f>
        <v>-7.3000000000000001E-3</v>
      </c>
      <c r="U37" s="45" t="s">
        <v>63</v>
      </c>
      <c r="V37" s="40">
        <v>59</v>
      </c>
      <c r="W37" s="40">
        <v>0.12043953180173825</v>
      </c>
      <c r="X37" s="40"/>
      <c r="Y37" s="40"/>
      <c r="Z37" s="40"/>
      <c r="AA37" s="16"/>
      <c r="AB37" s="16"/>
      <c r="AC37" s="9"/>
    </row>
    <row r="38" spans="2:29" ht="16.5" thickBot="1">
      <c r="B38" s="72">
        <v>201712</v>
      </c>
      <c r="C38" s="16">
        <v>6.3884624668286247E-2</v>
      </c>
      <c r="D38" s="16">
        <v>5.1020164967640509E-2</v>
      </c>
      <c r="E38" s="16">
        <v>5.1020164967640509E-2</v>
      </c>
      <c r="F38" s="9">
        <v>-0.33960967741935488</v>
      </c>
      <c r="K38" s="6">
        <f t="shared" si="0"/>
        <v>1.01453007266907</v>
      </c>
      <c r="L38" s="16">
        <f t="shared" si="1"/>
        <v>1.4530072669070117E-2</v>
      </c>
      <c r="M38" s="16">
        <f>'Market and Factors'!C40</f>
        <v>1.06E-2</v>
      </c>
      <c r="N38" s="16">
        <f>'Market and Factors'!M40</f>
        <v>-1.2800000000000001E-2</v>
      </c>
      <c r="O38" s="16">
        <f>'Market and Factors'!O40</f>
        <v>1.4000000000000002E-3</v>
      </c>
      <c r="P38" s="9">
        <f>'Market and Factors'!Q40</f>
        <v>-1.6500000000000001E-2</v>
      </c>
      <c r="U38" s="6"/>
      <c r="V38" s="16"/>
      <c r="W38" s="16"/>
      <c r="X38" s="16"/>
      <c r="Y38" s="16"/>
      <c r="Z38" s="16"/>
      <c r="AA38" s="16"/>
      <c r="AB38" s="16"/>
      <c r="AC38" s="9"/>
    </row>
    <row r="39" spans="2:29">
      <c r="B39" s="72">
        <v>201801</v>
      </c>
      <c r="C39" s="16">
        <v>1.2649900942632334E-2</v>
      </c>
      <c r="D39" s="16">
        <v>3.9634653168635257E-2</v>
      </c>
      <c r="E39" s="16">
        <v>3.9634653168635257E-2</v>
      </c>
      <c r="F39" s="9">
        <v>0.17776178861788611</v>
      </c>
      <c r="K39" s="6">
        <f t="shared" si="0"/>
        <v>1.0480504162683597</v>
      </c>
      <c r="L39" s="16">
        <f t="shared" si="1"/>
        <v>4.8050416268359764E-2</v>
      </c>
      <c r="M39" s="16">
        <f>'Market and Factors'!C41</f>
        <v>5.5800000000000002E-2</v>
      </c>
      <c r="N39" s="16">
        <f>'Market and Factors'!M41</f>
        <v>-3.0299999999999997E-2</v>
      </c>
      <c r="O39" s="16">
        <f>'Market and Factors'!O41</f>
        <v>-1.37E-2</v>
      </c>
      <c r="P39" s="9">
        <f>'Market and Factors'!Q41</f>
        <v>3.9300000000000002E-2</v>
      </c>
      <c r="U39" s="46"/>
      <c r="V39" s="41" t="s">
        <v>70</v>
      </c>
      <c r="W39" s="41" t="s">
        <v>58</v>
      </c>
      <c r="X39" s="41" t="s">
        <v>71</v>
      </c>
      <c r="Y39" s="41" t="s">
        <v>72</v>
      </c>
      <c r="Z39" s="41" t="s">
        <v>73</v>
      </c>
      <c r="AA39" s="41" t="s">
        <v>74</v>
      </c>
      <c r="AB39" s="41" t="s">
        <v>75</v>
      </c>
      <c r="AC39" s="47" t="s">
        <v>76</v>
      </c>
    </row>
    <row r="40" spans="2:29">
      <c r="B40" s="72">
        <v>201802</v>
      </c>
      <c r="C40" s="16">
        <v>-5.165489493818369E-2</v>
      </c>
      <c r="D40" s="16">
        <v>3.9459671383992166E-2</v>
      </c>
      <c r="E40" s="16">
        <v>3.9459671383992166E-2</v>
      </c>
      <c r="F40" s="9">
        <v>-2.1789655172413762E-2</v>
      </c>
      <c r="K40" s="6">
        <f t="shared" si="0"/>
        <v>1.0151118254639164</v>
      </c>
      <c r="L40" s="16">
        <f t="shared" si="1"/>
        <v>1.5111825463916401E-2</v>
      </c>
      <c r="M40" s="16">
        <f>'Market and Factors'!C42</f>
        <v>-3.6499999999999998E-2</v>
      </c>
      <c r="N40" s="16">
        <f>'Market and Factors'!M42</f>
        <v>2.5999999999999999E-3</v>
      </c>
      <c r="O40" s="16">
        <f>'Market and Factors'!O42</f>
        <v>-1.1899999999999999E-2</v>
      </c>
      <c r="P40" s="9">
        <f>'Market and Factors'!Q42</f>
        <v>3.9599999999999996E-2</v>
      </c>
      <c r="U40" s="44" t="s">
        <v>64</v>
      </c>
      <c r="V40" s="39">
        <v>6.6960730070249087E-3</v>
      </c>
      <c r="W40" s="39">
        <v>4.0039206237626902E-3</v>
      </c>
      <c r="X40" s="39">
        <v>1.6723790594860155</v>
      </c>
      <c r="Y40" s="39">
        <v>0.10012964408263191</v>
      </c>
      <c r="Z40" s="39">
        <v>-1.327963231730532E-3</v>
      </c>
      <c r="AA40" s="39">
        <v>1.472010924578035E-2</v>
      </c>
      <c r="AB40" s="39">
        <v>-1.327963231730532E-3</v>
      </c>
      <c r="AC40" s="48">
        <v>1.472010924578035E-2</v>
      </c>
    </row>
    <row r="41" spans="2:29">
      <c r="B41" s="72">
        <v>201803</v>
      </c>
      <c r="C41" s="16">
        <v>2.1551084436783365E-2</v>
      </c>
      <c r="D41" s="16">
        <v>-5.7719319015999138E-2</v>
      </c>
      <c r="E41" s="16">
        <v>-5.7719319015999138E-2</v>
      </c>
      <c r="F41" s="9">
        <v>-9.5096713615023462E-2</v>
      </c>
      <c r="K41" s="6">
        <f t="shared" si="0"/>
        <v>0.95439702221465494</v>
      </c>
      <c r="L41" s="16">
        <f t="shared" si="1"/>
        <v>-4.560297778534507E-2</v>
      </c>
      <c r="M41" s="16">
        <f>'Market and Factors'!C43</f>
        <v>-2.35E-2</v>
      </c>
      <c r="N41" s="16">
        <f>'Market and Factors'!M43</f>
        <v>3.95E-2</v>
      </c>
      <c r="O41" s="16">
        <f>'Market and Factors'!O43</f>
        <v>-1.1999999999999999E-3</v>
      </c>
      <c r="P41" s="9">
        <f>'Market and Factors'!Q43</f>
        <v>-1.24E-2</v>
      </c>
      <c r="U41" s="44" t="s">
        <v>77</v>
      </c>
      <c r="V41" s="39">
        <v>0.94390223197937229</v>
      </c>
      <c r="W41" s="39">
        <v>0.10648334792846141</v>
      </c>
      <c r="X41" s="39">
        <v>8.8643177580546499</v>
      </c>
      <c r="Y41" s="39">
        <v>3.485379589279915E-12</v>
      </c>
      <c r="Z41" s="39">
        <v>0.73050483405617617</v>
      </c>
      <c r="AA41" s="39">
        <v>1.1572996299025684</v>
      </c>
      <c r="AB41" s="39">
        <v>0.73050483405617617</v>
      </c>
      <c r="AC41" s="48">
        <v>1.1572996299025684</v>
      </c>
    </row>
    <row r="42" spans="2:29">
      <c r="B42" s="72">
        <v>201804</v>
      </c>
      <c r="C42" s="16">
        <v>-4.8654135155345633E-2</v>
      </c>
      <c r="D42" s="16">
        <v>5.0724122590272432E-2</v>
      </c>
      <c r="E42" s="16">
        <v>5.0724122590272432E-2</v>
      </c>
      <c r="F42" s="9">
        <v>-8.1710880829015564E-2</v>
      </c>
      <c r="K42" s="6">
        <f t="shared" si="0"/>
        <v>1.0176049706992201</v>
      </c>
      <c r="L42" s="16">
        <f t="shared" si="1"/>
        <v>1.7604970699220016E-2</v>
      </c>
      <c r="M42" s="16">
        <f>'Market and Factors'!C44</f>
        <v>2.8999999999999998E-3</v>
      </c>
      <c r="N42" s="16">
        <f>'Market and Factors'!M44</f>
        <v>1.1200000000000002E-2</v>
      </c>
      <c r="O42" s="16">
        <f>'Market and Factors'!O44</f>
        <v>5.4000000000000003E-3</v>
      </c>
      <c r="P42" s="9">
        <f>'Market and Factors'!Q44</f>
        <v>2E-3</v>
      </c>
      <c r="U42" s="44" t="s">
        <v>79</v>
      </c>
      <c r="V42" s="39">
        <v>-0.30672007683234437</v>
      </c>
      <c r="W42" s="39">
        <v>0.17055282400286265</v>
      </c>
      <c r="X42" s="39">
        <v>-1.7983875589605964</v>
      </c>
      <c r="Y42" s="39">
        <v>7.7604265355353669E-2</v>
      </c>
      <c r="Z42" s="39">
        <v>-0.64851557405051308</v>
      </c>
      <c r="AA42" s="39">
        <v>3.5075420385824285E-2</v>
      </c>
      <c r="AB42" s="39">
        <v>-0.64851557405051308</v>
      </c>
      <c r="AC42" s="48">
        <v>3.5075420385824285E-2</v>
      </c>
    </row>
    <row r="43" spans="2:29">
      <c r="B43" s="72">
        <v>201805</v>
      </c>
      <c r="C43" s="16">
        <v>3.3644012997961402E-2</v>
      </c>
      <c r="D43" s="16">
        <v>-3.166102168175837E-2</v>
      </c>
      <c r="E43" s="16">
        <v>-3.166102168175837E-2</v>
      </c>
      <c r="F43" s="9">
        <v>-9.9991549295774557E-2</v>
      </c>
      <c r="K43" s="6">
        <f t="shared" si="0"/>
        <v>0.97456693249278392</v>
      </c>
      <c r="L43" s="16">
        <f t="shared" si="1"/>
        <v>-2.5433067507216037E-2</v>
      </c>
      <c r="M43" s="16">
        <f>'Market and Factors'!C45</f>
        <v>2.6499999999999999E-2</v>
      </c>
      <c r="N43" s="16">
        <f>'Market and Factors'!M45</f>
        <v>5.2300000000000006E-2</v>
      </c>
      <c r="O43" s="16">
        <f>'Market and Factors'!O45</f>
        <v>-3.1600000000000003E-2</v>
      </c>
      <c r="P43" s="9">
        <f>'Market and Factors'!Q45</f>
        <v>3.8100000000000002E-2</v>
      </c>
      <c r="U43" s="44" t="s">
        <v>80</v>
      </c>
      <c r="V43" s="39">
        <v>-0.19007639436896204</v>
      </c>
      <c r="W43" s="39">
        <v>0.1490436156406941</v>
      </c>
      <c r="X43" s="39">
        <v>-1.2753071881132261</v>
      </c>
      <c r="Y43" s="39">
        <v>0.20756117548768607</v>
      </c>
      <c r="Z43" s="39">
        <v>-0.48876647477624757</v>
      </c>
      <c r="AA43" s="39">
        <v>0.10861368603832347</v>
      </c>
      <c r="AB43" s="39">
        <v>-0.48876647477624757</v>
      </c>
      <c r="AC43" s="48">
        <v>0.10861368603832347</v>
      </c>
    </row>
    <row r="44" spans="2:29" ht="16.5" thickBot="1">
      <c r="B44" s="72">
        <v>201806</v>
      </c>
      <c r="C44" s="16">
        <v>-7.9393454159222956E-2</v>
      </c>
      <c r="D44" s="16">
        <v>6.2398203167619515E-2</v>
      </c>
      <c r="E44" s="16">
        <v>6.2398203167619515E-2</v>
      </c>
      <c r="F44" s="9">
        <v>9.8599999999999952E-2</v>
      </c>
      <c r="K44" s="6">
        <f t="shared" si="0"/>
        <v>1.037660051385489</v>
      </c>
      <c r="L44" s="16">
        <f t="shared" si="1"/>
        <v>3.7660051385489064E-2</v>
      </c>
      <c r="M44" s="16">
        <f>'Market and Factors'!C46</f>
        <v>4.7999999999999996E-3</v>
      </c>
      <c r="N44" s="16">
        <f>'Market and Factors'!M46</f>
        <v>1.18E-2</v>
      </c>
      <c r="O44" s="16">
        <f>'Market and Factors'!O46</f>
        <v>-2.3799999999999998E-2</v>
      </c>
      <c r="P44" s="9">
        <f>'Market and Factors'!Q46</f>
        <v>-2.3900000000000001E-2</v>
      </c>
      <c r="U44" s="45" t="s">
        <v>81</v>
      </c>
      <c r="V44" s="40">
        <v>8.2969120451409778E-2</v>
      </c>
      <c r="W44" s="40">
        <v>0.12985767945566704</v>
      </c>
      <c r="X44" s="40">
        <v>0.63892347991429455</v>
      </c>
      <c r="Y44" s="40">
        <v>0.5255247084470881</v>
      </c>
      <c r="Z44" s="40">
        <v>-0.17727148463175377</v>
      </c>
      <c r="AA44" s="40">
        <v>0.3432097255345733</v>
      </c>
      <c r="AB44" s="40">
        <v>-0.17727148463175377</v>
      </c>
      <c r="AC44" s="49">
        <v>0.3432097255345733</v>
      </c>
    </row>
    <row r="45" spans="2:29">
      <c r="B45" s="72">
        <v>201807</v>
      </c>
      <c r="C45" s="16">
        <v>9.6906140951444189E-2</v>
      </c>
      <c r="D45" s="16">
        <v>1.0566945585643698E-2</v>
      </c>
      <c r="E45" s="16">
        <v>1.0566945585643698E-2</v>
      </c>
      <c r="F45" s="9">
        <v>-9.8190909090909051E-2</v>
      </c>
      <c r="K45" s="6">
        <f t="shared" si="0"/>
        <v>1.0169589991911485</v>
      </c>
      <c r="L45" s="16">
        <f t="shared" si="1"/>
        <v>1.6958999191148523E-2</v>
      </c>
      <c r="M45" s="16">
        <f>'Market and Factors'!C47</f>
        <v>3.1899999999999998E-2</v>
      </c>
      <c r="N45" s="16">
        <f>'Market and Factors'!M47</f>
        <v>-2.1700000000000001E-2</v>
      </c>
      <c r="O45" s="16">
        <f>'Market and Factors'!O47</f>
        <v>4.3E-3</v>
      </c>
      <c r="P45" s="9">
        <f>'Market and Factors'!Q47</f>
        <v>-1.6E-2</v>
      </c>
    </row>
    <row r="46" spans="2:29">
      <c r="B46" s="72">
        <v>201808</v>
      </c>
      <c r="C46" s="16">
        <v>8.0332391010581261E-2</v>
      </c>
      <c r="D46" s="16">
        <v>0.19759860428926285</v>
      </c>
      <c r="E46" s="16">
        <v>0.19759860428926285</v>
      </c>
      <c r="F46" s="9">
        <v>-2.6757232704402539E-2</v>
      </c>
      <c r="K46" s="6">
        <f t="shared" si="0"/>
        <v>1.1517097779341601</v>
      </c>
      <c r="L46" s="16">
        <f t="shared" si="1"/>
        <v>0.15170977793416002</v>
      </c>
      <c r="M46" s="16">
        <f>'Market and Factors'!C48</f>
        <v>3.44E-2</v>
      </c>
      <c r="N46" s="16">
        <f>'Market and Factors'!M48</f>
        <v>1.15E-2</v>
      </c>
      <c r="O46" s="16">
        <f>'Market and Factors'!O48</f>
        <v>-4.0800000000000003E-2</v>
      </c>
      <c r="P46" s="9">
        <f>'Market and Factors'!Q48</f>
        <v>5.3099999999999994E-2</v>
      </c>
    </row>
    <row r="47" spans="2:29">
      <c r="B47" s="72">
        <v>201809</v>
      </c>
      <c r="C47" s="16">
        <v>-1.2614852526965712E-2</v>
      </c>
      <c r="D47" s="16">
        <v>-4.4179067009896475E-2</v>
      </c>
      <c r="E47" s="16">
        <v>-4.4179067009896475E-2</v>
      </c>
      <c r="F47" s="9">
        <v>0.33398387096774179</v>
      </c>
      <c r="K47" s="6">
        <f t="shared" si="0"/>
        <v>0.99995006968445355</v>
      </c>
      <c r="L47" s="16">
        <f t="shared" si="1"/>
        <v>-4.9930315546495296E-5</v>
      </c>
      <c r="M47" s="16">
        <f>'Market and Factors'!C49</f>
        <v>5.9999999999999995E-4</v>
      </c>
      <c r="N47" s="16">
        <f>'Market and Factors'!M49</f>
        <v>-2.3700000000000002E-2</v>
      </c>
      <c r="O47" s="16">
        <f>'Market and Factors'!O49</f>
        <v>-1.3000000000000001E-2</v>
      </c>
      <c r="P47" s="9">
        <f>'Market and Factors'!Q49</f>
        <v>-7.000000000000001E-4</v>
      </c>
    </row>
    <row r="48" spans="2:29">
      <c r="B48" s="72">
        <v>201810</v>
      </c>
      <c r="C48" s="16">
        <v>-5.5505606535299734E-2</v>
      </c>
      <c r="D48" s="16">
        <v>9.7748911839186589E-2</v>
      </c>
      <c r="E48" s="16">
        <v>9.7748911839186589E-2</v>
      </c>
      <c r="F48" s="9">
        <v>-0.11301111111111101</v>
      </c>
      <c r="K48" s="6">
        <f t="shared" si="0"/>
        <v>1.0460220058692595</v>
      </c>
      <c r="L48" s="16">
        <f t="shared" si="1"/>
        <v>4.6022005869259565E-2</v>
      </c>
      <c r="M48" s="16">
        <f>'Market and Factors'!C50</f>
        <v>-7.6799999999999993E-2</v>
      </c>
      <c r="N48" s="16">
        <f>'Market and Factors'!M50</f>
        <v>-4.7599999999999996E-2</v>
      </c>
      <c r="O48" s="16">
        <f>'Market and Factors'!O50</f>
        <v>3.44E-2</v>
      </c>
      <c r="P48" s="9">
        <f>'Market and Factors'!Q50</f>
        <v>-1.8200000000000001E-2</v>
      </c>
    </row>
    <row r="49" spans="2:16">
      <c r="B49" s="72">
        <v>201811</v>
      </c>
      <c r="C49" s="16">
        <v>0.10746383050036989</v>
      </c>
      <c r="D49" s="16">
        <v>-0.19793813136958113</v>
      </c>
      <c r="E49" s="16">
        <v>-0.19793813136958113</v>
      </c>
      <c r="F49" s="9">
        <v>-0.22734347826086956</v>
      </c>
      <c r="K49" s="6">
        <f t="shared" si="0"/>
        <v>0.86020172631528025</v>
      </c>
      <c r="L49" s="16">
        <f t="shared" si="1"/>
        <v>-0.13979827368471978</v>
      </c>
      <c r="M49" s="16">
        <f>'Market and Factors'!C51</f>
        <v>1.6899999999999998E-2</v>
      </c>
      <c r="N49" s="16">
        <f>'Market and Factors'!M51</f>
        <v>-7.9000000000000008E-3</v>
      </c>
      <c r="O49" s="16">
        <f>'Market and Factors'!O51</f>
        <v>2.5000000000000001E-3</v>
      </c>
      <c r="P49" s="9">
        <f>'Market and Factors'!Q51</f>
        <v>-1.4199999999999999E-2</v>
      </c>
    </row>
    <row r="50" spans="2:16">
      <c r="B50" s="72">
        <v>201812</v>
      </c>
      <c r="C50" s="16">
        <v>-0.17479490850009369</v>
      </c>
      <c r="D50" s="16">
        <v>-0.1140257505041478</v>
      </c>
      <c r="E50" s="16">
        <v>-0.1140257505041478</v>
      </c>
      <c r="F50" s="9">
        <v>-0.17032105263157896</v>
      </c>
      <c r="K50" s="6">
        <f t="shared" si="0"/>
        <v>0.86819088768391994</v>
      </c>
      <c r="L50" s="16">
        <f t="shared" si="1"/>
        <v>-0.13180911231608008</v>
      </c>
      <c r="M50" s="16">
        <f>'Market and Factors'!C52</f>
        <v>-9.5500000000000002E-2</v>
      </c>
      <c r="N50" s="16">
        <f>'Market and Factors'!M52</f>
        <v>-2.63E-2</v>
      </c>
      <c r="O50" s="16">
        <f>'Market and Factors'!O52</f>
        <v>-1.47E-2</v>
      </c>
      <c r="P50" s="9">
        <f>'Market and Factors'!Q52</f>
        <v>1.83E-2</v>
      </c>
    </row>
    <row r="51" spans="2:16">
      <c r="B51" s="72">
        <v>201901</v>
      </c>
      <c r="C51" s="16">
        <v>-1.1518777349071276E-2</v>
      </c>
      <c r="D51" s="16">
        <v>-6.390987074638154E-3</v>
      </c>
      <c r="E51" s="16">
        <v>-6.390987074638154E-3</v>
      </c>
      <c r="F51" s="9">
        <v>0.28481983122362858</v>
      </c>
      <c r="K51" s="6">
        <f t="shared" si="0"/>
        <v>1.0217045367003019</v>
      </c>
      <c r="L51" s="16">
        <f t="shared" si="1"/>
        <v>2.1704536700301896E-2</v>
      </c>
      <c r="M51" s="16">
        <f>'Market and Factors'!C53</f>
        <v>8.4100000000000008E-2</v>
      </c>
      <c r="N51" s="16">
        <f>'Market and Factors'!M53</f>
        <v>3.0099999999999998E-2</v>
      </c>
      <c r="O51" s="16">
        <f>'Market and Factors'!O53</f>
        <v>-6.1999999999999998E-3</v>
      </c>
      <c r="P51" s="9">
        <f>'Market and Factors'!Q53</f>
        <v>-8.6800000000000002E-2</v>
      </c>
    </row>
    <row r="52" spans="2:16">
      <c r="B52" s="72">
        <v>201902</v>
      </c>
      <c r="C52" s="16">
        <v>1.2346775908754948E-3</v>
      </c>
      <c r="D52" s="16">
        <v>1.6945981988057097E-2</v>
      </c>
      <c r="E52" s="16">
        <v>1.6945981988057097E-2</v>
      </c>
      <c r="F52" s="9">
        <v>-2.4750819672131098E-2</v>
      </c>
      <c r="K52" s="6">
        <f t="shared" si="0"/>
        <v>1.0096340409426019</v>
      </c>
      <c r="L52" s="16">
        <f t="shared" si="1"/>
        <v>9.6340409426019565E-3</v>
      </c>
      <c r="M52" s="16">
        <f>'Market and Factors'!C54</f>
        <v>3.4000000000000002E-2</v>
      </c>
      <c r="N52" s="16">
        <f>'Market and Factors'!M54</f>
        <v>2.06E-2</v>
      </c>
      <c r="O52" s="16">
        <f>'Market and Factors'!O54</f>
        <v>-2.8399999999999998E-2</v>
      </c>
      <c r="P52" s="9">
        <f>'Market and Factors'!Q54</f>
        <v>7.9000000000000008E-3</v>
      </c>
    </row>
    <row r="53" spans="2:16">
      <c r="B53" s="72">
        <v>201903</v>
      </c>
      <c r="C53" s="16">
        <v>4.7131215628547073E-2</v>
      </c>
      <c r="D53" s="16">
        <v>-6.3236728689771607E-2</v>
      </c>
      <c r="E53" s="16">
        <v>-6.3236728689771607E-2</v>
      </c>
      <c r="F53" s="9">
        <v>-8.5792617449664432E-2</v>
      </c>
      <c r="K53" s="6">
        <f t="shared" si="0"/>
        <v>0.95658127129790282</v>
      </c>
      <c r="L53" s="16">
        <f t="shared" si="1"/>
        <v>-4.3418728702097148E-2</v>
      </c>
      <c r="M53" s="16">
        <f>'Market and Factors'!C55</f>
        <v>1.1000000000000001E-2</v>
      </c>
      <c r="N53" s="16">
        <f>'Market and Factors'!M55</f>
        <v>-3.1300000000000001E-2</v>
      </c>
      <c r="O53" s="16">
        <f>'Market and Factors'!O55</f>
        <v>-4.07E-2</v>
      </c>
      <c r="P53" s="9">
        <f>'Market and Factors'!Q55</f>
        <v>2.18E-2</v>
      </c>
    </row>
    <row r="54" spans="2:16">
      <c r="B54" s="72">
        <v>201904</v>
      </c>
      <c r="C54" s="16">
        <v>0.1264575971080793</v>
      </c>
      <c r="D54" s="16">
        <v>-7.0103909944771267E-2</v>
      </c>
      <c r="E54" s="16">
        <v>-7.0103909944771267E-2</v>
      </c>
      <c r="F54" s="9">
        <v>-0.18891318681318672</v>
      </c>
      <c r="K54" s="6">
        <f t="shared" si="0"/>
        <v>0.95732746377895728</v>
      </c>
      <c r="L54" s="16">
        <f t="shared" si="1"/>
        <v>-4.2672536221042695E-2</v>
      </c>
      <c r="M54" s="16">
        <f>'Market and Factors'!C56</f>
        <v>3.9599999999999996E-2</v>
      </c>
      <c r="N54" s="16">
        <f>'Market and Factors'!M56</f>
        <v>-1.6799999999999999E-2</v>
      </c>
      <c r="O54" s="16">
        <f>'Market and Factors'!O56</f>
        <v>1.9299999999999998E-2</v>
      </c>
      <c r="P54" s="9">
        <f>'Market and Factors'!Q56</f>
        <v>-2.6099999999999998E-2</v>
      </c>
    </row>
    <row r="55" spans="2:16">
      <c r="B55" s="72">
        <v>201905</v>
      </c>
      <c r="C55" s="16">
        <v>-0.11858650233484408</v>
      </c>
      <c r="D55" s="16">
        <v>-0.23905754996178658</v>
      </c>
      <c r="E55" s="16">
        <v>-0.23905754996178658</v>
      </c>
      <c r="F55" s="9">
        <v>-0.37146936936936947</v>
      </c>
      <c r="K55" s="6">
        <f t="shared" si="0"/>
        <v>0.77179547762284362</v>
      </c>
      <c r="L55" s="16">
        <f t="shared" si="1"/>
        <v>-0.22820452237715638</v>
      </c>
      <c r="M55" s="16">
        <f>'Market and Factors'!C57</f>
        <v>-6.9400000000000003E-2</v>
      </c>
      <c r="N55" s="16">
        <f>'Market and Factors'!M57</f>
        <v>-1.2E-2</v>
      </c>
      <c r="O55" s="16">
        <f>'Market and Factors'!O57</f>
        <v>-2.3900000000000001E-2</v>
      </c>
      <c r="P55" s="9">
        <f>'Market and Factors'!Q57</f>
        <v>7.6100000000000001E-2</v>
      </c>
    </row>
    <row r="56" spans="2:16">
      <c r="B56" s="72">
        <v>201906</v>
      </c>
      <c r="C56" s="16">
        <v>0.10679821697231513</v>
      </c>
      <c r="D56" s="16">
        <v>2.7824106880049996E-2</v>
      </c>
      <c r="E56" s="16">
        <v>2.7824106880049996E-2</v>
      </c>
      <c r="F56" s="9">
        <v>6.9628571428571498E-2</v>
      </c>
      <c r="K56" s="6">
        <f t="shared" si="0"/>
        <v>1.0477993753533552</v>
      </c>
      <c r="L56" s="16">
        <f t="shared" si="1"/>
        <v>4.7799375353355177E-2</v>
      </c>
      <c r="M56" s="16">
        <f>'Market and Factors'!C58</f>
        <v>6.93E-2</v>
      </c>
      <c r="N56" s="16">
        <f>'Market and Factors'!M58</f>
        <v>3.4000000000000002E-3</v>
      </c>
      <c r="O56" s="16">
        <f>'Market and Factors'!O58</f>
        <v>-1.0800000000000001E-2</v>
      </c>
      <c r="P56" s="9">
        <f>'Market and Factors'!Q58</f>
        <v>-2.23E-2</v>
      </c>
    </row>
    <row r="57" spans="2:16">
      <c r="B57" s="72">
        <v>201907</v>
      </c>
      <c r="C57" s="16">
        <v>7.3694709240677544E-2</v>
      </c>
      <c r="D57" s="16">
        <v>3.7334185999429226E-2</v>
      </c>
      <c r="E57" s="16">
        <v>3.7334185999429226E-2</v>
      </c>
      <c r="F57" s="9">
        <v>0.3847666666666667</v>
      </c>
      <c r="K57" s="6">
        <f t="shared" si="0"/>
        <v>1.0793495387144025</v>
      </c>
      <c r="L57" s="16">
        <f t="shared" si="1"/>
        <v>7.9349538714402645E-2</v>
      </c>
      <c r="M57" s="16">
        <f>'Market and Factors'!C59</f>
        <v>1.1899999999999999E-2</v>
      </c>
      <c r="N57" s="16">
        <f>'Market and Factors'!M59</f>
        <v>-2.07E-2</v>
      </c>
      <c r="O57" s="16">
        <f>'Market and Factors'!O59</f>
        <v>1.4000000000000002E-3</v>
      </c>
      <c r="P57" s="9">
        <f>'Market and Factors'!Q59</f>
        <v>2.6800000000000001E-2</v>
      </c>
    </row>
    <row r="58" spans="2:16">
      <c r="B58" s="72">
        <v>201908</v>
      </c>
      <c r="C58" s="16">
        <v>-4.7610713947450728E-2</v>
      </c>
      <c r="D58" s="16">
        <v>-0.12663782386168132</v>
      </c>
      <c r="E58" s="16">
        <v>-0.12663782386168132</v>
      </c>
      <c r="F58" s="9">
        <v>-5.9292307692307741E-2</v>
      </c>
      <c r="K58" s="6">
        <f t="shared" si="0"/>
        <v>0.89590214973810212</v>
      </c>
      <c r="L58" s="16">
        <f t="shared" si="1"/>
        <v>-0.10409785026189784</v>
      </c>
      <c r="M58" s="16">
        <f>'Market and Factors'!C60</f>
        <v>-2.58E-2</v>
      </c>
      <c r="N58" s="16">
        <f>'Market and Factors'!M60</f>
        <v>-2.41E-2</v>
      </c>
      <c r="O58" s="16">
        <f>'Market and Factors'!O60</f>
        <v>-4.99E-2</v>
      </c>
      <c r="P58" s="9">
        <f>'Market and Factors'!Q60</f>
        <v>7.5999999999999998E-2</v>
      </c>
    </row>
    <row r="59" spans="2:16">
      <c r="B59" s="72">
        <v>201909</v>
      </c>
      <c r="C59" s="16">
        <v>-6.293663618202475E-3</v>
      </c>
      <c r="D59" s="16">
        <v>0.17561610694566224</v>
      </c>
      <c r="E59" s="16">
        <v>0.17561610694566224</v>
      </c>
      <c r="F59" s="9">
        <v>9.0036734693877643E-2</v>
      </c>
      <c r="K59" s="6">
        <f t="shared" si="0"/>
        <v>1.1306762156077108</v>
      </c>
      <c r="L59" s="16">
        <f t="shared" si="1"/>
        <v>0.13067621560771084</v>
      </c>
      <c r="M59" s="16">
        <f>'Market and Factors'!C61</f>
        <v>1.44E-2</v>
      </c>
      <c r="N59" s="16">
        <f>'Market and Factors'!M61</f>
        <v>-9.0000000000000011E-3</v>
      </c>
      <c r="O59" s="16">
        <f>'Market and Factors'!O61</f>
        <v>6.7099999999999993E-2</v>
      </c>
      <c r="P59" s="9">
        <f>'Market and Factors'!Q61</f>
        <v>-6.8499999999999991E-2</v>
      </c>
    </row>
    <row r="60" spans="2:16">
      <c r="B60" s="72">
        <v>201910</v>
      </c>
      <c r="C60" s="16">
        <v>-4.5249950359553572E-2</v>
      </c>
      <c r="D60" s="16">
        <v>6.4731185982582096E-2</v>
      </c>
      <c r="E60" s="16">
        <v>6.4731185982582096E-2</v>
      </c>
      <c r="F60" s="9">
        <v>0.23214485981308411</v>
      </c>
      <c r="K60" s="6">
        <f t="shared" si="0"/>
        <v>1.0594763260972051</v>
      </c>
      <c r="L60" s="16">
        <f t="shared" si="1"/>
        <v>5.947632609720517E-2</v>
      </c>
      <c r="M60" s="16">
        <f>'Market and Factors'!C62</f>
        <v>2.06E-2</v>
      </c>
      <c r="N60" s="16">
        <f>'Market and Factors'!M62</f>
        <v>2.5000000000000001E-3</v>
      </c>
      <c r="O60" s="16">
        <f>'Market and Factors'!O62</f>
        <v>-2.07E-2</v>
      </c>
      <c r="P60" s="9">
        <f>'Market and Factors'!Q62</f>
        <v>2.3999999999999998E-3</v>
      </c>
    </row>
    <row r="61" spans="2:16">
      <c r="B61" s="72">
        <v>201911</v>
      </c>
      <c r="C61" s="16">
        <v>4.7016355106667081E-2</v>
      </c>
      <c r="D61" s="16">
        <v>6.2030970774232051E-2</v>
      </c>
      <c r="E61" s="16">
        <v>6.2030970774232051E-2</v>
      </c>
      <c r="F61" s="9">
        <v>0.11243636363636356</v>
      </c>
      <c r="K61" s="6">
        <f t="shared" si="0"/>
        <v>1.0640685869269322</v>
      </c>
      <c r="L61" s="16">
        <f t="shared" si="1"/>
        <v>6.4068586926932208E-2</v>
      </c>
      <c r="M61" s="16">
        <f>'Market and Factors'!C63</f>
        <v>3.8699999999999998E-2</v>
      </c>
      <c r="N61" s="16">
        <f>'Market and Factors'!M63</f>
        <v>8.6999999999999994E-3</v>
      </c>
      <c r="O61" s="16">
        <f>'Market and Factors'!O63</f>
        <v>-1.8600000000000002E-2</v>
      </c>
      <c r="P61" s="9">
        <f>'Market and Factors'!Q63</f>
        <v>-2.6200000000000001E-2</v>
      </c>
    </row>
    <row r="62" spans="2:16">
      <c r="B62" s="72">
        <v>201912</v>
      </c>
      <c r="C62" s="16">
        <v>1.9015263809330822E-2</v>
      </c>
      <c r="D62" s="16">
        <v>8.1401521315939931E-2</v>
      </c>
      <c r="E62" s="16">
        <v>8.1401521315939931E-2</v>
      </c>
      <c r="F62" s="9">
        <v>-8.3032653061224412E-2</v>
      </c>
      <c r="K62" s="6">
        <f t="shared" si="0"/>
        <v>1.0524808523769016</v>
      </c>
      <c r="L62" s="16">
        <f t="shared" si="1"/>
        <v>5.2480852376901664E-2</v>
      </c>
      <c r="M62" s="16">
        <f>'Market and Factors'!C64</f>
        <v>2.7699999999999999E-2</v>
      </c>
      <c r="N62" s="16">
        <f>'Market and Factors'!M64</f>
        <v>6.8000000000000005E-3</v>
      </c>
      <c r="O62" s="16">
        <f>'Market and Factors'!O64</f>
        <v>1.83E-2</v>
      </c>
      <c r="P62" s="9">
        <f>'Market and Factors'!Q64</f>
        <v>-2.1299999999999999E-2</v>
      </c>
    </row>
    <row r="63" spans="2:16">
      <c r="B63" s="72">
        <v>202001</v>
      </c>
      <c r="C63" s="16">
        <v>-4.8153615119381842E-2</v>
      </c>
      <c r="D63" s="16">
        <v>-0.10073801933988746</v>
      </c>
      <c r="E63" s="16">
        <v>-0.10073801933988746</v>
      </c>
      <c r="F63" s="9">
        <v>-0.2087074074074074</v>
      </c>
      <c r="K63" s="6">
        <f t="shared" si="0"/>
        <v>0.89898192269746169</v>
      </c>
      <c r="L63" s="16">
        <f t="shared" si="1"/>
        <v>-0.10101807730253834</v>
      </c>
      <c r="M63" s="16">
        <f>'Market and Factors'!C65</f>
        <v>-1.1000000000000001E-3</v>
      </c>
      <c r="N63" s="16">
        <f>'Market and Factors'!M65</f>
        <v>-3.1099999999999999E-2</v>
      </c>
      <c r="O63" s="16">
        <f>'Market and Factors'!O65</f>
        <v>-6.2699999999999992E-2</v>
      </c>
      <c r="P63" s="9">
        <f>'Market and Factors'!Q65</f>
        <v>5.5599999999999997E-2</v>
      </c>
    </row>
    <row r="64" spans="2:16">
      <c r="B64" s="72">
        <v>202002</v>
      </c>
      <c r="C64" s="16">
        <v>-0.17360760578308487</v>
      </c>
      <c r="D64" s="16">
        <v>-5.9800042659642429E-2</v>
      </c>
      <c r="E64" s="16">
        <v>-5.9800042659642429E-2</v>
      </c>
      <c r="F64" s="9">
        <v>-0.21615327102803747</v>
      </c>
      <c r="K64" s="6">
        <f t="shared" si="0"/>
        <v>0.90180312187882961</v>
      </c>
      <c r="L64" s="16">
        <f t="shared" si="1"/>
        <v>-9.8196878121170422E-2</v>
      </c>
      <c r="M64" s="16">
        <f>'Market and Factors'!C66</f>
        <v>-8.1300000000000011E-2</v>
      </c>
      <c r="N64" s="16">
        <f>'Market and Factors'!M66</f>
        <v>9.5999999999999992E-3</v>
      </c>
      <c r="O64" s="16">
        <f>'Market and Factors'!O66</f>
        <v>-4.0099999999999997E-2</v>
      </c>
      <c r="P64" s="9">
        <f>'Market and Factors'!Q66</f>
        <v>-2.5000000000000001E-3</v>
      </c>
    </row>
    <row r="65" spans="2:16">
      <c r="B65" s="72">
        <v>202003</v>
      </c>
      <c r="C65" s="16">
        <v>-0.37846186482540489</v>
      </c>
      <c r="D65" s="16">
        <v>-0.559125095734883</v>
      </c>
      <c r="E65" s="16">
        <v>-0.559125095734883</v>
      </c>
      <c r="F65" s="9">
        <v>-0.72143809523809521</v>
      </c>
      <c r="K65" s="6">
        <f t="shared" si="0"/>
        <v>0.46077625049669135</v>
      </c>
      <c r="L65" s="16">
        <f t="shared" si="1"/>
        <v>-0.53922374950330865</v>
      </c>
      <c r="M65" s="16">
        <f>'Market and Factors'!C67</f>
        <v>-0.13390000000000002</v>
      </c>
      <c r="N65" s="16">
        <f>'Market and Factors'!M67</f>
        <v>-5.1299999999999998E-2</v>
      </c>
      <c r="O65" s="16">
        <f>'Market and Factors'!O67</f>
        <v>-0.1411</v>
      </c>
      <c r="P65" s="9">
        <f>'Market and Factors'!Q67</f>
        <v>8.48E-2</v>
      </c>
    </row>
    <row r="66" spans="2:16" ht="16.5" thickBot="1">
      <c r="B66" s="73"/>
      <c r="C66" s="11">
        <v>-9.1833189911209562E-2</v>
      </c>
      <c r="D66" s="11">
        <v>0.24004987139600611</v>
      </c>
      <c r="E66" s="11">
        <v>0.24004987139600611</v>
      </c>
      <c r="F66" s="17">
        <v>0.23404255319148934</v>
      </c>
      <c r="K66" s="10"/>
      <c r="L66" s="11"/>
      <c r="M66" s="11"/>
      <c r="N66" s="11"/>
      <c r="O66" s="11"/>
      <c r="P66" s="17"/>
    </row>
    <row r="67" spans="2:16">
      <c r="C67">
        <v>-0.16209961404862988</v>
      </c>
      <c r="D67">
        <v>-8.7327045403245679E-2</v>
      </c>
      <c r="E67">
        <v>-8.7327045403245679E-2</v>
      </c>
      <c r="F67">
        <v>-0.10344827586206887</v>
      </c>
    </row>
  </sheetData>
  <mergeCells count="6">
    <mergeCell ref="H2:I2"/>
    <mergeCell ref="K2:P2"/>
    <mergeCell ref="R2:S2"/>
    <mergeCell ref="C3:F3"/>
    <mergeCell ref="U24:AC24"/>
    <mergeCell ref="U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A20A-37E5-B648-BC09-ADDFC167D75F}">
  <dimension ref="B1:X66"/>
  <sheetViews>
    <sheetView topLeftCell="F1" workbookViewId="0">
      <selection activeCell="M20" sqref="M20"/>
    </sheetView>
  </sheetViews>
  <sheetFormatPr defaultColWidth="11" defaultRowHeight="15.75"/>
  <cols>
    <col min="3" max="3" width="15.125" customWidth="1"/>
    <col min="4" max="4" width="15" customWidth="1"/>
    <col min="6" max="6" width="14.5" customWidth="1"/>
    <col min="7" max="7" width="15.625" style="79" customWidth="1"/>
    <col min="8" max="8" width="20.625" customWidth="1"/>
    <col min="9" max="9" width="13.625" customWidth="1"/>
    <col min="10" max="10" width="14" customWidth="1"/>
    <col min="11" max="11" width="12.5" customWidth="1"/>
    <col min="13" max="13" width="32.375" customWidth="1"/>
    <col min="14" max="14" width="15.125" customWidth="1"/>
    <col min="16" max="16" width="17.625" customWidth="1"/>
    <col min="17" max="17" width="15.125" customWidth="1"/>
    <col min="18" max="18" width="13" customWidth="1"/>
    <col min="19" max="19" width="12" customWidth="1"/>
    <col min="20" max="20" width="12.875" customWidth="1"/>
    <col min="21" max="21" width="13.625" customWidth="1"/>
    <col min="22" max="22" width="11.875" customWidth="1"/>
    <col min="23" max="23" width="12.5" customWidth="1"/>
    <col min="24" max="24" width="13.375" customWidth="1"/>
  </cols>
  <sheetData>
    <row r="1" spans="2:24" ht="16.5" thickBot="1"/>
    <row r="2" spans="2:24" ht="16.5" thickBot="1">
      <c r="B2" s="1"/>
      <c r="C2" s="85" t="s">
        <v>102</v>
      </c>
      <c r="D2" s="86" t="s">
        <v>103</v>
      </c>
      <c r="F2" s="130" t="s">
        <v>104</v>
      </c>
      <c r="G2" s="133"/>
      <c r="H2" s="133"/>
      <c r="I2" s="133"/>
      <c r="J2" s="133"/>
      <c r="K2" s="131"/>
      <c r="M2" s="115" t="s">
        <v>93</v>
      </c>
      <c r="N2" s="117"/>
    </row>
    <row r="3" spans="2:24">
      <c r="B3" s="87" t="s">
        <v>87</v>
      </c>
      <c r="C3" s="134" t="s">
        <v>88</v>
      </c>
      <c r="D3" s="135"/>
      <c r="F3" s="82" t="s">
        <v>91</v>
      </c>
      <c r="G3" s="81" t="s">
        <v>88</v>
      </c>
      <c r="H3" s="80" t="s">
        <v>105</v>
      </c>
      <c r="I3" s="80" t="s">
        <v>9</v>
      </c>
      <c r="J3" s="80" t="s">
        <v>11</v>
      </c>
      <c r="K3" s="83" t="s">
        <v>13</v>
      </c>
      <c r="M3" s="6" t="s">
        <v>94</v>
      </c>
      <c r="N3" s="9">
        <f>AVERAGE(G6:G65)</f>
        <v>3.0609239147575566E-2</v>
      </c>
      <c r="P3" s="115" t="s">
        <v>106</v>
      </c>
      <c r="Q3" s="116"/>
      <c r="R3" s="116"/>
      <c r="S3" s="116"/>
      <c r="T3" s="116"/>
      <c r="U3" s="116"/>
      <c r="V3" s="116"/>
      <c r="W3" s="116"/>
      <c r="X3" s="117"/>
    </row>
    <row r="4" spans="2:24" ht="16.5" thickBot="1">
      <c r="B4" s="87"/>
      <c r="C4" s="16"/>
      <c r="D4" s="9"/>
      <c r="F4" s="6"/>
      <c r="H4" s="16"/>
      <c r="I4" s="16"/>
      <c r="J4" s="16"/>
      <c r="K4" s="9"/>
      <c r="M4" s="6" t="s">
        <v>97</v>
      </c>
      <c r="N4" s="9">
        <f>GEOMEAN(F6:F65)-1</f>
        <v>2.685826289465898E-2</v>
      </c>
      <c r="P4" s="6"/>
      <c r="Q4" s="16"/>
      <c r="R4" s="16"/>
      <c r="S4" s="16"/>
      <c r="T4" s="16"/>
      <c r="U4" s="16"/>
      <c r="V4" s="16"/>
      <c r="W4" s="16"/>
      <c r="X4" s="9"/>
    </row>
    <row r="5" spans="2:24">
      <c r="B5" s="72">
        <v>201503</v>
      </c>
      <c r="C5" s="16"/>
      <c r="D5" s="9"/>
      <c r="F5" s="6"/>
      <c r="H5" s="16"/>
      <c r="I5" s="16"/>
      <c r="J5" s="16"/>
      <c r="K5" s="9"/>
      <c r="M5" s="6" t="s">
        <v>42</v>
      </c>
      <c r="N5" s="9">
        <f>STDEV(G6:G65)</f>
        <v>9.3279213723393178E-2</v>
      </c>
      <c r="P5" s="43" t="s">
        <v>54</v>
      </c>
      <c r="Q5" s="42"/>
      <c r="R5" s="16"/>
      <c r="S5" s="16"/>
      <c r="T5" s="16"/>
      <c r="U5" s="16"/>
      <c r="V5" s="16"/>
      <c r="W5" s="16"/>
      <c r="X5" s="9"/>
    </row>
    <row r="6" spans="2:24">
      <c r="B6" s="72">
        <v>201504</v>
      </c>
      <c r="C6" s="16">
        <f>'Long Portf.'!L6</f>
        <v>1.7936452547062082E-2</v>
      </c>
      <c r="D6" s="9" cm="1">
        <f t="array" ref="D6:D65">'Short Portf. '!L6:L65</f>
        <v>-5.4822127666563553E-2</v>
      </c>
      <c r="F6" s="6">
        <f>1+G6</f>
        <v>1.0727585802136257</v>
      </c>
      <c r="G6" s="79">
        <f>(C6-D6)</f>
        <v>7.2758580213625634E-2</v>
      </c>
      <c r="H6" s="16">
        <f>'Market and Factors'!C8</f>
        <v>5.8999999999999999E-3</v>
      </c>
      <c r="I6" s="16">
        <f>'Market and Factors'!M8</f>
        <v>-2.98E-2</v>
      </c>
      <c r="J6" s="16">
        <f>'Market and Factors'!O8</f>
        <v>1.8500000000000003E-2</v>
      </c>
      <c r="K6" s="9">
        <f>'Market and Factors'!Q8</f>
        <v>-7.3899999999999993E-2</v>
      </c>
      <c r="M6" s="6" t="s">
        <v>43</v>
      </c>
      <c r="N6" s="9">
        <f>SLOPE(G6:G65,H6:H65)</f>
        <v>-0.64415244649094372</v>
      </c>
      <c r="P6" s="44" t="s">
        <v>55</v>
      </c>
      <c r="Q6" s="39">
        <v>0.28304817940363991</v>
      </c>
      <c r="R6" s="16"/>
      <c r="S6" s="16"/>
      <c r="T6" s="16"/>
      <c r="U6" s="16"/>
      <c r="V6" s="16"/>
      <c r="W6" s="16"/>
      <c r="X6" s="9"/>
    </row>
    <row r="7" spans="2:24">
      <c r="B7" s="72">
        <v>201505</v>
      </c>
      <c r="C7" s="16">
        <f>'Long Portf.'!L7</f>
        <v>7.7608855778575035E-3</v>
      </c>
      <c r="D7" s="9">
        <v>-3.1296271215197728E-2</v>
      </c>
      <c r="F7" s="6">
        <f t="shared" ref="F7:F65" si="0">1+G7</f>
        <v>1.0390571567930553</v>
      </c>
      <c r="G7" s="79">
        <f>(C7-D7)</f>
        <v>3.9057156793055228E-2</v>
      </c>
      <c r="H7" s="16">
        <f>'Market and Factors'!C9</f>
        <v>1.3600000000000001E-2</v>
      </c>
      <c r="I7" s="16">
        <f>'Market and Factors'!M9</f>
        <v>8.6999999999999994E-3</v>
      </c>
      <c r="J7" s="16">
        <f>'Market and Factors'!O9</f>
        <v>-1.37E-2</v>
      </c>
      <c r="K7" s="9">
        <f>'Market and Factors'!Q9</f>
        <v>6.0100000000000001E-2</v>
      </c>
      <c r="M7" s="6" t="s">
        <v>95</v>
      </c>
      <c r="N7" s="9">
        <v>8.0291330000000008E-3</v>
      </c>
      <c r="P7" s="44" t="s">
        <v>56</v>
      </c>
      <c r="Q7" s="39">
        <v>8.0116271863715116E-2</v>
      </c>
      <c r="R7" s="16"/>
      <c r="S7" s="16"/>
      <c r="T7" s="16"/>
      <c r="U7" s="16"/>
      <c r="V7" s="16"/>
      <c r="W7" s="16"/>
      <c r="X7" s="9"/>
    </row>
    <row r="8" spans="2:24">
      <c r="B8" s="72">
        <v>201506</v>
      </c>
      <c r="C8" s="16">
        <f>'Long Portf.'!L8</f>
        <v>-6.6848206876408741E-3</v>
      </c>
      <c r="D8" s="9">
        <v>1.3197001323493673E-2</v>
      </c>
      <c r="F8" s="6">
        <f t="shared" si="0"/>
        <v>0.98011817798886547</v>
      </c>
      <c r="G8" s="79">
        <f t="shared" ref="G8:G65" si="1">(C8-D8)</f>
        <v>-1.9881822011134545E-2</v>
      </c>
      <c r="H8" s="16">
        <f>'Market and Factors'!C10</f>
        <v>-1.5300000000000001E-2</v>
      </c>
      <c r="I8" s="16">
        <f>'Market and Factors'!M10</f>
        <v>2.8300000000000002E-2</v>
      </c>
      <c r="J8" s="16">
        <f>'Market and Factors'!O10</f>
        <v>-7.9000000000000008E-3</v>
      </c>
      <c r="K8" s="9">
        <f>'Market and Factors'!Q10</f>
        <v>3.0299999999999997E-2</v>
      </c>
      <c r="M8" s="6" t="s">
        <v>45</v>
      </c>
      <c r="N8" s="9">
        <f>N3/N5</f>
        <v>0.3281464103925994</v>
      </c>
      <c r="P8" s="44" t="s">
        <v>57</v>
      </c>
      <c r="Q8" s="39">
        <v>6.4256207585503308E-2</v>
      </c>
      <c r="R8" s="16"/>
      <c r="S8" s="16"/>
      <c r="T8" s="16"/>
      <c r="U8" s="16"/>
      <c r="V8" s="16"/>
      <c r="W8" s="16"/>
      <c r="X8" s="9"/>
    </row>
    <row r="9" spans="2:24" ht="16.5" thickBot="1">
      <c r="B9" s="72">
        <v>201507</v>
      </c>
      <c r="C9" s="16">
        <f>'Long Portf.'!L9</f>
        <v>2.0096358462535623E-2</v>
      </c>
      <c r="D9" s="9">
        <v>4.3965563400507737E-2</v>
      </c>
      <c r="F9" s="6">
        <f t="shared" si="0"/>
        <v>0.97613079506202793</v>
      </c>
      <c r="G9" s="79">
        <f t="shared" si="1"/>
        <v>-2.3869204937972115E-2</v>
      </c>
      <c r="H9" s="16">
        <f>'Market and Factors'!C11</f>
        <v>1.54E-2</v>
      </c>
      <c r="I9" s="16">
        <f>'Market and Factors'!M11</f>
        <v>-4.1500000000000002E-2</v>
      </c>
      <c r="J9" s="16">
        <f>'Market and Factors'!O11</f>
        <v>-4.1200000000000001E-2</v>
      </c>
      <c r="K9" s="9">
        <f>'Market and Factors'!Q11</f>
        <v>0.1033</v>
      </c>
      <c r="M9" s="24" t="s">
        <v>46</v>
      </c>
      <c r="N9" s="99">
        <f>N3-(N6*('Summary Stats'!$C$16))</f>
        <v>3.3707404624085238E-2</v>
      </c>
      <c r="P9" s="44" t="s">
        <v>58</v>
      </c>
      <c r="Q9" s="39">
        <v>9.0232575592351275E-2</v>
      </c>
      <c r="R9" s="16"/>
      <c r="S9" s="16"/>
      <c r="T9" s="16"/>
      <c r="U9" s="16"/>
      <c r="V9" s="16"/>
      <c r="W9" s="16"/>
      <c r="X9" s="9"/>
    </row>
    <row r="10" spans="2:24" ht="16.5" thickBot="1">
      <c r="B10" s="72">
        <v>201508</v>
      </c>
      <c r="C10" s="16">
        <f>'Long Portf.'!L10</f>
        <v>-6.3573204656289656E-2</v>
      </c>
      <c r="D10" s="9">
        <v>-3.8887092264215106E-2</v>
      </c>
      <c r="F10" s="6">
        <f t="shared" si="0"/>
        <v>0.97531388760792548</v>
      </c>
      <c r="G10" s="79">
        <f t="shared" si="1"/>
        <v>-2.468611239207455E-2</v>
      </c>
      <c r="H10" s="16">
        <f>'Market and Factors'!C12</f>
        <v>-6.0400000000000002E-2</v>
      </c>
      <c r="I10" s="16">
        <f>'Market and Factors'!M12</f>
        <v>4.8999999999999998E-3</v>
      </c>
      <c r="J10" s="16">
        <f>'Market and Factors'!O12</f>
        <v>2.6600000000000002E-2</v>
      </c>
      <c r="K10" s="9">
        <f>'Market and Factors'!Q12</f>
        <v>-2.12E-2</v>
      </c>
      <c r="M10" s="6" t="s">
        <v>47</v>
      </c>
      <c r="N10" s="9">
        <f>Q40</f>
        <v>-0.16658658392405162</v>
      </c>
      <c r="P10" s="45" t="s">
        <v>59</v>
      </c>
      <c r="Q10" s="40">
        <v>60</v>
      </c>
      <c r="R10" s="16"/>
      <c r="S10" s="16"/>
      <c r="T10" s="16"/>
      <c r="U10" s="16"/>
      <c r="V10" s="16"/>
      <c r="W10" s="16"/>
      <c r="X10" s="9"/>
    </row>
    <row r="11" spans="2:24">
      <c r="B11" s="72">
        <v>201509</v>
      </c>
      <c r="C11" s="16">
        <f>'Long Portf.'!L11</f>
        <v>2.8811793048453889E-2</v>
      </c>
      <c r="D11" s="9">
        <v>-1.5821355321440824E-2</v>
      </c>
      <c r="F11" s="6">
        <f t="shared" si="0"/>
        <v>1.0446331483698947</v>
      </c>
      <c r="G11" s="79">
        <f t="shared" si="1"/>
        <v>4.463314836989471E-2</v>
      </c>
      <c r="H11" s="16">
        <f>'Market and Factors'!C13</f>
        <v>-3.0800000000000001E-2</v>
      </c>
      <c r="I11" s="16">
        <f>'Market and Factors'!M13</f>
        <v>-2.64E-2</v>
      </c>
      <c r="J11" s="16">
        <f>'Market and Factors'!O13</f>
        <v>5.3E-3</v>
      </c>
      <c r="K11" s="9">
        <f>'Market and Factors'!Q13</f>
        <v>5.33E-2</v>
      </c>
      <c r="M11" s="98" t="s">
        <v>48</v>
      </c>
      <c r="N11" s="9">
        <f>Q41</f>
        <v>-0.9023998668424279</v>
      </c>
      <c r="P11" s="6"/>
      <c r="Q11" s="16"/>
      <c r="R11" s="16"/>
      <c r="S11" s="16"/>
      <c r="T11" s="16"/>
      <c r="U11" s="16"/>
      <c r="V11" s="16"/>
      <c r="W11" s="16"/>
      <c r="X11" s="9"/>
    </row>
    <row r="12" spans="2:24" ht="16.5" thickBot="1">
      <c r="B12" s="72">
        <v>201510</v>
      </c>
      <c r="C12" s="16">
        <f>'Long Portf.'!L12</f>
        <v>5.5439784429049052E-2</v>
      </c>
      <c r="D12" s="9">
        <v>-6.2956908991285934E-2</v>
      </c>
      <c r="F12" s="6">
        <f t="shared" si="0"/>
        <v>1.1183966934203351</v>
      </c>
      <c r="G12" s="79">
        <f t="shared" si="1"/>
        <v>0.11839669342033499</v>
      </c>
      <c r="H12" s="16">
        <f>'Market and Factors'!C14</f>
        <v>7.7499999999999999E-2</v>
      </c>
      <c r="I12" s="16">
        <f>'Market and Factors'!M14</f>
        <v>-1.9699999999999999E-2</v>
      </c>
      <c r="J12" s="16">
        <f>'Market and Factors'!O14</f>
        <v>-7.000000000000001E-4</v>
      </c>
      <c r="K12" s="9">
        <f>'Market and Factors'!Q14</f>
        <v>-4.0399999999999998E-2</v>
      </c>
      <c r="M12" s="6" t="s">
        <v>49</v>
      </c>
      <c r="N12" s="9">
        <f>Q42</f>
        <v>-1.532566390059668</v>
      </c>
      <c r="P12" s="6" t="s">
        <v>60</v>
      </c>
      <c r="Q12" s="16"/>
      <c r="R12" s="16"/>
      <c r="S12" s="16"/>
      <c r="T12" s="16"/>
      <c r="U12" s="16"/>
      <c r="V12" s="16"/>
      <c r="W12" s="16"/>
      <c r="X12" s="9"/>
    </row>
    <row r="13" spans="2:24">
      <c r="B13" s="72">
        <v>201511</v>
      </c>
      <c r="C13" s="16">
        <f>'Long Portf.'!L13</f>
        <v>9.810511930122447E-3</v>
      </c>
      <c r="D13" s="9">
        <v>-6.9718542445712933E-2</v>
      </c>
      <c r="F13" s="6">
        <f t="shared" si="0"/>
        <v>1.0795290543758354</v>
      </c>
      <c r="G13" s="79">
        <f t="shared" si="1"/>
        <v>7.9529054375835379E-2</v>
      </c>
      <c r="H13" s="16">
        <f>'Market and Factors'!C15</f>
        <v>5.6000000000000008E-3</v>
      </c>
      <c r="I13" s="16">
        <f>'Market and Factors'!M15</f>
        <v>3.6400000000000002E-2</v>
      </c>
      <c r="J13" s="16">
        <f>'Market and Factors'!O15</f>
        <v>-5.1000000000000004E-3</v>
      </c>
      <c r="K13" s="9">
        <f>'Market and Factors'!Q15</f>
        <v>2.3199999999999998E-2</v>
      </c>
      <c r="M13" s="6" t="s">
        <v>96</v>
      </c>
      <c r="N13" s="9">
        <f>Q43</f>
        <v>-0.13275259097600955</v>
      </c>
      <c r="P13" s="46"/>
      <c r="Q13" s="41" t="s">
        <v>65</v>
      </c>
      <c r="R13" s="41" t="s">
        <v>66</v>
      </c>
      <c r="S13" s="41" t="s">
        <v>67</v>
      </c>
      <c r="T13" s="41" t="s">
        <v>68</v>
      </c>
      <c r="U13" s="41" t="s">
        <v>69</v>
      </c>
      <c r="V13" s="16"/>
      <c r="W13" s="16"/>
      <c r="X13" s="9"/>
    </row>
    <row r="14" spans="2:24" ht="16.5" thickBot="1">
      <c r="B14" s="72">
        <v>201512</v>
      </c>
      <c r="C14" s="16">
        <f>'Long Portf.'!L14</f>
        <v>-4.134491432444231E-2</v>
      </c>
      <c r="D14" s="9">
        <v>-5.4059856943533754E-2</v>
      </c>
      <c r="F14" s="6">
        <f t="shared" si="0"/>
        <v>1.0127149426190913</v>
      </c>
      <c r="G14" s="79">
        <f t="shared" si="1"/>
        <v>1.2714942619091445E-2</v>
      </c>
      <c r="H14" s="16">
        <f>'Market and Factors'!C16</f>
        <v>-2.1700000000000001E-2</v>
      </c>
      <c r="I14" s="16">
        <f>'Market and Factors'!M16</f>
        <v>-2.8300000000000002E-2</v>
      </c>
      <c r="J14" s="16">
        <f>'Market and Factors'!O16</f>
        <v>-2.5899999999999999E-2</v>
      </c>
      <c r="K14" s="9">
        <f>'Market and Factors'!Q16</f>
        <v>3.4500000000000003E-2</v>
      </c>
      <c r="M14" s="10" t="s">
        <v>51</v>
      </c>
      <c r="N14" s="99">
        <f>Q39</f>
        <v>1.8791386734501307E-2</v>
      </c>
      <c r="P14" s="44" t="s">
        <v>61</v>
      </c>
      <c r="Q14" s="39">
        <v>1</v>
      </c>
      <c r="R14" s="39">
        <v>4.1128464572708634E-2</v>
      </c>
      <c r="S14" s="39">
        <v>4.1128464572708634E-2</v>
      </c>
      <c r="T14" s="39">
        <v>5.0514468578653249</v>
      </c>
      <c r="U14" s="39">
        <v>2.8423716967235915E-2</v>
      </c>
      <c r="V14" s="16"/>
      <c r="W14" s="16"/>
      <c r="X14" s="9"/>
    </row>
    <row r="15" spans="2:24">
      <c r="B15" s="72">
        <v>201601</v>
      </c>
      <c r="C15" s="16">
        <f>'Long Portf.'!L15</f>
        <v>-1.0072203592253609E-2</v>
      </c>
      <c r="D15" s="9">
        <v>-4.4505102244685436E-2</v>
      </c>
      <c r="F15" s="6">
        <f t="shared" si="0"/>
        <v>1.0344328986524318</v>
      </c>
      <c r="G15" s="79">
        <f t="shared" si="1"/>
        <v>3.4432898652431827E-2</v>
      </c>
      <c r="H15" s="16">
        <f>'Market and Factors'!C17</f>
        <v>-5.7699999999999994E-2</v>
      </c>
      <c r="I15" s="16">
        <f>'Market and Factors'!M17</f>
        <v>-3.3500000000000002E-2</v>
      </c>
      <c r="J15" s="16">
        <f>'Market and Factors'!O17</f>
        <v>2.0799999999999999E-2</v>
      </c>
      <c r="K15" s="9">
        <f>'Market and Factors'!Q17</f>
        <v>1.3300000000000001E-2</v>
      </c>
      <c r="P15" s="44" t="s">
        <v>62</v>
      </c>
      <c r="Q15" s="39">
        <v>58</v>
      </c>
      <c r="R15" s="39">
        <v>0.47223122648570454</v>
      </c>
      <c r="S15" s="39">
        <v>8.141917698029388E-3</v>
      </c>
      <c r="T15" s="39"/>
      <c r="U15" s="39"/>
      <c r="V15" s="16"/>
      <c r="W15" s="16"/>
      <c r="X15" s="9"/>
    </row>
    <row r="16" spans="2:24" ht="16.5" thickBot="1">
      <c r="B16" s="72">
        <v>201602</v>
      </c>
      <c r="C16" s="16">
        <f>'Long Portf.'!L16</f>
        <v>-1.6092371796372018E-2</v>
      </c>
      <c r="D16" s="9">
        <v>5.0964775800245166E-2</v>
      </c>
      <c r="F16" s="6">
        <f t="shared" si="0"/>
        <v>0.93294285240338282</v>
      </c>
      <c r="G16" s="79">
        <f t="shared" si="1"/>
        <v>-6.7057147596617184E-2</v>
      </c>
      <c r="H16" s="16">
        <f>'Market and Factors'!C18</f>
        <v>-7.000000000000001E-4</v>
      </c>
      <c r="I16" s="16">
        <f>'Market and Factors'!M18</f>
        <v>7.9000000000000008E-3</v>
      </c>
      <c r="J16" s="16">
        <f>'Market and Factors'!O18</f>
        <v>-5.0000000000000001E-3</v>
      </c>
      <c r="K16" s="9">
        <f>'Market and Factors'!Q18</f>
        <v>-4.1100000000000005E-2</v>
      </c>
      <c r="P16" s="45" t="s">
        <v>63</v>
      </c>
      <c r="Q16" s="40">
        <v>59</v>
      </c>
      <c r="R16" s="40">
        <v>0.51335969105841317</v>
      </c>
      <c r="S16" s="40"/>
      <c r="T16" s="40"/>
      <c r="U16" s="40"/>
      <c r="V16" s="16"/>
      <c r="W16" s="16"/>
      <c r="X16" s="9"/>
    </row>
    <row r="17" spans="2:24" ht="16.5" thickBot="1">
      <c r="B17" s="72">
        <v>201603</v>
      </c>
      <c r="C17" s="16">
        <f>'Long Portf.'!L17</f>
        <v>6.6355059036596845E-2</v>
      </c>
      <c r="D17" s="9">
        <v>9.408499400337389E-2</v>
      </c>
      <c r="F17" s="6">
        <f t="shared" si="0"/>
        <v>0.972270065033223</v>
      </c>
      <c r="G17" s="79">
        <f t="shared" si="1"/>
        <v>-2.7729934966777045E-2</v>
      </c>
      <c r="H17" s="16">
        <f>'Market and Factors'!C19</f>
        <v>6.9599999999999995E-2</v>
      </c>
      <c r="I17" s="16">
        <f>'Market and Factors'!M19</f>
        <v>8.6999999999999994E-3</v>
      </c>
      <c r="J17" s="16">
        <f>'Market and Factors'!O19</f>
        <v>1.1599999999999999E-2</v>
      </c>
      <c r="K17" s="9">
        <f>'Market and Factors'!Q19</f>
        <v>-5.1299999999999998E-2</v>
      </c>
      <c r="P17" s="6"/>
      <c r="Q17" s="16"/>
      <c r="R17" s="16"/>
      <c r="S17" s="16"/>
      <c r="T17" s="16"/>
      <c r="U17" s="16"/>
      <c r="V17" s="16"/>
      <c r="W17" s="16"/>
      <c r="X17" s="9"/>
    </row>
    <row r="18" spans="2:24">
      <c r="B18" s="72">
        <v>201604</v>
      </c>
      <c r="C18" s="16">
        <f>'Long Portf.'!L18</f>
        <v>-7.8520656125153049E-2</v>
      </c>
      <c r="D18" s="9">
        <v>-0.12161122056578044</v>
      </c>
      <c r="F18" s="6">
        <f t="shared" si="0"/>
        <v>1.0430905644406274</v>
      </c>
      <c r="G18" s="79">
        <f t="shared" si="1"/>
        <v>4.3090564440627394E-2</v>
      </c>
      <c r="H18" s="16">
        <f>'Market and Factors'!C20</f>
        <v>9.1999999999999998E-3</v>
      </c>
      <c r="I18" s="16">
        <f>'Market and Factors'!M20</f>
        <v>6.8999999999999999E-3</v>
      </c>
      <c r="J18" s="16">
        <f>'Market and Factors'!O20</f>
        <v>3.2599999999999997E-2</v>
      </c>
      <c r="K18" s="9">
        <f>'Market and Factors'!Q20</f>
        <v>-6.2699999999999992E-2</v>
      </c>
      <c r="P18" s="46"/>
      <c r="Q18" s="41" t="s">
        <v>70</v>
      </c>
      <c r="R18" s="41" t="s">
        <v>58</v>
      </c>
      <c r="S18" s="41" t="s">
        <v>71</v>
      </c>
      <c r="T18" s="41" t="s">
        <v>72</v>
      </c>
      <c r="U18" s="41" t="s">
        <v>73</v>
      </c>
      <c r="V18" s="41" t="s">
        <v>74</v>
      </c>
      <c r="W18" s="41" t="s">
        <v>75</v>
      </c>
      <c r="X18" s="47" t="s">
        <v>76</v>
      </c>
    </row>
    <row r="19" spans="2:24">
      <c r="B19" s="72">
        <v>201605</v>
      </c>
      <c r="C19" s="16">
        <f>'Long Portf.'!L19</f>
        <v>2.492489312041711E-2</v>
      </c>
      <c r="D19" s="9">
        <v>-0.16460244801535862</v>
      </c>
      <c r="F19" s="6">
        <f t="shared" si="0"/>
        <v>1.1895273411357756</v>
      </c>
      <c r="G19" s="79">
        <f t="shared" si="1"/>
        <v>0.18952734113577574</v>
      </c>
      <c r="H19" s="16">
        <f>'Market and Factors'!C21</f>
        <v>1.78E-2</v>
      </c>
      <c r="I19" s="16">
        <f>'Market and Factors'!M21</f>
        <v>-2.7000000000000001E-3</v>
      </c>
      <c r="J19" s="16">
        <f>'Market and Factors'!O21</f>
        <v>-1.8100000000000002E-2</v>
      </c>
      <c r="K19" s="9">
        <f>'Market and Factors'!Q21</f>
        <v>1.9199999999999998E-2</v>
      </c>
      <c r="P19" s="44" t="s">
        <v>64</v>
      </c>
      <c r="Q19" s="39">
        <v>3.3810676806635555E-2</v>
      </c>
      <c r="R19" s="39">
        <v>1.1735739949166286E-2</v>
      </c>
      <c r="S19" s="39">
        <v>2.8810008532131359</v>
      </c>
      <c r="T19" s="39">
        <v>5.5477634327830766E-3</v>
      </c>
      <c r="U19" s="39">
        <v>1.0319040961007688E-2</v>
      </c>
      <c r="V19" s="39">
        <v>5.7302312652263418E-2</v>
      </c>
      <c r="W19" s="39">
        <v>1.0319040961007688E-2</v>
      </c>
      <c r="X19" s="48">
        <v>5.7302312652263418E-2</v>
      </c>
    </row>
    <row r="20" spans="2:24" ht="16.5" thickBot="1">
      <c r="B20" s="72">
        <v>201606</v>
      </c>
      <c r="C20" s="16">
        <f>'Long Portf.'!L20</f>
        <v>-9.5257846646758272E-3</v>
      </c>
      <c r="D20" s="9">
        <v>-3.0618762715776474E-2</v>
      </c>
      <c r="F20" s="6">
        <f t="shared" si="0"/>
        <v>1.0210929780511007</v>
      </c>
      <c r="G20" s="79">
        <f t="shared" si="1"/>
        <v>2.1092978051100646E-2</v>
      </c>
      <c r="H20" s="16">
        <f>'Market and Factors'!C22</f>
        <v>-5.0000000000000001E-4</v>
      </c>
      <c r="I20" s="16">
        <f>'Market and Factors'!M22</f>
        <v>6.5000000000000006E-3</v>
      </c>
      <c r="J20" s="16">
        <f>'Market and Factors'!O22</f>
        <v>-1.47E-2</v>
      </c>
      <c r="K20" s="9">
        <f>'Market and Factors'!Q22</f>
        <v>4.2199999999999994E-2</v>
      </c>
      <c r="P20" s="45" t="s">
        <v>77</v>
      </c>
      <c r="Q20" s="40">
        <v>-0.64415244649094372</v>
      </c>
      <c r="R20" s="40">
        <v>0.28660302263439852</v>
      </c>
      <c r="S20" s="40">
        <v>-2.2475424040194039</v>
      </c>
      <c r="T20" s="40">
        <v>2.8423716967236012E-2</v>
      </c>
      <c r="U20" s="40">
        <v>-1.2178507279070918</v>
      </c>
      <c r="V20" s="40">
        <v>-7.0454165074795627E-2</v>
      </c>
      <c r="W20" s="40">
        <v>-1.2178507279070918</v>
      </c>
      <c r="X20" s="49">
        <v>-7.0454165074795627E-2</v>
      </c>
    </row>
    <row r="21" spans="2:24">
      <c r="B21" s="72">
        <v>201607</v>
      </c>
      <c r="C21" s="16">
        <f>'Long Portf.'!L21</f>
        <v>4.9848717815924967E-2</v>
      </c>
      <c r="D21" s="9">
        <v>0.11088805776394317</v>
      </c>
      <c r="F21" s="6">
        <f t="shared" si="0"/>
        <v>0.93896066005198175</v>
      </c>
      <c r="G21" s="79">
        <f t="shared" si="1"/>
        <v>-6.1039339948018204E-2</v>
      </c>
      <c r="H21" s="16">
        <f>'Market and Factors'!C23</f>
        <v>3.95E-2</v>
      </c>
      <c r="I21" s="16">
        <f>'Market and Factors'!M23</f>
        <v>2.64E-2</v>
      </c>
      <c r="J21" s="16">
        <f>'Market and Factors'!O23</f>
        <v>-1.11E-2</v>
      </c>
      <c r="K21" s="9">
        <f>'Market and Factors'!Q23</f>
        <v>-2.9900000000000003E-2</v>
      </c>
    </row>
    <row r="22" spans="2:24" ht="16.5" thickBot="1">
      <c r="B22" s="72">
        <v>201608</v>
      </c>
      <c r="C22" s="16">
        <f>'Long Portf.'!L22</f>
        <v>1.558605943636201E-2</v>
      </c>
      <c r="D22" s="9">
        <v>9.1113511382011902E-2</v>
      </c>
      <c r="F22" s="6">
        <f t="shared" si="0"/>
        <v>0.92447254805435009</v>
      </c>
      <c r="G22" s="79">
        <f t="shared" si="1"/>
        <v>-7.5527451945649887E-2</v>
      </c>
      <c r="H22" s="16">
        <f>'Market and Factors'!C24</f>
        <v>5.0000000000000001E-3</v>
      </c>
      <c r="I22" s="16">
        <f>'Market and Factors'!M24</f>
        <v>1.1599999999999999E-2</v>
      </c>
      <c r="J22" s="16">
        <f>'Market and Factors'!O24</f>
        <v>3.3399999999999999E-2</v>
      </c>
      <c r="K22" s="9">
        <f>'Market and Factors'!Q24</f>
        <v>-3.1200000000000002E-2</v>
      </c>
    </row>
    <row r="23" spans="2:24">
      <c r="B23" s="72">
        <v>201609</v>
      </c>
      <c r="C23" s="16">
        <f>'Long Portf.'!L23</f>
        <v>3.3636849724294269E-3</v>
      </c>
      <c r="D23" s="9">
        <v>3.710501691882373E-2</v>
      </c>
      <c r="F23" s="6">
        <f t="shared" si="0"/>
        <v>0.96625866805360572</v>
      </c>
      <c r="G23" s="79">
        <f t="shared" si="1"/>
        <v>-3.3741331946394303E-2</v>
      </c>
      <c r="H23" s="16">
        <f>'Market and Factors'!C25</f>
        <v>2.5000000000000001E-3</v>
      </c>
      <c r="I23" s="16">
        <f>'Market and Factors'!M25</f>
        <v>2.0199999999999999E-2</v>
      </c>
      <c r="J23" s="16">
        <f>'Market and Factors'!O25</f>
        <v>-1.49E-2</v>
      </c>
      <c r="K23" s="9">
        <f>'Market and Factors'!Q25</f>
        <v>-5.7999999999999996E-3</v>
      </c>
      <c r="P23" s="115" t="s">
        <v>106</v>
      </c>
      <c r="Q23" s="116"/>
      <c r="R23" s="116"/>
      <c r="S23" s="116"/>
      <c r="T23" s="116"/>
      <c r="U23" s="116"/>
      <c r="V23" s="116"/>
      <c r="W23" s="116"/>
      <c r="X23" s="117"/>
    </row>
    <row r="24" spans="2:24" ht="16.5" thickBot="1">
      <c r="B24" s="72">
        <v>201610</v>
      </c>
      <c r="C24" s="16">
        <f>'Long Portf.'!L24</f>
        <v>-1.0957393745477155E-2</v>
      </c>
      <c r="D24" s="9">
        <v>-1.993130368338825E-2</v>
      </c>
      <c r="F24" s="6">
        <f t="shared" si="0"/>
        <v>1.0089739099379111</v>
      </c>
      <c r="G24" s="79">
        <f t="shared" si="1"/>
        <v>8.9739099379110947E-3</v>
      </c>
      <c r="H24" s="16">
        <f>'Market and Factors'!C26</f>
        <v>-2.0199999999999999E-2</v>
      </c>
      <c r="I24" s="16">
        <f>'Market and Factors'!M26</f>
        <v>-4.3899999999999995E-2</v>
      </c>
      <c r="J24" s="16">
        <f>'Market and Factors'!O26</f>
        <v>4.1599999999999998E-2</v>
      </c>
      <c r="K24" s="9">
        <f>'Market and Factors'!Q26</f>
        <v>6.5000000000000006E-3</v>
      </c>
      <c r="P24" s="6"/>
      <c r="Q24" s="16"/>
      <c r="R24" s="16"/>
      <c r="S24" s="16"/>
      <c r="T24" s="16"/>
      <c r="U24" s="16"/>
      <c r="V24" s="16"/>
      <c r="W24" s="16"/>
      <c r="X24" s="9"/>
    </row>
    <row r="25" spans="2:24">
      <c r="B25" s="72">
        <v>201611</v>
      </c>
      <c r="C25" s="16">
        <f>'Long Portf.'!L25</f>
        <v>-8.0449243089104113E-3</v>
      </c>
      <c r="D25" s="9">
        <v>9.0956058873468859E-2</v>
      </c>
      <c r="F25" s="6">
        <f t="shared" si="0"/>
        <v>0.90099901681762073</v>
      </c>
      <c r="G25" s="79">
        <f t="shared" si="1"/>
        <v>-9.9000983182379265E-2</v>
      </c>
      <c r="H25" s="16">
        <f>'Market and Factors'!C27</f>
        <v>4.8600000000000004E-2</v>
      </c>
      <c r="I25" s="16">
        <f>'Market and Factors'!M27</f>
        <v>5.4699999999999999E-2</v>
      </c>
      <c r="J25" s="16">
        <f>'Market and Factors'!O27</f>
        <v>8.2899999999999988E-2</v>
      </c>
      <c r="K25" s="9">
        <f>'Market and Factors'!Q27</f>
        <v>-4.1500000000000002E-2</v>
      </c>
      <c r="P25" s="43" t="s">
        <v>54</v>
      </c>
      <c r="Q25" s="42"/>
      <c r="R25" s="16"/>
      <c r="S25" s="16"/>
      <c r="T25" s="16"/>
      <c r="U25" s="16"/>
      <c r="V25" s="16"/>
      <c r="W25" s="16"/>
      <c r="X25" s="9"/>
    </row>
    <row r="26" spans="2:24">
      <c r="B26" s="72">
        <v>201612</v>
      </c>
      <c r="C26" s="16">
        <f>'Long Portf.'!L26</f>
        <v>3.0258286537971722E-2</v>
      </c>
      <c r="D26" s="9">
        <v>-0.11492553099674004</v>
      </c>
      <c r="F26" s="6">
        <f t="shared" si="0"/>
        <v>1.1451838175347118</v>
      </c>
      <c r="G26" s="79">
        <f t="shared" si="1"/>
        <v>0.14518381753471177</v>
      </c>
      <c r="H26" s="16">
        <f>'Market and Factors'!C28</f>
        <v>1.8200000000000001E-2</v>
      </c>
      <c r="I26" s="16">
        <f>'Market and Factors'!M28</f>
        <v>1E-3</v>
      </c>
      <c r="J26" s="16">
        <f>'Market and Factors'!O28</f>
        <v>3.5799999999999998E-2</v>
      </c>
      <c r="K26" s="9">
        <f>'Market and Factors'!Q28</f>
        <v>-4.1999999999999997E-3</v>
      </c>
      <c r="P26" s="44" t="s">
        <v>55</v>
      </c>
      <c r="Q26" s="39">
        <v>0.63355155311496303</v>
      </c>
      <c r="R26" s="16"/>
      <c r="S26" s="16"/>
      <c r="T26" s="16"/>
      <c r="U26" s="16"/>
      <c r="V26" s="16"/>
      <c r="W26" s="16"/>
      <c r="X26" s="9"/>
    </row>
    <row r="27" spans="2:24">
      <c r="B27" s="72">
        <v>201701</v>
      </c>
      <c r="C27" s="16">
        <f>'Long Portf.'!L27</f>
        <v>2.4817336002074641E-2</v>
      </c>
      <c r="D27" s="9">
        <v>-8.0947325175888554E-2</v>
      </c>
      <c r="F27" s="6">
        <f t="shared" si="0"/>
        <v>1.1057646611779632</v>
      </c>
      <c r="G27" s="79">
        <f t="shared" si="1"/>
        <v>0.1057646611779632</v>
      </c>
      <c r="H27" s="16">
        <f>'Market and Factors'!C29</f>
        <v>1.9400000000000001E-2</v>
      </c>
      <c r="I27" s="16">
        <f>'Market and Factors'!M29</f>
        <v>-1.04E-2</v>
      </c>
      <c r="J27" s="16">
        <f>'Market and Factors'!O29</f>
        <v>-2.7799999999999998E-2</v>
      </c>
      <c r="K27" s="9">
        <f>'Market and Factors'!Q29</f>
        <v>-9.3999999999999986E-3</v>
      </c>
      <c r="P27" s="44" t="s">
        <v>56</v>
      </c>
      <c r="Q27" s="39">
        <v>0.40138757045438178</v>
      </c>
      <c r="R27" s="16"/>
      <c r="S27" s="16"/>
      <c r="T27" s="16"/>
      <c r="U27" s="16"/>
      <c r="V27" s="16"/>
      <c r="W27" s="16"/>
      <c r="X27" s="9"/>
    </row>
    <row r="28" spans="2:24">
      <c r="B28" s="72">
        <v>201702</v>
      </c>
      <c r="C28" s="16">
        <f>'Long Portf.'!L28</f>
        <v>7.986976396689531E-2</v>
      </c>
      <c r="D28" s="9">
        <v>4.3187577313029253E-2</v>
      </c>
      <c r="F28" s="6">
        <f t="shared" si="0"/>
        <v>1.036682186653866</v>
      </c>
      <c r="G28" s="79">
        <f t="shared" si="1"/>
        <v>3.6682186653866057E-2</v>
      </c>
      <c r="H28" s="16">
        <f>'Market and Factors'!C30</f>
        <v>3.5699999999999996E-2</v>
      </c>
      <c r="I28" s="16">
        <f>'Market and Factors'!M30</f>
        <v>-2.0199999999999999E-2</v>
      </c>
      <c r="J28" s="16">
        <f>'Market and Factors'!O30</f>
        <v>-1.7899999999999999E-2</v>
      </c>
      <c r="K28" s="9">
        <f>'Market and Factors'!Q30</f>
        <v>-1.6500000000000001E-2</v>
      </c>
      <c r="P28" s="44" t="s">
        <v>57</v>
      </c>
      <c r="Q28" s="39">
        <v>0.35785212103288222</v>
      </c>
      <c r="R28" s="16"/>
      <c r="S28" s="16"/>
      <c r="T28" s="16"/>
      <c r="U28" s="16"/>
      <c r="V28" s="16"/>
      <c r="W28" s="16"/>
      <c r="X28" s="9"/>
    </row>
    <row r="29" spans="2:24">
      <c r="B29" s="72">
        <v>201703</v>
      </c>
      <c r="C29" s="16">
        <f>'Long Portf.'!L29</f>
        <v>1.9413880481037184E-2</v>
      </c>
      <c r="D29" s="9">
        <v>-2.2538261958329156E-2</v>
      </c>
      <c r="F29" s="6">
        <f t="shared" si="0"/>
        <v>1.0419521424393663</v>
      </c>
      <c r="G29" s="79">
        <f t="shared" si="1"/>
        <v>4.195214243936634E-2</v>
      </c>
      <c r="H29" s="16">
        <f>'Market and Factors'!C31</f>
        <v>1.7000000000000001E-3</v>
      </c>
      <c r="I29" s="16">
        <f>'Market and Factors'!M31</f>
        <v>1.2E-2</v>
      </c>
      <c r="J29" s="16">
        <f>'Market and Factors'!O31</f>
        <v>-3.1699999999999999E-2</v>
      </c>
      <c r="K29" s="9">
        <f>'Market and Factors'!Q31</f>
        <v>-9.1999999999999998E-3</v>
      </c>
      <c r="P29" s="44" t="s">
        <v>58</v>
      </c>
      <c r="Q29" s="39">
        <v>7.474848638118059E-2</v>
      </c>
      <c r="R29" s="16"/>
      <c r="S29" s="16"/>
      <c r="T29" s="16"/>
      <c r="U29" s="16"/>
      <c r="V29" s="16"/>
      <c r="W29" s="16"/>
      <c r="X29" s="9"/>
    </row>
    <row r="30" spans="2:24" ht="16.5" thickBot="1">
      <c r="B30" s="72">
        <v>201704</v>
      </c>
      <c r="C30" s="16">
        <f>'Long Portf.'!L30</f>
        <v>1.4739422012834708E-2</v>
      </c>
      <c r="D30" s="9">
        <v>2.8496706096244419E-2</v>
      </c>
      <c r="F30" s="6">
        <f t="shared" si="0"/>
        <v>0.9862427159165903</v>
      </c>
      <c r="G30" s="79">
        <f t="shared" si="1"/>
        <v>-1.3757284083409711E-2</v>
      </c>
      <c r="H30" s="16">
        <f>'Market and Factors'!C32</f>
        <v>1.09E-2</v>
      </c>
      <c r="I30" s="16">
        <f>'Market and Factors'!M32</f>
        <v>7.0999999999999995E-3</v>
      </c>
      <c r="J30" s="16">
        <f>'Market and Factors'!O32</f>
        <v>-1.8700000000000001E-2</v>
      </c>
      <c r="K30" s="9">
        <f>'Market and Factors'!Q32</f>
        <v>5.5000000000000005E-3</v>
      </c>
      <c r="P30" s="45" t="s">
        <v>59</v>
      </c>
      <c r="Q30" s="40">
        <v>60</v>
      </c>
      <c r="R30" s="16"/>
      <c r="S30" s="16"/>
      <c r="T30" s="16"/>
      <c r="U30" s="16"/>
      <c r="V30" s="16"/>
      <c r="W30" s="16"/>
      <c r="X30" s="9"/>
    </row>
    <row r="31" spans="2:24">
      <c r="B31" s="72">
        <v>201705</v>
      </c>
      <c r="C31" s="16">
        <f>'Long Portf.'!L31</f>
        <v>2.0615763428674692E-2</v>
      </c>
      <c r="D31" s="9">
        <v>-8.0756019455701156E-2</v>
      </c>
      <c r="F31" s="6">
        <f t="shared" si="0"/>
        <v>1.1013717828843759</v>
      </c>
      <c r="G31" s="79">
        <f t="shared" si="1"/>
        <v>0.10137178288437584</v>
      </c>
      <c r="H31" s="16">
        <f>'Market and Factors'!C33</f>
        <v>1.06E-2</v>
      </c>
      <c r="I31" s="16">
        <f>'Market and Factors'!M33</f>
        <v>-2.5399999999999999E-2</v>
      </c>
      <c r="J31" s="16">
        <f>'Market and Factors'!O33</f>
        <v>-3.78E-2</v>
      </c>
      <c r="K31" s="9">
        <f>'Market and Factors'!Q33</f>
        <v>1.4499999999999999E-2</v>
      </c>
      <c r="P31" s="6"/>
      <c r="Q31" s="16"/>
      <c r="R31" s="16"/>
      <c r="S31" s="16"/>
      <c r="T31" s="16"/>
      <c r="U31" s="16"/>
      <c r="V31" s="16"/>
      <c r="W31" s="16"/>
      <c r="X31" s="9"/>
    </row>
    <row r="32" spans="2:24" ht="16.5" thickBot="1">
      <c r="B32" s="72">
        <v>201706</v>
      </c>
      <c r="C32" s="16">
        <f>'Long Portf.'!L32</f>
        <v>7.5152170755909426E-3</v>
      </c>
      <c r="D32" s="9">
        <v>0.1384562467161288</v>
      </c>
      <c r="F32" s="6">
        <f t="shared" si="0"/>
        <v>0.86905897035946211</v>
      </c>
      <c r="G32" s="79">
        <f t="shared" si="1"/>
        <v>-0.13094102964053786</v>
      </c>
      <c r="H32" s="16">
        <f>'Market and Factors'!C34</f>
        <v>7.8000000000000005E-3</v>
      </c>
      <c r="I32" s="16">
        <f>'Market and Factors'!M34</f>
        <v>2.1700000000000001E-2</v>
      </c>
      <c r="J32" s="16">
        <f>'Market and Factors'!O34</f>
        <v>1.3500000000000002E-2</v>
      </c>
      <c r="K32" s="9">
        <f>'Market and Factors'!Q34</f>
        <v>-2.5999999999999999E-3</v>
      </c>
      <c r="P32" s="6" t="s">
        <v>60</v>
      </c>
      <c r="Q32" s="16"/>
      <c r="R32" s="16"/>
      <c r="S32" s="16"/>
      <c r="T32" s="16"/>
      <c r="U32" s="16"/>
      <c r="V32" s="16"/>
      <c r="W32" s="16"/>
      <c r="X32" s="9"/>
    </row>
    <row r="33" spans="2:24">
      <c r="B33" s="72">
        <v>201707</v>
      </c>
      <c r="C33" s="16">
        <f>'Long Portf.'!L33</f>
        <v>3.1617981054149855E-2</v>
      </c>
      <c r="D33" s="9">
        <v>6.6407841216240427E-3</v>
      </c>
      <c r="F33" s="6">
        <f t="shared" si="0"/>
        <v>1.0249771969325259</v>
      </c>
      <c r="G33" s="79">
        <f t="shared" si="1"/>
        <v>2.4977196932525814E-2</v>
      </c>
      <c r="H33" s="16">
        <f>'Market and Factors'!C35</f>
        <v>1.8700000000000001E-2</v>
      </c>
      <c r="I33" s="16">
        <f>'Market and Factors'!M35</f>
        <v>-1.41E-2</v>
      </c>
      <c r="J33" s="16">
        <f>'Market and Factors'!O35</f>
        <v>-2.8999999999999998E-3</v>
      </c>
      <c r="K33" s="9">
        <f>'Market and Factors'!Q35</f>
        <v>1.6299999999999999E-2</v>
      </c>
      <c r="P33" s="46"/>
      <c r="Q33" s="41" t="s">
        <v>65</v>
      </c>
      <c r="R33" s="41" t="s">
        <v>66</v>
      </c>
      <c r="S33" s="41" t="s">
        <v>67</v>
      </c>
      <c r="T33" s="41" t="s">
        <v>68</v>
      </c>
      <c r="U33" s="41" t="s">
        <v>69</v>
      </c>
      <c r="V33" s="16"/>
      <c r="W33" s="16"/>
      <c r="X33" s="9"/>
    </row>
    <row r="34" spans="2:24">
      <c r="B34" s="72">
        <v>201708</v>
      </c>
      <c r="C34" s="16">
        <f>'Long Portf.'!L34</f>
        <v>2.8026334842435573E-3</v>
      </c>
      <c r="D34" s="9">
        <v>-7.9344122190354138E-2</v>
      </c>
      <c r="F34" s="6">
        <f t="shared" si="0"/>
        <v>1.0821467556745976</v>
      </c>
      <c r="G34" s="79">
        <f t="shared" si="1"/>
        <v>8.2146755674597699E-2</v>
      </c>
      <c r="H34" s="16">
        <f>'Market and Factors'!C36</f>
        <v>1.6000000000000001E-3</v>
      </c>
      <c r="I34" s="16">
        <f>'Market and Factors'!M36</f>
        <v>-1.67E-2</v>
      </c>
      <c r="J34" s="16">
        <f>'Market and Factors'!O36</f>
        <v>-2.2400000000000003E-2</v>
      </c>
      <c r="K34" s="9">
        <f>'Market and Factors'!Q36</f>
        <v>3.5200000000000002E-2</v>
      </c>
      <c r="P34" s="44" t="s">
        <v>61</v>
      </c>
      <c r="Q34" s="39">
        <v>4</v>
      </c>
      <c r="R34" s="39">
        <v>0.20605619916314849</v>
      </c>
      <c r="S34" s="39">
        <v>5.1514049790787123E-2</v>
      </c>
      <c r="T34" s="39">
        <v>9.219786996299181</v>
      </c>
      <c r="U34" s="39">
        <v>8.9550420181367149E-6</v>
      </c>
      <c r="V34" s="16"/>
      <c r="W34" s="16"/>
      <c r="X34" s="9"/>
    </row>
    <row r="35" spans="2:24">
      <c r="B35" s="72">
        <v>201709</v>
      </c>
      <c r="C35" s="16">
        <f>'Long Portf.'!L35</f>
        <v>-2.3462120845221545E-2</v>
      </c>
      <c r="D35" s="9">
        <v>5.7169616921241201E-2</v>
      </c>
      <c r="F35" s="6">
        <f t="shared" si="0"/>
        <v>0.91936826223353729</v>
      </c>
      <c r="G35" s="79">
        <f t="shared" si="1"/>
        <v>-8.0631737766462749E-2</v>
      </c>
      <c r="H35" s="16">
        <f>'Market and Factors'!C37</f>
        <v>2.5099999999999997E-2</v>
      </c>
      <c r="I35" s="16">
        <f>'Market and Factors'!M37</f>
        <v>4.5499999999999999E-2</v>
      </c>
      <c r="J35" s="16">
        <f>'Market and Factors'!O37</f>
        <v>3.0299999999999997E-2</v>
      </c>
      <c r="K35" s="9">
        <f>'Market and Factors'!Q37</f>
        <v>-1.1699999999999999E-2</v>
      </c>
      <c r="P35" s="44" t="s">
        <v>62</v>
      </c>
      <c r="Q35" s="39">
        <v>55</v>
      </c>
      <c r="R35" s="39">
        <v>0.30730349189526468</v>
      </c>
      <c r="S35" s="39">
        <v>5.5873362162775393E-3</v>
      </c>
      <c r="T35" s="39"/>
      <c r="U35" s="39"/>
      <c r="V35" s="16"/>
      <c r="W35" s="16"/>
      <c r="X35" s="9"/>
    </row>
    <row r="36" spans="2:24" ht="16.5" thickBot="1">
      <c r="B36" s="72">
        <v>201710</v>
      </c>
      <c r="C36" s="16">
        <f>'Long Portf.'!L36</f>
        <v>9.2120166122914321E-2</v>
      </c>
      <c r="D36" s="9">
        <v>-0.12736385875722364</v>
      </c>
      <c r="F36" s="6">
        <f t="shared" si="0"/>
        <v>1.219484024880138</v>
      </c>
      <c r="G36" s="79">
        <f t="shared" si="1"/>
        <v>0.21948402488013796</v>
      </c>
      <c r="H36" s="16">
        <f>'Market and Factors'!C38</f>
        <v>2.2499999999999999E-2</v>
      </c>
      <c r="I36" s="16">
        <f>'Market and Factors'!M38</f>
        <v>-1.9400000000000001E-2</v>
      </c>
      <c r="J36" s="16">
        <f>'Market and Factors'!O38</f>
        <v>-5.0000000000000001E-4</v>
      </c>
      <c r="K36" s="9">
        <f>'Market and Factors'!Q38</f>
        <v>4.2999999999999997E-2</v>
      </c>
      <c r="P36" s="45" t="s">
        <v>63</v>
      </c>
      <c r="Q36" s="40">
        <v>59</v>
      </c>
      <c r="R36" s="40">
        <v>0.51335969105841317</v>
      </c>
      <c r="S36" s="40"/>
      <c r="T36" s="40"/>
      <c r="U36" s="40"/>
      <c r="V36" s="16"/>
      <c r="W36" s="16"/>
      <c r="X36" s="9"/>
    </row>
    <row r="37" spans="2:24" ht="16.5" thickBot="1">
      <c r="B37" s="72">
        <v>201711</v>
      </c>
      <c r="C37" s="16">
        <f>'Long Portf.'!L37</f>
        <v>5.9150667471086188E-2</v>
      </c>
      <c r="D37" s="9">
        <v>9.4727977909787597E-2</v>
      </c>
      <c r="F37" s="6">
        <f t="shared" si="0"/>
        <v>0.96442268956129862</v>
      </c>
      <c r="G37" s="79">
        <f t="shared" si="1"/>
        <v>-3.5577310438701409E-2</v>
      </c>
      <c r="H37" s="16">
        <f>'Market and Factors'!C39</f>
        <v>3.1200000000000002E-2</v>
      </c>
      <c r="I37" s="16">
        <f>'Market and Factors'!M39</f>
        <v>-6.5000000000000006E-3</v>
      </c>
      <c r="J37" s="16">
        <f>'Market and Factors'!O39</f>
        <v>-4.0000000000000002E-4</v>
      </c>
      <c r="K37" s="9">
        <f>'Market and Factors'!Q39</f>
        <v>-7.3000000000000001E-3</v>
      </c>
      <c r="P37" s="6"/>
      <c r="Q37" s="16"/>
      <c r="R37" s="16"/>
      <c r="S37" s="16"/>
      <c r="T37" s="16"/>
      <c r="U37" s="16"/>
      <c r="V37" s="16"/>
      <c r="W37" s="16"/>
      <c r="X37" s="9"/>
    </row>
    <row r="38" spans="2:24">
      <c r="B38" s="72">
        <v>201712</v>
      </c>
      <c r="C38" s="16">
        <f>'Long Portf.'!L38</f>
        <v>1.1912652548576151E-2</v>
      </c>
      <c r="D38" s="9">
        <v>1.4530072669070117E-2</v>
      </c>
      <c r="F38" s="6">
        <f t="shared" si="0"/>
        <v>0.99738257987950607</v>
      </c>
      <c r="G38" s="79">
        <f t="shared" si="1"/>
        <v>-2.617420120493966E-3</v>
      </c>
      <c r="H38" s="16">
        <f>'Market and Factors'!C40</f>
        <v>1.06E-2</v>
      </c>
      <c r="I38" s="16">
        <f>'Market and Factors'!M40</f>
        <v>-1.2800000000000001E-2</v>
      </c>
      <c r="J38" s="16">
        <f>'Market and Factors'!O40</f>
        <v>1.4000000000000002E-3</v>
      </c>
      <c r="K38" s="9">
        <f>'Market and Factors'!Q40</f>
        <v>-1.6500000000000001E-2</v>
      </c>
      <c r="P38" s="46"/>
      <c r="Q38" s="41" t="s">
        <v>70</v>
      </c>
      <c r="R38" s="41" t="s">
        <v>58</v>
      </c>
      <c r="S38" s="41" t="s">
        <v>71</v>
      </c>
      <c r="T38" s="41" t="s">
        <v>72</v>
      </c>
      <c r="U38" s="41" t="s">
        <v>73</v>
      </c>
      <c r="V38" s="41" t="s">
        <v>74</v>
      </c>
      <c r="W38" s="41" t="s">
        <v>75</v>
      </c>
      <c r="X38" s="47" t="s">
        <v>76</v>
      </c>
    </row>
    <row r="39" spans="2:24">
      <c r="B39" s="72">
        <v>201801</v>
      </c>
      <c r="C39" s="16">
        <f>'Long Portf.'!L39</f>
        <v>5.7100983203369468E-2</v>
      </c>
      <c r="D39" s="9">
        <v>4.8050416268359764E-2</v>
      </c>
      <c r="F39" s="6">
        <f t="shared" si="0"/>
        <v>1.0090505669350096</v>
      </c>
      <c r="G39" s="79">
        <f t="shared" si="1"/>
        <v>9.0505669350097046E-3</v>
      </c>
      <c r="H39" s="16">
        <f>'Market and Factors'!C41</f>
        <v>5.5800000000000002E-2</v>
      </c>
      <c r="I39" s="16">
        <f>'Market and Factors'!M41</f>
        <v>-3.0299999999999997E-2</v>
      </c>
      <c r="J39" s="16">
        <f>'Market and Factors'!O41</f>
        <v>-1.37E-2</v>
      </c>
      <c r="K39" s="9">
        <f>'Market and Factors'!Q41</f>
        <v>3.9300000000000002E-2</v>
      </c>
      <c r="P39" s="44" t="s">
        <v>64</v>
      </c>
      <c r="Q39" s="39">
        <v>1.8791386734501307E-2</v>
      </c>
      <c r="R39" s="39">
        <v>1.0114914727471148E-2</v>
      </c>
      <c r="S39" s="39">
        <v>1.8577899310871779</v>
      </c>
      <c r="T39" s="39">
        <v>6.8555073144505513E-2</v>
      </c>
      <c r="U39" s="39">
        <v>-1.4793553585017959E-3</v>
      </c>
      <c r="V39" s="39">
        <v>3.9062128827504414E-2</v>
      </c>
      <c r="W39" s="39">
        <v>-1.4793553585017959E-3</v>
      </c>
      <c r="X39" s="48">
        <v>3.9062128827504414E-2</v>
      </c>
    </row>
    <row r="40" spans="2:24">
      <c r="B40" s="72">
        <v>201802</v>
      </c>
      <c r="C40" s="16">
        <f>'Long Portf.'!L40</f>
        <v>-1.7069809677442482E-2</v>
      </c>
      <c r="D40" s="9">
        <v>1.5111825463916401E-2</v>
      </c>
      <c r="F40" s="6">
        <f t="shared" si="0"/>
        <v>0.96781836485864114</v>
      </c>
      <c r="G40" s="79">
        <f t="shared" si="1"/>
        <v>-3.2181635141358883E-2</v>
      </c>
      <c r="H40" s="16">
        <f>'Market and Factors'!C42</f>
        <v>-3.6499999999999998E-2</v>
      </c>
      <c r="I40" s="16">
        <f>'Market and Factors'!M42</f>
        <v>2.5999999999999999E-3</v>
      </c>
      <c r="J40" s="16">
        <f>'Market and Factors'!O42</f>
        <v>-1.1899999999999999E-2</v>
      </c>
      <c r="K40" s="9">
        <f>'Market and Factors'!Q42</f>
        <v>3.9599999999999996E-2</v>
      </c>
      <c r="P40" s="44" t="s">
        <v>77</v>
      </c>
      <c r="Q40" s="39">
        <v>-0.16658658392405162</v>
      </c>
      <c r="R40" s="39">
        <v>0.26900383034563025</v>
      </c>
      <c r="S40" s="39">
        <v>-0.61927216318820599</v>
      </c>
      <c r="T40" s="39">
        <v>0.53829395681678394</v>
      </c>
      <c r="U40" s="39">
        <v>-0.70568230681301025</v>
      </c>
      <c r="V40" s="39">
        <v>0.37250913896490695</v>
      </c>
      <c r="W40" s="39">
        <v>-0.70568230681301025</v>
      </c>
      <c r="X40" s="48">
        <v>0.37250913896490695</v>
      </c>
    </row>
    <row r="41" spans="2:24">
      <c r="B41" s="72">
        <v>201803</v>
      </c>
      <c r="C41" s="16">
        <f>'Long Portf.'!L41</f>
        <v>-2.8438364311205597E-2</v>
      </c>
      <c r="D41" s="9">
        <v>-4.560297778534507E-2</v>
      </c>
      <c r="F41" s="6">
        <f t="shared" si="0"/>
        <v>1.0171646134741394</v>
      </c>
      <c r="G41" s="79">
        <f t="shared" si="1"/>
        <v>1.7164613474139473E-2</v>
      </c>
      <c r="H41" s="16">
        <f>'Market and Factors'!C43</f>
        <v>-2.35E-2</v>
      </c>
      <c r="I41" s="16">
        <f>'Market and Factors'!M43</f>
        <v>3.95E-2</v>
      </c>
      <c r="J41" s="16">
        <f>'Market and Factors'!O43</f>
        <v>-1.1999999999999999E-3</v>
      </c>
      <c r="K41" s="9">
        <f>'Market and Factors'!Q43</f>
        <v>-1.24E-2</v>
      </c>
      <c r="P41" s="44" t="s">
        <v>48</v>
      </c>
      <c r="Q41" s="39">
        <v>-0.9023998668424279</v>
      </c>
      <c r="R41" s="39">
        <v>0.43085950832290959</v>
      </c>
      <c r="S41" s="39">
        <v>-2.0944179005238994</v>
      </c>
      <c r="T41" s="39">
        <v>4.0843664291123447E-2</v>
      </c>
      <c r="U41" s="39">
        <v>-1.765861616827481</v>
      </c>
      <c r="V41" s="39">
        <v>-3.8938116857374805E-2</v>
      </c>
      <c r="W41" s="39">
        <v>-1.765861616827481</v>
      </c>
      <c r="X41" s="48">
        <v>-3.8938116857374805E-2</v>
      </c>
    </row>
    <row r="42" spans="2:24">
      <c r="B42" s="72">
        <v>201804</v>
      </c>
      <c r="C42" s="16">
        <f>'Long Portf.'!L42</f>
        <v>6.8190369811402425E-3</v>
      </c>
      <c r="D42" s="9">
        <v>1.7604970699220016E-2</v>
      </c>
      <c r="F42" s="6">
        <f t="shared" si="0"/>
        <v>0.98921406628192021</v>
      </c>
      <c r="G42" s="79">
        <f t="shared" si="1"/>
        <v>-1.0785933718079774E-2</v>
      </c>
      <c r="H42" s="16">
        <f>'Market and Factors'!C44</f>
        <v>2.8999999999999998E-3</v>
      </c>
      <c r="I42" s="16">
        <f>'Market and Factors'!M44</f>
        <v>1.1200000000000002E-2</v>
      </c>
      <c r="J42" s="16">
        <f>'Market and Factors'!O44</f>
        <v>5.4000000000000003E-3</v>
      </c>
      <c r="K42" s="9">
        <f>'Market and Factors'!Q44</f>
        <v>2E-3</v>
      </c>
      <c r="P42" s="44" t="s">
        <v>49</v>
      </c>
      <c r="Q42" s="39">
        <v>-1.532566390059668</v>
      </c>
      <c r="R42" s="39">
        <v>0.37652181562552334</v>
      </c>
      <c r="S42" s="39">
        <v>-4.0703256131748553</v>
      </c>
      <c r="T42" s="39">
        <v>1.5147306744379575E-4</v>
      </c>
      <c r="U42" s="39">
        <v>-2.2871329704585555</v>
      </c>
      <c r="V42" s="39">
        <v>-0.77799980966078053</v>
      </c>
      <c r="W42" s="39">
        <v>-2.2871329704585555</v>
      </c>
      <c r="X42" s="48">
        <v>-0.77799980966078053</v>
      </c>
    </row>
    <row r="43" spans="2:24" ht="16.5" thickBot="1">
      <c r="B43" s="72">
        <v>201805</v>
      </c>
      <c r="C43" s="16">
        <f>'Long Portf.'!L43</f>
        <v>5.4473935927204092E-2</v>
      </c>
      <c r="D43" s="9">
        <v>-2.5433067507216037E-2</v>
      </c>
      <c r="F43" s="6">
        <f t="shared" si="0"/>
        <v>1.07990700343442</v>
      </c>
      <c r="G43" s="79">
        <f t="shared" si="1"/>
        <v>7.9907003434420129E-2</v>
      </c>
      <c r="H43" s="16">
        <f>'Market and Factors'!C45</f>
        <v>2.6499999999999999E-2</v>
      </c>
      <c r="I43" s="16">
        <f>'Market and Factors'!M45</f>
        <v>5.2300000000000006E-2</v>
      </c>
      <c r="J43" s="16">
        <f>'Market and Factors'!O45</f>
        <v>-3.1600000000000003E-2</v>
      </c>
      <c r="K43" s="9">
        <f>'Market and Factors'!Q45</f>
        <v>3.8100000000000002E-2</v>
      </c>
      <c r="P43" s="45" t="s">
        <v>96</v>
      </c>
      <c r="Q43" s="40">
        <v>-0.13275259097600955</v>
      </c>
      <c r="R43" s="40">
        <v>0.3280532952141772</v>
      </c>
      <c r="S43" s="40">
        <v>-0.40466775646725006</v>
      </c>
      <c r="T43" s="40">
        <v>0.68729127295369319</v>
      </c>
      <c r="U43" s="40">
        <v>-0.79018608589079542</v>
      </c>
      <c r="V43" s="40">
        <v>0.52468090393877631</v>
      </c>
      <c r="W43" s="40">
        <v>-0.79018608589079542</v>
      </c>
      <c r="X43" s="49">
        <v>0.52468090393877631</v>
      </c>
    </row>
    <row r="44" spans="2:24">
      <c r="B44" s="72">
        <v>201806</v>
      </c>
      <c r="C44" s="16">
        <f>'Long Portf.'!L44</f>
        <v>3.8708130497188131E-2</v>
      </c>
      <c r="D44" s="9">
        <v>3.7660051385489064E-2</v>
      </c>
      <c r="F44" s="6">
        <f t="shared" si="0"/>
        <v>1.0010480791116991</v>
      </c>
      <c r="G44" s="79">
        <f t="shared" si="1"/>
        <v>1.048079111699067E-3</v>
      </c>
      <c r="H44" s="16">
        <f>'Market and Factors'!C46</f>
        <v>4.7999999999999996E-3</v>
      </c>
      <c r="I44" s="16">
        <f>'Market and Factors'!M46</f>
        <v>1.18E-2</v>
      </c>
      <c r="J44" s="16">
        <f>'Market and Factors'!O46</f>
        <v>-2.3799999999999998E-2</v>
      </c>
      <c r="K44" s="9">
        <f>'Market and Factors'!Q46</f>
        <v>-2.3900000000000001E-2</v>
      </c>
    </row>
    <row r="45" spans="2:24">
      <c r="B45" s="72">
        <v>201807</v>
      </c>
      <c r="C45" s="16">
        <f>'Long Portf.'!L45</f>
        <v>1.8296334407171023E-2</v>
      </c>
      <c r="D45" s="9">
        <v>1.6958999191148523E-2</v>
      </c>
      <c r="F45" s="6">
        <f t="shared" si="0"/>
        <v>1.0013373352160224</v>
      </c>
      <c r="G45" s="79">
        <f t="shared" si="1"/>
        <v>1.3373352160225005E-3</v>
      </c>
      <c r="H45" s="16">
        <f>'Market and Factors'!C47</f>
        <v>3.1899999999999998E-2</v>
      </c>
      <c r="I45" s="16">
        <f>'Market and Factors'!M47</f>
        <v>-2.1700000000000001E-2</v>
      </c>
      <c r="J45" s="16">
        <f>'Market and Factors'!O47</f>
        <v>4.3E-3</v>
      </c>
      <c r="K45" s="9">
        <f>'Market and Factors'!Q47</f>
        <v>-1.6E-2</v>
      </c>
    </row>
    <row r="46" spans="2:24">
      <c r="B46" s="72">
        <v>201808</v>
      </c>
      <c r="C46" s="16">
        <f>'Long Portf.'!L46</f>
        <v>0.11141210284807782</v>
      </c>
      <c r="D46" s="9">
        <v>0.15170977793416002</v>
      </c>
      <c r="F46" s="6">
        <f t="shared" si="0"/>
        <v>0.95970232491391783</v>
      </c>
      <c r="G46" s="79">
        <f t="shared" si="1"/>
        <v>-4.0297675086082202E-2</v>
      </c>
      <c r="H46" s="16">
        <f>'Market and Factors'!C48</f>
        <v>3.44E-2</v>
      </c>
      <c r="I46" s="16">
        <f>'Market and Factors'!M48</f>
        <v>1.15E-2</v>
      </c>
      <c r="J46" s="16">
        <f>'Market and Factors'!O48</f>
        <v>-4.0800000000000003E-2</v>
      </c>
      <c r="K46" s="9">
        <f>'Market and Factors'!Q48</f>
        <v>5.3099999999999994E-2</v>
      </c>
    </row>
    <row r="47" spans="2:24">
      <c r="B47" s="72">
        <v>201809</v>
      </c>
      <c r="C47" s="16">
        <f>'Long Portf.'!L47</f>
        <v>7.1513253106829516E-3</v>
      </c>
      <c r="D47" s="9">
        <v>-4.9930315546495296E-5</v>
      </c>
      <c r="F47" s="6">
        <f t="shared" si="0"/>
        <v>1.0072012556262295</v>
      </c>
      <c r="G47" s="79">
        <f t="shared" si="1"/>
        <v>7.2012556262294469E-3</v>
      </c>
      <c r="H47" s="16">
        <f>'Market and Factors'!C49</f>
        <v>5.9999999999999995E-4</v>
      </c>
      <c r="I47" s="16">
        <f>'Market and Factors'!M49</f>
        <v>-2.3700000000000002E-2</v>
      </c>
      <c r="J47" s="16">
        <f>'Market and Factors'!O49</f>
        <v>-1.3000000000000001E-2</v>
      </c>
      <c r="K47" s="9">
        <f>'Market and Factors'!Q49</f>
        <v>-7.000000000000001E-4</v>
      </c>
    </row>
    <row r="48" spans="2:24">
      <c r="B48" s="72">
        <v>201810</v>
      </c>
      <c r="C48" s="16">
        <f>'Long Portf.'!L48</f>
        <v>-4.3193832072281016E-2</v>
      </c>
      <c r="D48" s="9">
        <v>4.6022005869259565E-2</v>
      </c>
      <c r="F48" s="6">
        <f t="shared" si="0"/>
        <v>0.91078416205845936</v>
      </c>
      <c r="G48" s="79">
        <f t="shared" si="1"/>
        <v>-8.9215837941540588E-2</v>
      </c>
      <c r="H48" s="16">
        <f>'Market and Factors'!C50</f>
        <v>-7.6799999999999993E-2</v>
      </c>
      <c r="I48" s="16">
        <f>'Market and Factors'!M50</f>
        <v>-4.7599999999999996E-2</v>
      </c>
      <c r="J48" s="16">
        <f>'Market and Factors'!O50</f>
        <v>3.44E-2</v>
      </c>
      <c r="K48" s="9">
        <f>'Market and Factors'!Q50</f>
        <v>-1.8200000000000001E-2</v>
      </c>
    </row>
    <row r="49" spans="2:11">
      <c r="B49" s="72">
        <v>201811</v>
      </c>
      <c r="C49" s="16">
        <f>'Long Portf.'!L49</f>
        <v>-6.5411251795927688E-2</v>
      </c>
      <c r="D49" s="9">
        <v>-0.13979827368471978</v>
      </c>
      <c r="F49" s="6">
        <f t="shared" si="0"/>
        <v>1.0743870218887921</v>
      </c>
      <c r="G49" s="79">
        <f t="shared" si="1"/>
        <v>7.4387021888792093E-2</v>
      </c>
      <c r="H49" s="16">
        <f>'Market and Factors'!C51</f>
        <v>1.6899999999999998E-2</v>
      </c>
      <c r="I49" s="16">
        <f>'Market and Factors'!M51</f>
        <v>-7.9000000000000008E-3</v>
      </c>
      <c r="J49" s="16">
        <f>'Market and Factors'!O51</f>
        <v>2.5000000000000001E-3</v>
      </c>
      <c r="K49" s="9">
        <f>'Market and Factors'!Q51</f>
        <v>-1.4199999999999999E-2</v>
      </c>
    </row>
    <row r="50" spans="2:11">
      <c r="B50" s="72">
        <v>201812</v>
      </c>
      <c r="C50" s="16">
        <f>'Long Portf.'!L50</f>
        <v>-6.5930779135297962E-2</v>
      </c>
      <c r="D50" s="9">
        <v>-0.13180911231608008</v>
      </c>
      <c r="F50" s="6">
        <f t="shared" si="0"/>
        <v>1.0658783331807822</v>
      </c>
      <c r="G50" s="79">
        <f t="shared" si="1"/>
        <v>6.5878333180782123E-2</v>
      </c>
      <c r="H50" s="16">
        <f>'Market and Factors'!C52</f>
        <v>-9.5500000000000002E-2</v>
      </c>
      <c r="I50" s="16">
        <f>'Market and Factors'!M52</f>
        <v>-2.63E-2</v>
      </c>
      <c r="J50" s="16">
        <f>'Market and Factors'!O52</f>
        <v>-1.47E-2</v>
      </c>
      <c r="K50" s="9">
        <f>'Market and Factors'!Q52</f>
        <v>1.83E-2</v>
      </c>
    </row>
    <row r="51" spans="2:11">
      <c r="B51" s="72">
        <v>201901</v>
      </c>
      <c r="C51" s="16">
        <f>'Long Portf.'!L51</f>
        <v>5.9623613703624199E-2</v>
      </c>
      <c r="D51" s="9">
        <v>2.1704536700301896E-2</v>
      </c>
      <c r="F51" s="6">
        <f t="shared" si="0"/>
        <v>1.0379190770033222</v>
      </c>
      <c r="G51" s="79">
        <f t="shared" si="1"/>
        <v>3.7919077003322303E-2</v>
      </c>
      <c r="H51" s="16">
        <f>'Market and Factors'!C53</f>
        <v>8.4100000000000008E-2</v>
      </c>
      <c r="I51" s="16">
        <f>'Market and Factors'!M53</f>
        <v>3.0099999999999998E-2</v>
      </c>
      <c r="J51" s="16">
        <f>'Market and Factors'!O53</f>
        <v>-6.1999999999999998E-3</v>
      </c>
      <c r="K51" s="9">
        <f>'Market and Factors'!Q53</f>
        <v>-8.6800000000000002E-2</v>
      </c>
    </row>
    <row r="52" spans="2:11">
      <c r="B52" s="72">
        <v>201902</v>
      </c>
      <c r="C52" s="16">
        <f>'Long Portf.'!L52</f>
        <v>4.392764124202872E-2</v>
      </c>
      <c r="D52" s="9">
        <v>9.6340409426019565E-3</v>
      </c>
      <c r="F52" s="6">
        <f t="shared" si="0"/>
        <v>1.0342936002994267</v>
      </c>
      <c r="G52" s="79">
        <f t="shared" si="1"/>
        <v>3.4293600299426762E-2</v>
      </c>
      <c r="H52" s="16">
        <f>'Market and Factors'!C54</f>
        <v>3.4000000000000002E-2</v>
      </c>
      <c r="I52" s="16">
        <f>'Market and Factors'!M54</f>
        <v>2.06E-2</v>
      </c>
      <c r="J52" s="16">
        <f>'Market and Factors'!O54</f>
        <v>-2.8399999999999998E-2</v>
      </c>
      <c r="K52" s="9">
        <f>'Market and Factors'!Q54</f>
        <v>7.9000000000000008E-3</v>
      </c>
    </row>
    <row r="53" spans="2:11">
      <c r="B53" s="72">
        <v>201903</v>
      </c>
      <c r="C53" s="16">
        <f>'Long Portf.'!L53</f>
        <v>3.4024374129447608E-2</v>
      </c>
      <c r="D53" s="9">
        <v>-4.3418728702097148E-2</v>
      </c>
      <c r="F53" s="6">
        <f t="shared" si="0"/>
        <v>1.0774431028315448</v>
      </c>
      <c r="G53" s="79">
        <f t="shared" si="1"/>
        <v>7.7443102831544763E-2</v>
      </c>
      <c r="H53" s="16">
        <f>'Market and Factors'!C55</f>
        <v>1.1000000000000001E-2</v>
      </c>
      <c r="I53" s="16">
        <f>'Market and Factors'!M55</f>
        <v>-3.1300000000000001E-2</v>
      </c>
      <c r="J53" s="16">
        <f>'Market and Factors'!O55</f>
        <v>-4.07E-2</v>
      </c>
      <c r="K53" s="9">
        <f>'Market and Factors'!Q55</f>
        <v>2.18E-2</v>
      </c>
    </row>
    <row r="54" spans="2:11">
      <c r="B54" s="72">
        <v>201904</v>
      </c>
      <c r="C54" s="16">
        <f>'Long Portf.'!L54</f>
        <v>5.9479051475155365E-2</v>
      </c>
      <c r="D54" s="9">
        <v>-4.2672536221042695E-2</v>
      </c>
      <c r="F54" s="6">
        <f t="shared" si="0"/>
        <v>1.102151587696198</v>
      </c>
      <c r="G54" s="79">
        <f t="shared" si="1"/>
        <v>0.10215158769619806</v>
      </c>
      <c r="H54" s="16">
        <f>'Market and Factors'!C56</f>
        <v>3.9599999999999996E-2</v>
      </c>
      <c r="I54" s="16">
        <f>'Market and Factors'!M56</f>
        <v>-1.6799999999999999E-2</v>
      </c>
      <c r="J54" s="16">
        <f>'Market and Factors'!O56</f>
        <v>1.9299999999999998E-2</v>
      </c>
      <c r="K54" s="9">
        <f>'Market and Factors'!Q56</f>
        <v>-2.6099999999999998E-2</v>
      </c>
    </row>
    <row r="55" spans="2:11">
      <c r="B55" s="72">
        <v>201905</v>
      </c>
      <c r="C55" s="16">
        <f>'Long Portf.'!L55</f>
        <v>-9.3934804359668944E-2</v>
      </c>
      <c r="D55" s="9">
        <v>-0.22820452237715638</v>
      </c>
      <c r="F55" s="6">
        <f t="shared" si="0"/>
        <v>1.1342697180174874</v>
      </c>
      <c r="G55" s="79">
        <f t="shared" si="1"/>
        <v>0.13426971801748744</v>
      </c>
      <c r="H55" s="16">
        <f>'Market and Factors'!C57</f>
        <v>-6.9400000000000003E-2</v>
      </c>
      <c r="I55" s="16">
        <f>'Market and Factors'!M57</f>
        <v>-1.2E-2</v>
      </c>
      <c r="J55" s="16">
        <f>'Market and Factors'!O57</f>
        <v>-2.3900000000000001E-2</v>
      </c>
      <c r="K55" s="9">
        <f>'Market and Factors'!Q57</f>
        <v>7.6100000000000001E-2</v>
      </c>
    </row>
    <row r="56" spans="2:11">
      <c r="B56" s="72">
        <v>201906</v>
      </c>
      <c r="C56" s="16">
        <f>'Long Portf.'!L56</f>
        <v>0.10486791024858858</v>
      </c>
      <c r="D56" s="9">
        <v>4.7799375353355177E-2</v>
      </c>
      <c r="F56" s="6">
        <f t="shared" si="0"/>
        <v>1.0570685348952333</v>
      </c>
      <c r="G56" s="79">
        <f t="shared" si="1"/>
        <v>5.7068534895233398E-2</v>
      </c>
      <c r="H56" s="16">
        <f>'Market and Factors'!C58</f>
        <v>6.93E-2</v>
      </c>
      <c r="I56" s="16">
        <f>'Market and Factors'!M58</f>
        <v>3.4000000000000002E-3</v>
      </c>
      <c r="J56" s="16">
        <f>'Market and Factors'!O58</f>
        <v>-1.0800000000000001E-2</v>
      </c>
      <c r="K56" s="9">
        <f>'Market and Factors'!Q58</f>
        <v>-2.23E-2</v>
      </c>
    </row>
    <row r="57" spans="2:11">
      <c r="B57" s="72">
        <v>201907</v>
      </c>
      <c r="C57" s="16">
        <f>'Long Portf.'!L57</f>
        <v>3.4658559396787456E-2</v>
      </c>
      <c r="D57" s="9">
        <v>7.9349538714402645E-2</v>
      </c>
      <c r="F57" s="6">
        <f t="shared" si="0"/>
        <v>0.95530902068238477</v>
      </c>
      <c r="G57" s="79">
        <f t="shared" si="1"/>
        <v>-4.469097931761519E-2</v>
      </c>
      <c r="H57" s="16">
        <f>'Market and Factors'!C59</f>
        <v>1.1899999999999999E-2</v>
      </c>
      <c r="I57" s="16">
        <f>'Market and Factors'!M59</f>
        <v>-2.07E-2</v>
      </c>
      <c r="J57" s="16">
        <f>'Market and Factors'!O59</f>
        <v>1.4000000000000002E-3</v>
      </c>
      <c r="K57" s="9">
        <f>'Market and Factors'!Q59</f>
        <v>2.6800000000000001E-2</v>
      </c>
    </row>
    <row r="58" spans="2:11">
      <c r="B58" s="72">
        <v>201908</v>
      </c>
      <c r="C58" s="16">
        <f>'Long Portf.'!L58</f>
        <v>-5.2193058790376045E-3</v>
      </c>
      <c r="D58" s="9">
        <v>-0.10409785026189784</v>
      </c>
      <c r="F58" s="6">
        <f t="shared" si="0"/>
        <v>1.0988785443828601</v>
      </c>
      <c r="G58" s="79">
        <f t="shared" si="1"/>
        <v>9.8878544382860242E-2</v>
      </c>
      <c r="H58" s="16">
        <f>'Market and Factors'!C60</f>
        <v>-2.58E-2</v>
      </c>
      <c r="I58" s="16">
        <f>'Market and Factors'!M60</f>
        <v>-2.41E-2</v>
      </c>
      <c r="J58" s="16">
        <f>'Market and Factors'!O60</f>
        <v>-4.99E-2</v>
      </c>
      <c r="K58" s="9">
        <f>'Market and Factors'!Q60</f>
        <v>7.5999999999999998E-2</v>
      </c>
    </row>
    <row r="59" spans="2:11">
      <c r="B59" s="72">
        <v>201909</v>
      </c>
      <c r="C59" s="16">
        <f>'Long Portf.'!L59</f>
        <v>7.000465642746273E-2</v>
      </c>
      <c r="D59" s="9">
        <v>0.13067621560771084</v>
      </c>
      <c r="F59" s="6">
        <f t="shared" si="0"/>
        <v>0.93932844081975186</v>
      </c>
      <c r="G59" s="79">
        <f t="shared" si="1"/>
        <v>-6.0671559180248108E-2</v>
      </c>
      <c r="H59" s="16">
        <f>'Market and Factors'!C61</f>
        <v>1.44E-2</v>
      </c>
      <c r="I59" s="16">
        <f>'Market and Factors'!M61</f>
        <v>-9.0000000000000011E-3</v>
      </c>
      <c r="J59" s="16">
        <f>'Market and Factors'!O61</f>
        <v>6.7099999999999993E-2</v>
      </c>
      <c r="K59" s="9">
        <f>'Market and Factors'!Q61</f>
        <v>-6.8499999999999991E-2</v>
      </c>
    </row>
    <row r="60" spans="2:11">
      <c r="B60" s="72">
        <v>201910</v>
      </c>
      <c r="C60" s="16">
        <f>'Long Portf.'!L60</f>
        <v>2.5570332113291284E-2</v>
      </c>
      <c r="D60" s="9">
        <v>5.947632609720517E-2</v>
      </c>
      <c r="F60" s="6">
        <f t="shared" si="0"/>
        <v>0.96609400601608608</v>
      </c>
      <c r="G60" s="79">
        <f t="shared" si="1"/>
        <v>-3.390599398391389E-2</v>
      </c>
      <c r="H60" s="16">
        <f>'Market and Factors'!C62</f>
        <v>2.06E-2</v>
      </c>
      <c r="I60" s="16">
        <f>'Market and Factors'!M62</f>
        <v>2.5000000000000001E-3</v>
      </c>
      <c r="J60" s="16">
        <f>'Market and Factors'!O62</f>
        <v>-2.07E-2</v>
      </c>
      <c r="K60" s="9">
        <f>'Market and Factors'!Q62</f>
        <v>2.3999999999999998E-3</v>
      </c>
    </row>
    <row r="61" spans="2:11">
      <c r="B61" s="72">
        <v>201911</v>
      </c>
      <c r="C61" s="16">
        <f>'Long Portf.'!L61</f>
        <v>4.9516059013770784E-2</v>
      </c>
      <c r="D61" s="9">
        <v>6.4068586926932208E-2</v>
      </c>
      <c r="F61" s="6">
        <f t="shared" si="0"/>
        <v>0.98544747208683858</v>
      </c>
      <c r="G61" s="79">
        <f t="shared" si="1"/>
        <v>-1.4552527913161424E-2</v>
      </c>
      <c r="H61" s="16">
        <f>'Market and Factors'!C63</f>
        <v>3.8699999999999998E-2</v>
      </c>
      <c r="I61" s="16">
        <f>'Market and Factors'!M63</f>
        <v>8.6999999999999994E-3</v>
      </c>
      <c r="J61" s="16">
        <f>'Market and Factors'!O63</f>
        <v>-1.8600000000000002E-2</v>
      </c>
      <c r="K61" s="9">
        <f>'Market and Factors'!Q63</f>
        <v>-2.6200000000000001E-2</v>
      </c>
    </row>
    <row r="62" spans="2:11">
      <c r="B62" s="72">
        <v>201912</v>
      </c>
      <c r="C62" s="16">
        <f>'Long Portf.'!L62</f>
        <v>6.6645037953056305E-2</v>
      </c>
      <c r="D62" s="9">
        <v>5.2480852376901664E-2</v>
      </c>
      <c r="F62" s="6">
        <f t="shared" si="0"/>
        <v>1.0141641855761547</v>
      </c>
      <c r="G62" s="79">
        <f t="shared" si="1"/>
        <v>1.4164185576154641E-2</v>
      </c>
      <c r="H62" s="16">
        <f>'Market and Factors'!C64</f>
        <v>2.7699999999999999E-2</v>
      </c>
      <c r="I62" s="16">
        <f>'Market and Factors'!M64</f>
        <v>6.8000000000000005E-3</v>
      </c>
      <c r="J62" s="16">
        <f>'Market and Factors'!O64</f>
        <v>1.83E-2</v>
      </c>
      <c r="K62" s="9">
        <f>'Market and Factors'!Q64</f>
        <v>-2.1299999999999999E-2</v>
      </c>
    </row>
    <row r="63" spans="2:11">
      <c r="B63" s="72">
        <v>202001</v>
      </c>
      <c r="C63" s="16">
        <f>'Long Portf.'!L63</f>
        <v>8.2295501041399471E-3</v>
      </c>
      <c r="D63" s="9">
        <v>-0.10101807730253834</v>
      </c>
      <c r="F63" s="6">
        <f t="shared" si="0"/>
        <v>1.1092476274066783</v>
      </c>
      <c r="G63" s="79">
        <f t="shared" si="1"/>
        <v>0.10924762740667829</v>
      </c>
      <c r="H63" s="16">
        <f>'Market and Factors'!C65</f>
        <v>-1.1000000000000001E-3</v>
      </c>
      <c r="I63" s="16">
        <f>'Market and Factors'!M65</f>
        <v>-3.1099999999999999E-2</v>
      </c>
      <c r="J63" s="16">
        <f>'Market and Factors'!O65</f>
        <v>-6.2699999999999992E-2</v>
      </c>
      <c r="K63" s="9">
        <f>'Market and Factors'!Q65</f>
        <v>5.5599999999999997E-2</v>
      </c>
    </row>
    <row r="64" spans="2:11">
      <c r="B64" s="72">
        <v>202002</v>
      </c>
      <c r="C64" s="16">
        <f>'Long Portf.'!L64</f>
        <v>-8.277617523288941E-2</v>
      </c>
      <c r="D64" s="9">
        <v>-9.8196878121170422E-2</v>
      </c>
      <c r="F64" s="6">
        <f t="shared" si="0"/>
        <v>1.0154207028882811</v>
      </c>
      <c r="G64" s="79">
        <f t="shared" si="1"/>
        <v>1.5420702888281013E-2</v>
      </c>
      <c r="H64" s="16">
        <f>'Market and Factors'!C66</f>
        <v>-8.1300000000000011E-2</v>
      </c>
      <c r="I64" s="16">
        <f>'Market and Factors'!M66</f>
        <v>9.5999999999999992E-3</v>
      </c>
      <c r="J64" s="16">
        <f>'Market and Factors'!O66</f>
        <v>-4.0099999999999997E-2</v>
      </c>
      <c r="K64" s="9">
        <f>'Market and Factors'!Q66</f>
        <v>-2.5000000000000001E-3</v>
      </c>
    </row>
    <row r="65" spans="2:11">
      <c r="B65" s="72">
        <v>202003</v>
      </c>
      <c r="C65" s="16">
        <f>'Long Portf.'!L65</f>
        <v>-3.8909873441662336E-2</v>
      </c>
      <c r="D65" s="9">
        <v>-0.53922374950330865</v>
      </c>
      <c r="F65" s="6">
        <f t="shared" si="0"/>
        <v>1.5003138760616463</v>
      </c>
      <c r="G65" s="79">
        <f t="shared" si="1"/>
        <v>0.50031387606164635</v>
      </c>
      <c r="H65" s="16">
        <f>'Market and Factors'!C67</f>
        <v>-0.13390000000000002</v>
      </c>
      <c r="I65" s="16">
        <f>'Market and Factors'!M67</f>
        <v>-5.1299999999999998E-2</v>
      </c>
      <c r="J65" s="16">
        <f>'Market and Factors'!O67</f>
        <v>-0.1411</v>
      </c>
      <c r="K65" s="9">
        <f>'Market and Factors'!Q67</f>
        <v>8.48E-2</v>
      </c>
    </row>
    <row r="66" spans="2:11" ht="16.5" thickBot="1">
      <c r="B66" s="73"/>
      <c r="C66" s="11"/>
      <c r="D66" s="17"/>
      <c r="F66" s="10"/>
      <c r="G66" s="84"/>
      <c r="H66" s="11"/>
      <c r="I66" s="11"/>
      <c r="J66" s="11"/>
      <c r="K66" s="17"/>
    </row>
  </sheetData>
  <mergeCells count="6">
    <mergeCell ref="P23:X23"/>
    <mergeCell ref="C3:D3"/>
    <mergeCell ref="F2:G2"/>
    <mergeCell ref="H2:K2"/>
    <mergeCell ref="M2:N2"/>
    <mergeCell ref="P3:X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AA76-9F48-3D49-8E06-25788C1D0A21}">
  <dimension ref="B1:L66"/>
  <sheetViews>
    <sheetView topLeftCell="G1" workbookViewId="0">
      <selection activeCell="R32" sqref="R32"/>
    </sheetView>
  </sheetViews>
  <sheetFormatPr defaultColWidth="11" defaultRowHeight="15.75"/>
  <cols>
    <col min="3" max="3" width="19.5" style="79" customWidth="1"/>
    <col min="4" max="4" width="15.875" customWidth="1"/>
    <col min="5" max="5" width="15.375" customWidth="1"/>
    <col min="6" max="6" width="14.875" customWidth="1"/>
    <col min="9" max="9" width="15.375" customWidth="1"/>
    <col min="10" max="10" width="14.625" customWidth="1"/>
    <col min="11" max="11" width="14.5" customWidth="1"/>
    <col min="12" max="12" width="13.5" customWidth="1"/>
  </cols>
  <sheetData>
    <row r="1" spans="2:12" ht="16.5" thickBot="1">
      <c r="H1" s="1"/>
      <c r="I1" s="2"/>
      <c r="J1" s="2"/>
      <c r="K1" s="2"/>
      <c r="L1" s="69"/>
    </row>
    <row r="2" spans="2:12">
      <c r="B2" s="1"/>
      <c r="C2" s="88" t="s">
        <v>107</v>
      </c>
      <c r="D2" s="2" t="s">
        <v>102</v>
      </c>
      <c r="E2" s="2" t="s">
        <v>103</v>
      </c>
      <c r="F2" s="69" t="s">
        <v>104</v>
      </c>
      <c r="H2" s="90"/>
      <c r="I2" s="91" t="s">
        <v>108</v>
      </c>
      <c r="J2" s="91" t="s">
        <v>102</v>
      </c>
      <c r="K2" s="91" t="s">
        <v>103</v>
      </c>
      <c r="L2" s="92" t="s">
        <v>104</v>
      </c>
    </row>
    <row r="3" spans="2:12">
      <c r="B3" s="87" t="s">
        <v>87</v>
      </c>
      <c r="D3" s="134" t="s">
        <v>88</v>
      </c>
      <c r="E3" s="134"/>
      <c r="F3" s="135"/>
      <c r="H3" s="89" t="s">
        <v>87</v>
      </c>
      <c r="I3" s="136" t="s">
        <v>109</v>
      </c>
      <c r="J3" s="136"/>
      <c r="K3" s="136"/>
      <c r="L3" s="137"/>
    </row>
    <row r="4" spans="2:12">
      <c r="B4" s="87"/>
      <c r="D4" s="16"/>
      <c r="E4" s="16"/>
      <c r="F4" s="9"/>
      <c r="H4" s="87"/>
      <c r="I4" s="16"/>
      <c r="J4" s="16"/>
      <c r="K4" s="16"/>
      <c r="L4" s="9"/>
    </row>
    <row r="5" spans="2:12">
      <c r="B5" s="72">
        <v>201503</v>
      </c>
      <c r="D5" s="16"/>
      <c r="E5" s="16"/>
      <c r="F5" s="9"/>
      <c r="H5" s="96">
        <v>42064</v>
      </c>
      <c r="I5" s="16"/>
      <c r="J5" s="16"/>
      <c r="K5" s="16"/>
      <c r="L5" s="9"/>
    </row>
    <row r="6" spans="2:12">
      <c r="B6" s="72">
        <v>201504</v>
      </c>
      <c r="C6" s="79" cm="1">
        <f t="array" ref="C6:C66">'Market and Factors'!C7:C67</f>
        <v>-1.1200000000000002E-2</v>
      </c>
      <c r="D6" s="16" cm="1">
        <f t="array" ref="D6:D65">'Long Portf.'!L6:L65</f>
        <v>1.7936452547062082E-2</v>
      </c>
      <c r="E6" s="16" cm="1">
        <f t="array" ref="E6:E65">'Short Portf. '!L6:L65</f>
        <v>-5.4822127666563553E-2</v>
      </c>
      <c r="F6" s="9" cm="1">
        <f t="array" ref="F6:F65">'L-S Portf.'!G6:G65</f>
        <v>7.2758580213625634E-2</v>
      </c>
      <c r="H6" s="96">
        <v>42095</v>
      </c>
      <c r="I6" s="93">
        <f>C6</f>
        <v>-1.1200000000000002E-2</v>
      </c>
      <c r="J6" s="93">
        <f>D6</f>
        <v>1.7936452547062082E-2</v>
      </c>
      <c r="K6" s="93">
        <f>E6</f>
        <v>-5.4822127666563553E-2</v>
      </c>
      <c r="L6" s="94">
        <f>F6</f>
        <v>7.2758580213625634E-2</v>
      </c>
    </row>
    <row r="7" spans="2:12">
      <c r="B7" s="72">
        <v>201505</v>
      </c>
      <c r="C7" s="79">
        <v>5.8999999999999999E-3</v>
      </c>
      <c r="D7" s="16">
        <v>7.7608855778575035E-3</v>
      </c>
      <c r="E7" s="16">
        <v>-3.1296271215197728E-2</v>
      </c>
      <c r="F7" s="9">
        <v>3.9057156793055228E-2</v>
      </c>
      <c r="H7" s="96">
        <v>42125</v>
      </c>
      <c r="I7" s="93">
        <f t="shared" ref="I7:L12" si="0">I6+C7</f>
        <v>-5.3000000000000018E-3</v>
      </c>
      <c r="J7" s="93">
        <f t="shared" si="0"/>
        <v>2.5697338124919585E-2</v>
      </c>
      <c r="K7" s="93">
        <f t="shared" si="0"/>
        <v>-8.6118398881761288E-2</v>
      </c>
      <c r="L7" s="94">
        <f t="shared" si="0"/>
        <v>0.11181573700668086</v>
      </c>
    </row>
    <row r="8" spans="2:12">
      <c r="B8" s="72">
        <v>201506</v>
      </c>
      <c r="C8" s="79">
        <v>1.3600000000000001E-2</v>
      </c>
      <c r="D8" s="16">
        <v>-6.6848206876408741E-3</v>
      </c>
      <c r="E8" s="16">
        <v>1.3197001323493673E-2</v>
      </c>
      <c r="F8" s="9">
        <v>-1.9881822011134545E-2</v>
      </c>
      <c r="H8" s="96">
        <v>42156</v>
      </c>
      <c r="I8" s="93">
        <f t="shared" si="0"/>
        <v>8.2999999999999984E-3</v>
      </c>
      <c r="J8" s="93">
        <f t="shared" si="0"/>
        <v>1.9012517437278713E-2</v>
      </c>
      <c r="K8" s="93">
        <f t="shared" si="0"/>
        <v>-7.2921397558267612E-2</v>
      </c>
      <c r="L8" s="94">
        <f t="shared" si="0"/>
        <v>9.1933914995546318E-2</v>
      </c>
    </row>
    <row r="9" spans="2:12">
      <c r="B9" s="72">
        <v>201507</v>
      </c>
      <c r="C9" s="79">
        <v>-1.5300000000000001E-2</v>
      </c>
      <c r="D9" s="16">
        <v>2.0096358462535623E-2</v>
      </c>
      <c r="E9" s="16">
        <v>4.3965563400507737E-2</v>
      </c>
      <c r="F9" s="9">
        <v>-2.3869204937972115E-2</v>
      </c>
      <c r="H9" s="96">
        <v>42186</v>
      </c>
      <c r="I9" s="93">
        <f t="shared" si="0"/>
        <v>-7.0000000000000027E-3</v>
      </c>
      <c r="J9" s="93">
        <f t="shared" si="0"/>
        <v>3.9108875899814335E-2</v>
      </c>
      <c r="K9" s="93">
        <f t="shared" si="0"/>
        <v>-2.8955834157759874E-2</v>
      </c>
      <c r="L9" s="94">
        <f t="shared" si="0"/>
        <v>6.8064710057574196E-2</v>
      </c>
    </row>
    <row r="10" spans="2:12">
      <c r="B10" s="72">
        <v>201508</v>
      </c>
      <c r="C10" s="79">
        <v>1.54E-2</v>
      </c>
      <c r="D10" s="16">
        <v>-6.3573204656289656E-2</v>
      </c>
      <c r="E10" s="16">
        <v>-3.8887092264215106E-2</v>
      </c>
      <c r="F10" s="9">
        <v>-2.468611239207455E-2</v>
      </c>
      <c r="H10" s="96">
        <v>42217</v>
      </c>
      <c r="I10" s="93">
        <f t="shared" si="0"/>
        <v>8.3999999999999977E-3</v>
      </c>
      <c r="J10" s="93">
        <f t="shared" si="0"/>
        <v>-2.446432875647532E-2</v>
      </c>
      <c r="K10" s="93">
        <f t="shared" si="0"/>
        <v>-6.7842926421974981E-2</v>
      </c>
      <c r="L10" s="94">
        <f t="shared" si="0"/>
        <v>4.3378597665499646E-2</v>
      </c>
    </row>
    <row r="11" spans="2:12">
      <c r="B11" s="72">
        <v>201509</v>
      </c>
      <c r="C11" s="79">
        <v>-6.0400000000000002E-2</v>
      </c>
      <c r="D11" s="16">
        <v>2.8811793048453889E-2</v>
      </c>
      <c r="E11" s="16">
        <v>-1.5821355321440824E-2</v>
      </c>
      <c r="F11" s="9">
        <v>4.463314836989471E-2</v>
      </c>
      <c r="H11" s="96">
        <f>DATE(2015,9,1)</f>
        <v>42248</v>
      </c>
      <c r="I11" s="95">
        <f t="shared" si="0"/>
        <v>-5.2000000000000005E-2</v>
      </c>
      <c r="J11" s="95">
        <f t="shared" si="0"/>
        <v>4.3474642919785686E-3</v>
      </c>
      <c r="K11" s="95">
        <f t="shared" si="0"/>
        <v>-8.3664281743415808E-2</v>
      </c>
      <c r="L11" s="94">
        <f t="shared" si="0"/>
        <v>8.8011746035394356E-2</v>
      </c>
    </row>
    <row r="12" spans="2:12">
      <c r="B12" s="72">
        <v>201510</v>
      </c>
      <c r="C12" s="79">
        <v>-3.0800000000000001E-2</v>
      </c>
      <c r="D12" s="16">
        <v>5.5439784429049052E-2</v>
      </c>
      <c r="E12" s="16">
        <v>-6.2956908991285934E-2</v>
      </c>
      <c r="F12" s="9">
        <v>0.11839669342033499</v>
      </c>
      <c r="H12" s="96">
        <f>DATE(2015,10,1)</f>
        <v>42278</v>
      </c>
      <c r="I12" s="95">
        <f t="shared" si="0"/>
        <v>-8.2800000000000012E-2</v>
      </c>
      <c r="J12" s="95">
        <f t="shared" si="0"/>
        <v>5.9787248721027621E-2</v>
      </c>
      <c r="K12" s="95">
        <f t="shared" si="0"/>
        <v>-0.14662119073470176</v>
      </c>
      <c r="L12" s="94">
        <f t="shared" si="0"/>
        <v>0.20640843945572934</v>
      </c>
    </row>
    <row r="13" spans="2:12">
      <c r="B13" s="72">
        <v>201511</v>
      </c>
      <c r="C13" s="79">
        <v>7.7499999999999999E-2</v>
      </c>
      <c r="D13" s="16">
        <v>9.810511930122447E-3</v>
      </c>
      <c r="E13" s="16">
        <v>-6.9718542445712933E-2</v>
      </c>
      <c r="F13" s="9">
        <v>7.9529054375835379E-2</v>
      </c>
      <c r="H13" s="96">
        <v>42309</v>
      </c>
      <c r="I13" s="95">
        <f t="shared" ref="I13:I54" si="1">I12+C13</f>
        <v>-5.300000000000013E-3</v>
      </c>
      <c r="J13" s="95">
        <f>D13</f>
        <v>9.810511930122447E-3</v>
      </c>
      <c r="K13" s="95">
        <f t="shared" ref="K13:K44" si="2">K12+E13</f>
        <v>-0.21633973318041469</v>
      </c>
      <c r="L13" s="94">
        <f t="shared" ref="L13:L44" si="3">L12+F13</f>
        <v>0.28593749383156475</v>
      </c>
    </row>
    <row r="14" spans="2:12">
      <c r="B14" s="72">
        <v>201512</v>
      </c>
      <c r="C14" s="79">
        <v>5.6000000000000008E-3</v>
      </c>
      <c r="D14" s="16">
        <v>-4.134491432444231E-2</v>
      </c>
      <c r="E14" s="16">
        <v>-5.4059856943533754E-2</v>
      </c>
      <c r="F14" s="9">
        <v>1.2714942619091445E-2</v>
      </c>
      <c r="H14" s="96">
        <v>42339</v>
      </c>
      <c r="I14" s="95">
        <f t="shared" si="1"/>
        <v>2.9999999999998778E-4</v>
      </c>
      <c r="J14" s="95">
        <f t="shared" ref="J14:J45" si="4">J13+D14</f>
        <v>-3.1534402394319865E-2</v>
      </c>
      <c r="K14" s="95">
        <f t="shared" si="2"/>
        <v>-0.27039959012394843</v>
      </c>
      <c r="L14" s="94">
        <f t="shared" si="3"/>
        <v>0.2986524364506562</v>
      </c>
    </row>
    <row r="15" spans="2:12">
      <c r="B15" s="72">
        <v>201601</v>
      </c>
      <c r="C15" s="79">
        <v>-2.1700000000000001E-2</v>
      </c>
      <c r="D15" s="16">
        <v>-1.0072203592253609E-2</v>
      </c>
      <c r="E15" s="16">
        <v>-4.4505102244685436E-2</v>
      </c>
      <c r="F15" s="9">
        <v>3.4432898652431827E-2</v>
      </c>
      <c r="H15" s="96">
        <v>42370</v>
      </c>
      <c r="I15" s="95">
        <f t="shared" si="1"/>
        <v>-2.1400000000000013E-2</v>
      </c>
      <c r="J15" s="95">
        <f t="shared" si="4"/>
        <v>-4.1606605986573474E-2</v>
      </c>
      <c r="K15" s="95">
        <f t="shared" si="2"/>
        <v>-0.31490469236863389</v>
      </c>
      <c r="L15" s="94">
        <f t="shared" si="3"/>
        <v>0.33308533510308802</v>
      </c>
    </row>
    <row r="16" spans="2:12">
      <c r="B16" s="72">
        <v>201602</v>
      </c>
      <c r="C16" s="79">
        <v>-5.7699999999999994E-2</v>
      </c>
      <c r="D16" s="16">
        <v>-1.6092371796372018E-2</v>
      </c>
      <c r="E16" s="16">
        <v>5.0964775800245166E-2</v>
      </c>
      <c r="F16" s="9">
        <v>-6.7057147596617184E-2</v>
      </c>
      <c r="H16" s="96">
        <v>42401</v>
      </c>
      <c r="I16" s="95">
        <f t="shared" si="1"/>
        <v>-7.9100000000000004E-2</v>
      </c>
      <c r="J16" s="95">
        <f t="shared" si="4"/>
        <v>-5.7698977782945492E-2</v>
      </c>
      <c r="K16" s="95">
        <f t="shared" si="2"/>
        <v>-0.26393991656838872</v>
      </c>
      <c r="L16" s="94">
        <f t="shared" si="3"/>
        <v>0.26602818750647084</v>
      </c>
    </row>
    <row r="17" spans="2:12">
      <c r="B17" s="72">
        <v>201603</v>
      </c>
      <c r="C17" s="79">
        <v>-7.000000000000001E-4</v>
      </c>
      <c r="D17" s="16">
        <v>6.6355059036596845E-2</v>
      </c>
      <c r="E17" s="16">
        <v>9.408499400337389E-2</v>
      </c>
      <c r="F17" s="9">
        <v>-2.7729934966777045E-2</v>
      </c>
      <c r="H17" s="96">
        <v>42430</v>
      </c>
      <c r="I17" s="95">
        <f t="shared" si="1"/>
        <v>-7.980000000000001E-2</v>
      </c>
      <c r="J17" s="95">
        <f t="shared" si="4"/>
        <v>8.6560812536513529E-3</v>
      </c>
      <c r="K17" s="95">
        <f t="shared" si="2"/>
        <v>-0.16985492256501483</v>
      </c>
      <c r="L17" s="94">
        <f t="shared" si="3"/>
        <v>0.23829825253969378</v>
      </c>
    </row>
    <row r="18" spans="2:12">
      <c r="B18" s="72">
        <v>201604</v>
      </c>
      <c r="C18" s="79">
        <v>6.9599999999999995E-2</v>
      </c>
      <c r="D18" s="16">
        <v>-7.8520656125153049E-2</v>
      </c>
      <c r="E18" s="16">
        <v>-0.12161122056578044</v>
      </c>
      <c r="F18" s="9">
        <v>4.3090564440627394E-2</v>
      </c>
      <c r="H18" s="96">
        <v>42461</v>
      </c>
      <c r="I18" s="95">
        <f t="shared" si="1"/>
        <v>-1.0200000000000015E-2</v>
      </c>
      <c r="J18" s="95">
        <f t="shared" si="4"/>
        <v>-6.9864574871501689E-2</v>
      </c>
      <c r="K18" s="95">
        <f t="shared" si="2"/>
        <v>-0.29146614313079527</v>
      </c>
      <c r="L18" s="94">
        <f t="shared" si="3"/>
        <v>0.28138881698032114</v>
      </c>
    </row>
    <row r="19" spans="2:12">
      <c r="B19" s="72">
        <v>201605</v>
      </c>
      <c r="C19" s="79">
        <v>9.1999999999999998E-3</v>
      </c>
      <c r="D19" s="16">
        <v>2.492489312041711E-2</v>
      </c>
      <c r="E19" s="16">
        <v>-0.16460244801535862</v>
      </c>
      <c r="F19" s="9">
        <v>0.18952734113577574</v>
      </c>
      <c r="H19" s="96">
        <v>42491</v>
      </c>
      <c r="I19" s="95">
        <f t="shared" si="1"/>
        <v>-1.0000000000000148E-3</v>
      </c>
      <c r="J19" s="95">
        <f t="shared" si="4"/>
        <v>-4.4939681751084579E-2</v>
      </c>
      <c r="K19" s="95">
        <f t="shared" si="2"/>
        <v>-0.45606859114615389</v>
      </c>
      <c r="L19" s="94">
        <f t="shared" si="3"/>
        <v>0.47091615811609688</v>
      </c>
    </row>
    <row r="20" spans="2:12">
      <c r="B20" s="72">
        <v>201606</v>
      </c>
      <c r="C20" s="79">
        <v>1.78E-2</v>
      </c>
      <c r="D20" s="16">
        <v>-9.5257846646758272E-3</v>
      </c>
      <c r="E20" s="16">
        <v>-3.0618762715776474E-2</v>
      </c>
      <c r="F20" s="9">
        <v>2.1092978051100646E-2</v>
      </c>
      <c r="H20" s="96">
        <v>42522</v>
      </c>
      <c r="I20" s="95">
        <f t="shared" si="1"/>
        <v>1.6799999999999985E-2</v>
      </c>
      <c r="J20" s="95">
        <f t="shared" si="4"/>
        <v>-5.4465466415760402E-2</v>
      </c>
      <c r="K20" s="95">
        <f t="shared" si="2"/>
        <v>-0.48668735386193035</v>
      </c>
      <c r="L20" s="94">
        <f t="shared" si="3"/>
        <v>0.49200913616719755</v>
      </c>
    </row>
    <row r="21" spans="2:12">
      <c r="B21" s="72">
        <v>201607</v>
      </c>
      <c r="C21" s="79">
        <v>-5.0000000000000001E-4</v>
      </c>
      <c r="D21" s="16">
        <v>4.9848717815924967E-2</v>
      </c>
      <c r="E21" s="16">
        <v>0.11088805776394317</v>
      </c>
      <c r="F21" s="9">
        <v>-6.1039339948018204E-2</v>
      </c>
      <c r="H21" s="96">
        <v>42552</v>
      </c>
      <c r="I21" s="95">
        <f t="shared" si="1"/>
        <v>1.6299999999999985E-2</v>
      </c>
      <c r="J21" s="95">
        <f t="shared" si="4"/>
        <v>-4.6167485998354352E-3</v>
      </c>
      <c r="K21" s="95">
        <f t="shared" si="2"/>
        <v>-0.37579929609798718</v>
      </c>
      <c r="L21" s="94">
        <f t="shared" si="3"/>
        <v>0.43096979621917936</v>
      </c>
    </row>
    <row r="22" spans="2:12">
      <c r="B22" s="72">
        <v>201608</v>
      </c>
      <c r="C22" s="79">
        <v>3.95E-2</v>
      </c>
      <c r="D22" s="16">
        <v>1.558605943636201E-2</v>
      </c>
      <c r="E22" s="16">
        <v>9.1113511382011902E-2</v>
      </c>
      <c r="F22" s="9">
        <v>-7.5527451945649887E-2</v>
      </c>
      <c r="H22" s="96">
        <v>42583</v>
      </c>
      <c r="I22" s="95">
        <f t="shared" si="1"/>
        <v>5.5799999999999988E-2</v>
      </c>
      <c r="J22" s="95">
        <f t="shared" si="4"/>
        <v>1.0969310836526575E-2</v>
      </c>
      <c r="K22" s="95">
        <f t="shared" si="2"/>
        <v>-0.28468578471597528</v>
      </c>
      <c r="L22" s="94">
        <f t="shared" si="3"/>
        <v>0.3554423442735295</v>
      </c>
    </row>
    <row r="23" spans="2:12">
      <c r="B23" s="72">
        <v>201609</v>
      </c>
      <c r="C23" s="79">
        <v>5.0000000000000001E-3</v>
      </c>
      <c r="D23" s="16">
        <v>3.3636849724294269E-3</v>
      </c>
      <c r="E23" s="16">
        <v>3.710501691882373E-2</v>
      </c>
      <c r="F23" s="9">
        <v>-3.3741331946394303E-2</v>
      </c>
      <c r="H23" s="96">
        <v>42614</v>
      </c>
      <c r="I23" s="95">
        <f t="shared" si="1"/>
        <v>6.0799999999999986E-2</v>
      </c>
      <c r="J23" s="95">
        <f t="shared" si="4"/>
        <v>1.4332995808956002E-2</v>
      </c>
      <c r="K23" s="95">
        <f t="shared" si="2"/>
        <v>-0.24758076779715155</v>
      </c>
      <c r="L23" s="94">
        <f t="shared" si="3"/>
        <v>0.32170101232713522</v>
      </c>
    </row>
    <row r="24" spans="2:12">
      <c r="B24" s="72">
        <v>201610</v>
      </c>
      <c r="C24" s="79">
        <v>2.5000000000000001E-3</v>
      </c>
      <c r="D24" s="16">
        <v>-1.0957393745477155E-2</v>
      </c>
      <c r="E24" s="16">
        <v>-1.993130368338825E-2</v>
      </c>
      <c r="F24" s="9">
        <v>8.9739099379110947E-3</v>
      </c>
      <c r="H24" s="96">
        <v>42644</v>
      </c>
      <c r="I24" s="95">
        <f t="shared" si="1"/>
        <v>6.3299999999999981E-2</v>
      </c>
      <c r="J24" s="95">
        <f t="shared" si="4"/>
        <v>3.3756020634788473E-3</v>
      </c>
      <c r="K24" s="95">
        <f t="shared" si="2"/>
        <v>-0.26751207148053979</v>
      </c>
      <c r="L24" s="94">
        <f t="shared" si="3"/>
        <v>0.3306749222650463</v>
      </c>
    </row>
    <row r="25" spans="2:12">
      <c r="B25" s="72">
        <v>201611</v>
      </c>
      <c r="C25" s="79">
        <v>-2.0199999999999999E-2</v>
      </c>
      <c r="D25" s="16">
        <v>-8.0449243089104113E-3</v>
      </c>
      <c r="E25" s="16">
        <v>9.0956058873468859E-2</v>
      </c>
      <c r="F25" s="9">
        <v>-9.9000983182379265E-2</v>
      </c>
      <c r="H25" s="96">
        <v>42675</v>
      </c>
      <c r="I25" s="95">
        <f t="shared" si="1"/>
        <v>4.3099999999999986E-2</v>
      </c>
      <c r="J25" s="95">
        <f t="shared" si="4"/>
        <v>-4.669322245431564E-3</v>
      </c>
      <c r="K25" s="95">
        <f t="shared" si="2"/>
        <v>-0.17655601260707093</v>
      </c>
      <c r="L25" s="94">
        <f t="shared" si="3"/>
        <v>0.23167393908266704</v>
      </c>
    </row>
    <row r="26" spans="2:12">
      <c r="B26" s="72">
        <v>201612</v>
      </c>
      <c r="C26" s="79">
        <v>4.8600000000000004E-2</v>
      </c>
      <c r="D26" s="16">
        <v>3.0258286537971722E-2</v>
      </c>
      <c r="E26" s="16">
        <v>-0.11492553099674004</v>
      </c>
      <c r="F26" s="9">
        <v>0.14518381753471177</v>
      </c>
      <c r="H26" s="96">
        <v>42705</v>
      </c>
      <c r="I26" s="95">
        <f t="shared" si="1"/>
        <v>9.169999999999999E-2</v>
      </c>
      <c r="J26" s="95">
        <f t="shared" si="4"/>
        <v>2.5588964292540158E-2</v>
      </c>
      <c r="K26" s="95">
        <f t="shared" si="2"/>
        <v>-0.29148154360381096</v>
      </c>
      <c r="L26" s="94">
        <f t="shared" si="3"/>
        <v>0.3768577566173788</v>
      </c>
    </row>
    <row r="27" spans="2:12">
      <c r="B27" s="72">
        <v>201701</v>
      </c>
      <c r="C27" s="79">
        <v>1.8200000000000001E-2</v>
      </c>
      <c r="D27" s="16">
        <v>2.4817336002074641E-2</v>
      </c>
      <c r="E27" s="16">
        <v>-8.0947325175888554E-2</v>
      </c>
      <c r="F27" s="9">
        <v>0.1057646611779632</v>
      </c>
      <c r="H27" s="96">
        <v>42736</v>
      </c>
      <c r="I27" s="95">
        <f t="shared" si="1"/>
        <v>0.1099</v>
      </c>
      <c r="J27" s="95">
        <f t="shared" si="4"/>
        <v>5.0406300294614799E-2</v>
      </c>
      <c r="K27" s="95">
        <f t="shared" si="2"/>
        <v>-0.3724288687796995</v>
      </c>
      <c r="L27" s="94">
        <f t="shared" si="3"/>
        <v>0.48262241779534198</v>
      </c>
    </row>
    <row r="28" spans="2:12">
      <c r="B28" s="72">
        <v>201702</v>
      </c>
      <c r="C28" s="79">
        <v>1.9400000000000001E-2</v>
      </c>
      <c r="D28" s="16">
        <v>7.986976396689531E-2</v>
      </c>
      <c r="E28" s="16">
        <v>4.3187577313029253E-2</v>
      </c>
      <c r="F28" s="9">
        <v>3.6682186653866057E-2</v>
      </c>
      <c r="H28" s="96">
        <v>42767</v>
      </c>
      <c r="I28" s="95">
        <f t="shared" si="1"/>
        <v>0.1293</v>
      </c>
      <c r="J28" s="95">
        <f t="shared" si="4"/>
        <v>0.13027606426151012</v>
      </c>
      <c r="K28" s="95">
        <f t="shared" si="2"/>
        <v>-0.32924129146667025</v>
      </c>
      <c r="L28" s="94">
        <f t="shared" si="3"/>
        <v>0.51930460444920801</v>
      </c>
    </row>
    <row r="29" spans="2:12">
      <c r="B29" s="72">
        <v>201703</v>
      </c>
      <c r="C29" s="79">
        <v>3.5699999999999996E-2</v>
      </c>
      <c r="D29" s="16">
        <v>1.9413880481037184E-2</v>
      </c>
      <c r="E29" s="16">
        <v>-2.2538261958329156E-2</v>
      </c>
      <c r="F29" s="9">
        <v>4.195214243936634E-2</v>
      </c>
      <c r="H29" s="96">
        <v>42795</v>
      </c>
      <c r="I29" s="95">
        <f t="shared" si="1"/>
        <v>0.16499999999999998</v>
      </c>
      <c r="J29" s="95">
        <f t="shared" si="4"/>
        <v>0.14968994474254729</v>
      </c>
      <c r="K29" s="95">
        <f t="shared" si="2"/>
        <v>-0.35177955342499939</v>
      </c>
      <c r="L29" s="94">
        <f t="shared" si="3"/>
        <v>0.5612567468885743</v>
      </c>
    </row>
    <row r="30" spans="2:12">
      <c r="B30" s="72">
        <v>201704</v>
      </c>
      <c r="C30" s="79">
        <v>1.7000000000000001E-3</v>
      </c>
      <c r="D30" s="16">
        <v>1.4739422012834708E-2</v>
      </c>
      <c r="E30" s="16">
        <v>2.8496706096244419E-2</v>
      </c>
      <c r="F30" s="9">
        <v>-1.3757284083409711E-2</v>
      </c>
      <c r="H30" s="96">
        <v>42826</v>
      </c>
      <c r="I30" s="95">
        <f t="shared" si="1"/>
        <v>0.16669999999999999</v>
      </c>
      <c r="J30" s="95">
        <f t="shared" si="4"/>
        <v>0.164429366755382</v>
      </c>
      <c r="K30" s="95">
        <f t="shared" si="2"/>
        <v>-0.32328284732875495</v>
      </c>
      <c r="L30" s="94">
        <f t="shared" si="3"/>
        <v>0.54749946280516459</v>
      </c>
    </row>
    <row r="31" spans="2:12">
      <c r="B31" s="72">
        <v>201705</v>
      </c>
      <c r="C31" s="79">
        <v>1.09E-2</v>
      </c>
      <c r="D31" s="16">
        <v>2.0615763428674692E-2</v>
      </c>
      <c r="E31" s="16">
        <v>-8.0756019455701156E-2</v>
      </c>
      <c r="F31" s="9">
        <v>0.10137178288437584</v>
      </c>
      <c r="H31" s="96">
        <v>42856</v>
      </c>
      <c r="I31" s="95">
        <f t="shared" si="1"/>
        <v>0.17759999999999998</v>
      </c>
      <c r="J31" s="95">
        <f t="shared" si="4"/>
        <v>0.18504513018405669</v>
      </c>
      <c r="K31" s="95">
        <f t="shared" si="2"/>
        <v>-0.40403886678445611</v>
      </c>
      <c r="L31" s="94">
        <f t="shared" si="3"/>
        <v>0.64887124568954047</v>
      </c>
    </row>
    <row r="32" spans="2:12">
      <c r="B32" s="72">
        <v>201706</v>
      </c>
      <c r="C32" s="79">
        <v>1.06E-2</v>
      </c>
      <c r="D32" s="16">
        <v>7.5152170755909426E-3</v>
      </c>
      <c r="E32" s="16">
        <v>0.1384562467161288</v>
      </c>
      <c r="F32" s="9">
        <v>-0.13094102964053786</v>
      </c>
      <c r="H32" s="96">
        <v>42887</v>
      </c>
      <c r="I32" s="95">
        <f t="shared" si="1"/>
        <v>0.18819999999999998</v>
      </c>
      <c r="J32" s="95">
        <f t="shared" si="4"/>
        <v>0.19256034725964763</v>
      </c>
      <c r="K32" s="95">
        <f t="shared" si="2"/>
        <v>-0.26558262006832734</v>
      </c>
      <c r="L32" s="94">
        <f t="shared" si="3"/>
        <v>0.51793021604900258</v>
      </c>
    </row>
    <row r="33" spans="2:12">
      <c r="B33" s="72">
        <v>201707</v>
      </c>
      <c r="C33" s="79">
        <v>7.8000000000000005E-3</v>
      </c>
      <c r="D33" s="16">
        <v>3.1617981054149855E-2</v>
      </c>
      <c r="E33" s="16">
        <v>6.6407841216240427E-3</v>
      </c>
      <c r="F33" s="9">
        <v>2.4977196932525814E-2</v>
      </c>
      <c r="H33" s="96">
        <v>42917</v>
      </c>
      <c r="I33" s="95">
        <f t="shared" si="1"/>
        <v>0.19599999999999998</v>
      </c>
      <c r="J33" s="95">
        <f t="shared" si="4"/>
        <v>0.22417832831379747</v>
      </c>
      <c r="K33" s="95">
        <f t="shared" si="2"/>
        <v>-0.25894183594670328</v>
      </c>
      <c r="L33" s="94">
        <f t="shared" si="3"/>
        <v>0.54290741298152834</v>
      </c>
    </row>
    <row r="34" spans="2:12">
      <c r="B34" s="72">
        <v>201708</v>
      </c>
      <c r="C34" s="79">
        <v>1.8700000000000001E-2</v>
      </c>
      <c r="D34" s="16">
        <v>2.8026334842435573E-3</v>
      </c>
      <c r="E34" s="16">
        <v>-7.9344122190354138E-2</v>
      </c>
      <c r="F34" s="9">
        <v>8.2146755674597699E-2</v>
      </c>
      <c r="H34" s="96">
        <v>42948</v>
      </c>
      <c r="I34" s="95">
        <f t="shared" si="1"/>
        <v>0.21469999999999997</v>
      </c>
      <c r="J34" s="95">
        <f t="shared" si="4"/>
        <v>0.22698096179804103</v>
      </c>
      <c r="K34" s="95">
        <f t="shared" si="2"/>
        <v>-0.33828595813705742</v>
      </c>
      <c r="L34" s="94">
        <f t="shared" si="3"/>
        <v>0.62505416865612606</v>
      </c>
    </row>
    <row r="35" spans="2:12">
      <c r="B35" s="72">
        <v>201709</v>
      </c>
      <c r="C35" s="79">
        <v>1.6000000000000001E-3</v>
      </c>
      <c r="D35" s="16">
        <v>-2.3462120845221545E-2</v>
      </c>
      <c r="E35" s="16">
        <v>5.7169616921241201E-2</v>
      </c>
      <c r="F35" s="9">
        <v>-8.0631737766462749E-2</v>
      </c>
      <c r="H35" s="96">
        <v>42979</v>
      </c>
      <c r="I35" s="95">
        <f t="shared" si="1"/>
        <v>0.21629999999999996</v>
      </c>
      <c r="J35" s="95">
        <f t="shared" si="4"/>
        <v>0.2035188409528195</v>
      </c>
      <c r="K35" s="95">
        <f t="shared" si="2"/>
        <v>-0.28111634121581619</v>
      </c>
      <c r="L35" s="94">
        <f t="shared" si="3"/>
        <v>0.54442243088966336</v>
      </c>
    </row>
    <row r="36" spans="2:12">
      <c r="B36" s="72">
        <v>201710</v>
      </c>
      <c r="C36" s="79">
        <v>2.5099999999999997E-2</v>
      </c>
      <c r="D36" s="16">
        <v>9.2120166122914321E-2</v>
      </c>
      <c r="E36" s="16">
        <v>-0.12736385875722364</v>
      </c>
      <c r="F36" s="9">
        <v>0.21948402488013796</v>
      </c>
      <c r="H36" s="96">
        <v>43009</v>
      </c>
      <c r="I36" s="95">
        <f t="shared" si="1"/>
        <v>0.24139999999999995</v>
      </c>
      <c r="J36" s="95">
        <f t="shared" si="4"/>
        <v>0.29563900707573382</v>
      </c>
      <c r="K36" s="95">
        <f t="shared" si="2"/>
        <v>-0.40848019997303986</v>
      </c>
      <c r="L36" s="94">
        <f t="shared" si="3"/>
        <v>0.76390645576980132</v>
      </c>
    </row>
    <row r="37" spans="2:12">
      <c r="B37" s="72">
        <v>201711</v>
      </c>
      <c r="C37" s="79">
        <v>2.2499999999999999E-2</v>
      </c>
      <c r="D37" s="16">
        <v>5.9150667471086188E-2</v>
      </c>
      <c r="E37" s="16">
        <v>9.4727977909787597E-2</v>
      </c>
      <c r="F37" s="9">
        <v>-3.5577310438701409E-2</v>
      </c>
      <c r="H37" s="96">
        <v>43040</v>
      </c>
      <c r="I37" s="95">
        <f t="shared" si="1"/>
        <v>0.26389999999999997</v>
      </c>
      <c r="J37" s="95">
        <f t="shared" si="4"/>
        <v>0.35478967454681998</v>
      </c>
      <c r="K37" s="95">
        <f t="shared" si="2"/>
        <v>-0.31375222206325226</v>
      </c>
      <c r="L37" s="94">
        <f t="shared" si="3"/>
        <v>0.72832914533109994</v>
      </c>
    </row>
    <row r="38" spans="2:12">
      <c r="B38" s="72">
        <v>201712</v>
      </c>
      <c r="C38" s="79">
        <v>3.1200000000000002E-2</v>
      </c>
      <c r="D38" s="16">
        <v>1.1912652548576151E-2</v>
      </c>
      <c r="E38" s="16">
        <v>1.4530072669070117E-2</v>
      </c>
      <c r="F38" s="9">
        <v>-2.617420120493966E-3</v>
      </c>
      <c r="H38" s="96">
        <v>43070</v>
      </c>
      <c r="I38" s="95">
        <f t="shared" si="1"/>
        <v>0.29509999999999997</v>
      </c>
      <c r="J38" s="95">
        <f t="shared" si="4"/>
        <v>0.36670232709539613</v>
      </c>
      <c r="K38" s="95">
        <f t="shared" si="2"/>
        <v>-0.29922214939418212</v>
      </c>
      <c r="L38" s="94">
        <f t="shared" si="3"/>
        <v>0.72571172521060601</v>
      </c>
    </row>
    <row r="39" spans="2:12">
      <c r="B39" s="72">
        <v>201801</v>
      </c>
      <c r="C39" s="79">
        <v>1.06E-2</v>
      </c>
      <c r="D39" s="16">
        <v>5.7100983203369468E-2</v>
      </c>
      <c r="E39" s="16">
        <v>4.8050416268359764E-2</v>
      </c>
      <c r="F39" s="9">
        <v>9.0505669350097046E-3</v>
      </c>
      <c r="H39" s="97">
        <v>43101</v>
      </c>
      <c r="I39" s="95">
        <f t="shared" si="1"/>
        <v>0.30569999999999997</v>
      </c>
      <c r="J39" s="95">
        <f t="shared" si="4"/>
        <v>0.42380331029876561</v>
      </c>
      <c r="K39" s="95">
        <f t="shared" si="2"/>
        <v>-0.25117173312582236</v>
      </c>
      <c r="L39" s="94">
        <f t="shared" si="3"/>
        <v>0.73476229214561573</v>
      </c>
    </row>
    <row r="40" spans="2:12">
      <c r="B40" s="72">
        <v>201802</v>
      </c>
      <c r="C40" s="79">
        <v>5.5800000000000002E-2</v>
      </c>
      <c r="D40" s="16">
        <v>-1.7069809677442482E-2</v>
      </c>
      <c r="E40" s="16">
        <v>1.5111825463916401E-2</v>
      </c>
      <c r="F40" s="9">
        <v>-3.2181635141358883E-2</v>
      </c>
      <c r="H40" s="97">
        <v>43132</v>
      </c>
      <c r="I40" s="95">
        <f t="shared" si="1"/>
        <v>0.36149999999999999</v>
      </c>
      <c r="J40" s="95">
        <f t="shared" si="4"/>
        <v>0.40673350062132313</v>
      </c>
      <c r="K40" s="95">
        <f t="shared" si="2"/>
        <v>-0.23605990766190596</v>
      </c>
      <c r="L40" s="94">
        <f t="shared" si="3"/>
        <v>0.70258065700425687</v>
      </c>
    </row>
    <row r="41" spans="2:12">
      <c r="B41" s="72">
        <v>201803</v>
      </c>
      <c r="C41" s="79">
        <v>-3.6499999999999998E-2</v>
      </c>
      <c r="D41" s="16">
        <v>-2.8438364311205597E-2</v>
      </c>
      <c r="E41" s="16">
        <v>-4.560297778534507E-2</v>
      </c>
      <c r="F41" s="9">
        <v>1.7164613474139473E-2</v>
      </c>
      <c r="H41" s="97">
        <v>43160</v>
      </c>
      <c r="I41" s="95">
        <f t="shared" si="1"/>
        <v>0.32500000000000001</v>
      </c>
      <c r="J41" s="95">
        <f t="shared" si="4"/>
        <v>0.37829513631011752</v>
      </c>
      <c r="K41" s="95">
        <f t="shared" si="2"/>
        <v>-0.28166288544725104</v>
      </c>
      <c r="L41" s="94">
        <f t="shared" si="3"/>
        <v>0.71974527047839632</v>
      </c>
    </row>
    <row r="42" spans="2:12">
      <c r="B42" s="72">
        <v>201804</v>
      </c>
      <c r="C42" s="79">
        <v>-2.35E-2</v>
      </c>
      <c r="D42" s="16">
        <v>6.8190369811402425E-3</v>
      </c>
      <c r="E42" s="16">
        <v>1.7604970699220016E-2</v>
      </c>
      <c r="F42" s="9">
        <v>-1.0785933718079774E-2</v>
      </c>
      <c r="H42" s="97">
        <v>43191</v>
      </c>
      <c r="I42" s="95">
        <f t="shared" si="1"/>
        <v>0.30149999999999999</v>
      </c>
      <c r="J42" s="95">
        <f t="shared" si="4"/>
        <v>0.38511417329125774</v>
      </c>
      <c r="K42" s="95">
        <f t="shared" si="2"/>
        <v>-0.26405791474803103</v>
      </c>
      <c r="L42" s="94">
        <f t="shared" si="3"/>
        <v>0.70895933676031653</v>
      </c>
    </row>
    <row r="43" spans="2:12">
      <c r="B43" s="72">
        <v>201805</v>
      </c>
      <c r="C43" s="79">
        <v>2.8999999999999998E-3</v>
      </c>
      <c r="D43" s="16">
        <v>5.4473935927204092E-2</v>
      </c>
      <c r="E43" s="16">
        <v>-2.5433067507216037E-2</v>
      </c>
      <c r="F43" s="9">
        <v>7.9907003434420129E-2</v>
      </c>
      <c r="H43" s="97">
        <v>43221</v>
      </c>
      <c r="I43" s="95">
        <f t="shared" si="1"/>
        <v>0.3044</v>
      </c>
      <c r="J43" s="95">
        <f t="shared" si="4"/>
        <v>0.43958810921846181</v>
      </c>
      <c r="K43" s="95">
        <f t="shared" si="2"/>
        <v>-0.28949098225524705</v>
      </c>
      <c r="L43" s="94">
        <f t="shared" si="3"/>
        <v>0.78886634019473667</v>
      </c>
    </row>
    <row r="44" spans="2:12">
      <c r="B44" s="72">
        <v>201806</v>
      </c>
      <c r="C44" s="79">
        <v>2.6499999999999999E-2</v>
      </c>
      <c r="D44" s="16">
        <v>3.8708130497188131E-2</v>
      </c>
      <c r="E44" s="16">
        <v>3.7660051385489064E-2</v>
      </c>
      <c r="F44" s="9">
        <v>1.048079111699067E-3</v>
      </c>
      <c r="H44" s="97">
        <v>43252</v>
      </c>
      <c r="I44" s="95">
        <f t="shared" si="1"/>
        <v>0.33090000000000003</v>
      </c>
      <c r="J44" s="95">
        <f t="shared" si="4"/>
        <v>0.47829623971564994</v>
      </c>
      <c r="K44" s="95">
        <f t="shared" si="2"/>
        <v>-0.251830930869758</v>
      </c>
      <c r="L44" s="94">
        <f t="shared" si="3"/>
        <v>0.78991441930643569</v>
      </c>
    </row>
    <row r="45" spans="2:12">
      <c r="B45" s="72">
        <v>201807</v>
      </c>
      <c r="C45" s="79">
        <v>4.7999999999999996E-3</v>
      </c>
      <c r="D45" s="16">
        <v>1.8296334407171023E-2</v>
      </c>
      <c r="E45" s="16">
        <v>1.6958999191148523E-2</v>
      </c>
      <c r="F45" s="9">
        <v>1.3373352160225005E-3</v>
      </c>
      <c r="H45" s="97">
        <v>43282</v>
      </c>
      <c r="I45" s="95">
        <f t="shared" si="1"/>
        <v>0.33570000000000005</v>
      </c>
      <c r="J45" s="95">
        <f t="shared" si="4"/>
        <v>0.49659257412282098</v>
      </c>
      <c r="K45" s="95">
        <f t="shared" ref="K45:K65" si="5">K44+E45</f>
        <v>-0.23487193167860948</v>
      </c>
      <c r="L45" s="94">
        <f t="shared" ref="L45:L65" si="6">L44+F45</f>
        <v>0.79125175452245822</v>
      </c>
    </row>
    <row r="46" spans="2:12">
      <c r="B46" s="72">
        <v>201808</v>
      </c>
      <c r="C46" s="79">
        <v>3.1899999999999998E-2</v>
      </c>
      <c r="D46" s="16">
        <v>0.11141210284807782</v>
      </c>
      <c r="E46" s="16">
        <v>0.15170977793416002</v>
      </c>
      <c r="F46" s="9">
        <v>-4.0297675086082202E-2</v>
      </c>
      <c r="H46" s="97">
        <v>43313</v>
      </c>
      <c r="I46" s="95">
        <f t="shared" si="1"/>
        <v>0.36760000000000004</v>
      </c>
      <c r="J46" s="95">
        <f t="shared" ref="J46:J65" si="7">J45+D46</f>
        <v>0.60800467697089877</v>
      </c>
      <c r="K46" s="95">
        <f t="shared" si="5"/>
        <v>-8.3162153744449463E-2</v>
      </c>
      <c r="L46" s="94">
        <f t="shared" si="6"/>
        <v>0.75095407943637604</v>
      </c>
    </row>
    <row r="47" spans="2:12">
      <c r="B47" s="72">
        <v>201809</v>
      </c>
      <c r="C47" s="79">
        <v>3.44E-2</v>
      </c>
      <c r="D47" s="16">
        <v>7.1513253106829516E-3</v>
      </c>
      <c r="E47" s="16">
        <v>-4.9930315546495296E-5</v>
      </c>
      <c r="F47" s="9">
        <v>7.2012556262294469E-3</v>
      </c>
      <c r="H47" s="97">
        <v>43344</v>
      </c>
      <c r="I47" s="95">
        <f t="shared" si="1"/>
        <v>0.40200000000000002</v>
      </c>
      <c r="J47" s="95">
        <f t="shared" si="7"/>
        <v>0.61515600228158174</v>
      </c>
      <c r="K47" s="95">
        <f t="shared" si="5"/>
        <v>-8.3212084059995958E-2</v>
      </c>
      <c r="L47" s="94">
        <f t="shared" si="6"/>
        <v>0.75815533506260546</v>
      </c>
    </row>
    <row r="48" spans="2:12">
      <c r="B48" s="72">
        <v>201810</v>
      </c>
      <c r="C48" s="79">
        <v>5.9999999999999995E-4</v>
      </c>
      <c r="D48" s="16">
        <v>-4.3193832072281016E-2</v>
      </c>
      <c r="E48" s="16">
        <v>4.6022005869259565E-2</v>
      </c>
      <c r="F48" s="9">
        <v>-8.9215837941540588E-2</v>
      </c>
      <c r="H48" s="97">
        <v>43374</v>
      </c>
      <c r="I48" s="95">
        <f t="shared" si="1"/>
        <v>0.40260000000000001</v>
      </c>
      <c r="J48" s="95">
        <f t="shared" si="7"/>
        <v>0.57196217020930074</v>
      </c>
      <c r="K48" s="95">
        <f t="shared" si="5"/>
        <v>-3.7190078190736393E-2</v>
      </c>
      <c r="L48" s="94">
        <f t="shared" si="6"/>
        <v>0.66893949712106493</v>
      </c>
    </row>
    <row r="49" spans="2:12">
      <c r="B49" s="72">
        <v>201811</v>
      </c>
      <c r="C49" s="79">
        <v>-7.6799999999999993E-2</v>
      </c>
      <c r="D49" s="16">
        <v>-6.5411251795927688E-2</v>
      </c>
      <c r="E49" s="16">
        <v>-0.13979827368471978</v>
      </c>
      <c r="F49" s="9">
        <v>7.4387021888792093E-2</v>
      </c>
      <c r="H49" s="97">
        <v>43405</v>
      </c>
      <c r="I49" s="95">
        <f t="shared" si="1"/>
        <v>0.32580000000000003</v>
      </c>
      <c r="J49" s="95">
        <f t="shared" si="7"/>
        <v>0.50655091841337307</v>
      </c>
      <c r="K49" s="95">
        <f t="shared" si="5"/>
        <v>-0.17698835187545617</v>
      </c>
      <c r="L49" s="94">
        <f t="shared" si="6"/>
        <v>0.74332651900985702</v>
      </c>
    </row>
    <row r="50" spans="2:12">
      <c r="B50" s="72">
        <v>201812</v>
      </c>
      <c r="C50" s="79">
        <v>1.6899999999999998E-2</v>
      </c>
      <c r="D50" s="16">
        <v>-6.5930779135297962E-2</v>
      </c>
      <c r="E50" s="16">
        <v>-0.13180911231608008</v>
      </c>
      <c r="F50" s="9">
        <v>6.5878333180782123E-2</v>
      </c>
      <c r="H50" s="97">
        <v>43435</v>
      </c>
      <c r="I50" s="95">
        <f t="shared" si="1"/>
        <v>0.3427</v>
      </c>
      <c r="J50" s="95">
        <f t="shared" si="7"/>
        <v>0.44062013927807508</v>
      </c>
      <c r="K50" s="95">
        <f t="shared" si="5"/>
        <v>-0.30879746419153625</v>
      </c>
      <c r="L50" s="94">
        <f t="shared" si="6"/>
        <v>0.8092048521906392</v>
      </c>
    </row>
    <row r="51" spans="2:12">
      <c r="B51" s="72">
        <v>201901</v>
      </c>
      <c r="C51" s="79">
        <v>-9.5500000000000002E-2</v>
      </c>
      <c r="D51" s="16">
        <v>5.9623613703624199E-2</v>
      </c>
      <c r="E51" s="16">
        <v>2.1704536700301896E-2</v>
      </c>
      <c r="F51" s="9">
        <v>3.7919077003322303E-2</v>
      </c>
      <c r="H51" s="97">
        <v>43466</v>
      </c>
      <c r="I51" s="95">
        <f t="shared" si="1"/>
        <v>0.2472</v>
      </c>
      <c r="J51" s="95">
        <f t="shared" si="7"/>
        <v>0.50024375298169932</v>
      </c>
      <c r="K51" s="95">
        <f t="shared" si="5"/>
        <v>-0.28709292749123438</v>
      </c>
      <c r="L51" s="94">
        <f t="shared" si="6"/>
        <v>0.84712392919396151</v>
      </c>
    </row>
    <row r="52" spans="2:12">
      <c r="B52" s="72">
        <v>201902</v>
      </c>
      <c r="C52" s="79">
        <v>8.4100000000000008E-2</v>
      </c>
      <c r="D52" s="16">
        <v>4.392764124202872E-2</v>
      </c>
      <c r="E52" s="16">
        <v>9.6340409426019565E-3</v>
      </c>
      <c r="F52" s="9">
        <v>3.4293600299426762E-2</v>
      </c>
      <c r="H52" s="97">
        <v>43497</v>
      </c>
      <c r="I52" s="95">
        <f t="shared" si="1"/>
        <v>0.33130000000000004</v>
      </c>
      <c r="J52" s="95">
        <f t="shared" si="7"/>
        <v>0.54417139422372807</v>
      </c>
      <c r="K52" s="95">
        <f t="shared" si="5"/>
        <v>-0.27745888654863243</v>
      </c>
      <c r="L52" s="94">
        <f t="shared" si="6"/>
        <v>0.88141752949338825</v>
      </c>
    </row>
    <row r="53" spans="2:12">
      <c r="B53" s="72">
        <v>201903</v>
      </c>
      <c r="C53" s="79">
        <v>3.4000000000000002E-2</v>
      </c>
      <c r="D53" s="16">
        <v>3.4024374129447608E-2</v>
      </c>
      <c r="E53" s="16">
        <v>-4.3418728702097148E-2</v>
      </c>
      <c r="F53" s="9">
        <v>7.7443102831544763E-2</v>
      </c>
      <c r="H53" s="97">
        <v>43525</v>
      </c>
      <c r="I53" s="95">
        <f t="shared" si="1"/>
        <v>0.36530000000000007</v>
      </c>
      <c r="J53" s="95">
        <f t="shared" si="7"/>
        <v>0.57819576835317565</v>
      </c>
      <c r="K53" s="95">
        <f t="shared" si="5"/>
        <v>-0.32087761525072955</v>
      </c>
      <c r="L53" s="94">
        <f t="shared" si="6"/>
        <v>0.95886063232493302</v>
      </c>
    </row>
    <row r="54" spans="2:12">
      <c r="B54" s="72">
        <v>201904</v>
      </c>
      <c r="C54" s="79">
        <v>1.1000000000000001E-2</v>
      </c>
      <c r="D54" s="16">
        <v>5.9479051475155365E-2</v>
      </c>
      <c r="E54" s="16">
        <v>-4.2672536221042695E-2</v>
      </c>
      <c r="F54" s="9">
        <v>0.10215158769619806</v>
      </c>
      <c r="H54" s="97">
        <v>43556</v>
      </c>
      <c r="I54" s="95">
        <f t="shared" si="1"/>
        <v>0.37630000000000008</v>
      </c>
      <c r="J54" s="95">
        <f t="shared" si="7"/>
        <v>0.63767481982833107</v>
      </c>
      <c r="K54" s="95">
        <f t="shared" si="5"/>
        <v>-0.36355015147177228</v>
      </c>
      <c r="L54" s="94">
        <f t="shared" si="6"/>
        <v>1.0610122200211312</v>
      </c>
    </row>
    <row r="55" spans="2:12">
      <c r="B55" s="72">
        <v>201905</v>
      </c>
      <c r="C55" s="79">
        <v>3.9599999999999996E-2</v>
      </c>
      <c r="D55" s="16">
        <v>-9.3934804359668944E-2</v>
      </c>
      <c r="E55" s="16">
        <v>-0.22820452237715638</v>
      </c>
      <c r="F55" s="9">
        <v>0.13426971801748744</v>
      </c>
      <c r="H55" s="97">
        <v>43586</v>
      </c>
      <c r="I55" s="95">
        <f>C55</f>
        <v>3.9599999999999996E-2</v>
      </c>
      <c r="J55" s="95">
        <f t="shared" si="7"/>
        <v>0.54374001546866213</v>
      </c>
      <c r="K55" s="95">
        <f t="shared" si="5"/>
        <v>-0.59175467384892866</v>
      </c>
      <c r="L55" s="94">
        <f t="shared" si="6"/>
        <v>1.1952819380386186</v>
      </c>
    </row>
    <row r="56" spans="2:12">
      <c r="B56" s="72">
        <v>201906</v>
      </c>
      <c r="C56" s="79">
        <v>-6.9400000000000003E-2</v>
      </c>
      <c r="D56" s="16">
        <v>0.10486791024858858</v>
      </c>
      <c r="E56" s="16">
        <v>4.7799375353355177E-2</v>
      </c>
      <c r="F56" s="9">
        <v>5.7068534895233398E-2</v>
      </c>
      <c r="H56" s="97">
        <v>43617</v>
      </c>
      <c r="I56" s="95">
        <f t="shared" ref="I56:I65" si="8">I55+C56</f>
        <v>-2.9800000000000007E-2</v>
      </c>
      <c r="J56" s="95">
        <f t="shared" si="7"/>
        <v>0.64860792571725068</v>
      </c>
      <c r="K56" s="95">
        <f t="shared" si="5"/>
        <v>-0.54395529849557345</v>
      </c>
      <c r="L56" s="94">
        <f t="shared" si="6"/>
        <v>1.2523504729338519</v>
      </c>
    </row>
    <row r="57" spans="2:12">
      <c r="B57" s="72">
        <v>201907</v>
      </c>
      <c r="C57" s="79">
        <v>6.93E-2</v>
      </c>
      <c r="D57" s="16">
        <v>3.4658559396787456E-2</v>
      </c>
      <c r="E57" s="16">
        <v>7.9349538714402645E-2</v>
      </c>
      <c r="F57" s="9">
        <v>-4.469097931761519E-2</v>
      </c>
      <c r="H57" s="97">
        <v>43647</v>
      </c>
      <c r="I57" s="95">
        <f t="shared" si="8"/>
        <v>3.9499999999999993E-2</v>
      </c>
      <c r="J57" s="95">
        <f t="shared" si="7"/>
        <v>0.68326648511403809</v>
      </c>
      <c r="K57" s="95">
        <f t="shared" si="5"/>
        <v>-0.4646057597811708</v>
      </c>
      <c r="L57" s="94">
        <f t="shared" si="6"/>
        <v>1.2076594936162368</v>
      </c>
    </row>
    <row r="58" spans="2:12">
      <c r="B58" s="72">
        <v>201908</v>
      </c>
      <c r="C58" s="79">
        <v>1.1899999999999999E-2</v>
      </c>
      <c r="D58" s="16">
        <v>-5.2193058790376045E-3</v>
      </c>
      <c r="E58" s="16">
        <v>-0.10409785026189784</v>
      </c>
      <c r="F58" s="9">
        <v>9.8878544382860242E-2</v>
      </c>
      <c r="H58" s="97">
        <v>43678</v>
      </c>
      <c r="I58" s="95">
        <f t="shared" si="8"/>
        <v>5.1399999999999994E-2</v>
      </c>
      <c r="J58" s="95">
        <f t="shared" si="7"/>
        <v>0.67804717923500046</v>
      </c>
      <c r="K58" s="95">
        <f t="shared" si="5"/>
        <v>-0.56870361004306869</v>
      </c>
      <c r="L58" s="94">
        <f t="shared" si="6"/>
        <v>1.306538037999097</v>
      </c>
    </row>
    <row r="59" spans="2:12">
      <c r="B59" s="72">
        <v>201909</v>
      </c>
      <c r="C59" s="79">
        <v>-2.58E-2</v>
      </c>
      <c r="D59" s="16">
        <v>7.000465642746273E-2</v>
      </c>
      <c r="E59" s="16">
        <v>0.13067621560771084</v>
      </c>
      <c r="F59" s="9">
        <v>-6.0671559180248108E-2</v>
      </c>
      <c r="H59" s="97">
        <v>43709</v>
      </c>
      <c r="I59" s="95">
        <f t="shared" si="8"/>
        <v>2.5599999999999994E-2</v>
      </c>
      <c r="J59" s="95">
        <f t="shared" si="7"/>
        <v>0.74805183566246325</v>
      </c>
      <c r="K59" s="95">
        <f t="shared" si="5"/>
        <v>-0.43802739443535788</v>
      </c>
      <c r="L59" s="94">
        <f t="shared" si="6"/>
        <v>1.2458664788188489</v>
      </c>
    </row>
    <row r="60" spans="2:12">
      <c r="B60" s="72">
        <v>201910</v>
      </c>
      <c r="C60" s="79">
        <v>1.44E-2</v>
      </c>
      <c r="D60" s="16">
        <v>2.5570332113291284E-2</v>
      </c>
      <c r="E60" s="16">
        <v>5.947632609720517E-2</v>
      </c>
      <c r="F60" s="9">
        <v>-3.390599398391389E-2</v>
      </c>
      <c r="H60" s="97">
        <v>43739</v>
      </c>
      <c r="I60" s="95">
        <f t="shared" si="8"/>
        <v>3.9999999999999994E-2</v>
      </c>
      <c r="J60" s="95">
        <f t="shared" si="7"/>
        <v>0.77362216777575454</v>
      </c>
      <c r="K60" s="95">
        <f t="shared" si="5"/>
        <v>-0.37855106833815272</v>
      </c>
      <c r="L60" s="94">
        <f t="shared" si="6"/>
        <v>1.211960484834935</v>
      </c>
    </row>
    <row r="61" spans="2:12">
      <c r="B61" s="72">
        <v>201911</v>
      </c>
      <c r="C61" s="79">
        <v>2.06E-2</v>
      </c>
      <c r="D61" s="16">
        <v>4.9516059013770784E-2</v>
      </c>
      <c r="E61" s="16">
        <v>6.4068586926932208E-2</v>
      </c>
      <c r="F61" s="9">
        <v>-1.4552527913161424E-2</v>
      </c>
      <c r="H61" s="97">
        <v>43770</v>
      </c>
      <c r="I61" s="95">
        <f t="shared" si="8"/>
        <v>6.0599999999999994E-2</v>
      </c>
      <c r="J61" s="95">
        <f t="shared" si="7"/>
        <v>0.82313822678952531</v>
      </c>
      <c r="K61" s="95">
        <f t="shared" si="5"/>
        <v>-0.31448248141122048</v>
      </c>
      <c r="L61" s="94">
        <f t="shared" si="6"/>
        <v>1.1974079569217735</v>
      </c>
    </row>
    <row r="62" spans="2:12">
      <c r="B62" s="72">
        <v>201912</v>
      </c>
      <c r="C62" s="79">
        <v>3.8699999999999998E-2</v>
      </c>
      <c r="D62" s="16">
        <v>6.6645037953056305E-2</v>
      </c>
      <c r="E62" s="16">
        <v>5.2480852376901664E-2</v>
      </c>
      <c r="F62" s="9">
        <v>1.4164185576154641E-2</v>
      </c>
      <c r="H62" s="97">
        <v>43800</v>
      </c>
      <c r="I62" s="95">
        <f t="shared" si="8"/>
        <v>9.9299999999999999E-2</v>
      </c>
      <c r="J62" s="95">
        <f t="shared" si="7"/>
        <v>0.88978326474258163</v>
      </c>
      <c r="K62" s="95">
        <f t="shared" si="5"/>
        <v>-0.26200162903431884</v>
      </c>
      <c r="L62" s="94">
        <f t="shared" si="6"/>
        <v>1.2115721424979282</v>
      </c>
    </row>
    <row r="63" spans="2:12">
      <c r="B63" s="72">
        <v>202001</v>
      </c>
      <c r="C63" s="79">
        <v>2.7699999999999999E-2</v>
      </c>
      <c r="D63" s="16">
        <v>8.2295501041399471E-3</v>
      </c>
      <c r="E63" s="16">
        <v>-0.10101807730253834</v>
      </c>
      <c r="F63" s="9">
        <v>0.10924762740667829</v>
      </c>
      <c r="H63" s="96">
        <v>43831</v>
      </c>
      <c r="I63" s="95">
        <f t="shared" si="8"/>
        <v>0.127</v>
      </c>
      <c r="J63" s="95">
        <f t="shared" si="7"/>
        <v>0.89801281484672157</v>
      </c>
      <c r="K63" s="95">
        <f t="shared" si="5"/>
        <v>-0.36301970633685721</v>
      </c>
      <c r="L63" s="94">
        <f t="shared" si="6"/>
        <v>1.3208197699046065</v>
      </c>
    </row>
    <row r="64" spans="2:12">
      <c r="B64" s="72">
        <v>202002</v>
      </c>
      <c r="C64" s="79">
        <v>-1.1000000000000001E-3</v>
      </c>
      <c r="D64" s="16">
        <v>-8.277617523288941E-2</v>
      </c>
      <c r="E64" s="16">
        <v>-9.8196878121170422E-2</v>
      </c>
      <c r="F64" s="9">
        <v>1.5420702888281013E-2</v>
      </c>
      <c r="H64" s="96">
        <v>43862</v>
      </c>
      <c r="I64" s="95">
        <f t="shared" si="8"/>
        <v>0.12590000000000001</v>
      </c>
      <c r="J64" s="95">
        <f t="shared" si="7"/>
        <v>0.81523663961383219</v>
      </c>
      <c r="K64" s="95">
        <f t="shared" si="5"/>
        <v>-0.4612165844580276</v>
      </c>
      <c r="L64" s="94">
        <f t="shared" si="6"/>
        <v>1.3362404727928876</v>
      </c>
    </row>
    <row r="65" spans="2:12">
      <c r="B65" s="72">
        <v>202003</v>
      </c>
      <c r="C65" s="79">
        <v>-8.1300000000000011E-2</v>
      </c>
      <c r="D65" s="16">
        <v>-3.8909873441662336E-2</v>
      </c>
      <c r="E65" s="16">
        <v>-0.53922374950330865</v>
      </c>
      <c r="F65" s="9">
        <v>0.50031387606164635</v>
      </c>
      <c r="H65" s="96">
        <v>43891</v>
      </c>
      <c r="I65" s="95">
        <f t="shared" si="8"/>
        <v>4.4600000000000001E-2</v>
      </c>
      <c r="J65" s="95">
        <f t="shared" si="7"/>
        <v>0.77632676617216989</v>
      </c>
      <c r="K65" s="95">
        <f t="shared" si="5"/>
        <v>-1.0004403339613361</v>
      </c>
      <c r="L65" s="94">
        <f t="shared" si="6"/>
        <v>1.8365543488545339</v>
      </c>
    </row>
    <row r="66" spans="2:12" ht="16.5" thickBot="1">
      <c r="B66" s="73"/>
      <c r="C66" s="84">
        <v>-0.13390000000000002</v>
      </c>
      <c r="D66" s="11"/>
      <c r="E66" s="11"/>
      <c r="F66" s="17"/>
      <c r="H66" s="73"/>
      <c r="I66" s="11"/>
      <c r="J66" s="11"/>
      <c r="K66" s="11"/>
      <c r="L66" s="17"/>
    </row>
  </sheetData>
  <mergeCells count="2">
    <mergeCell ref="D3:F3"/>
    <mergeCell ref="I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Market and Factors</vt:lpstr>
      <vt:lpstr>Raw Stock Data</vt:lpstr>
      <vt:lpstr>Summary Stats</vt:lpstr>
      <vt:lpstr>CAPM Regs</vt:lpstr>
      <vt:lpstr>4F Regs</vt:lpstr>
      <vt:lpstr>Long Portf.</vt:lpstr>
      <vt:lpstr>Short Portf. </vt:lpstr>
      <vt:lpstr>L-S Portf.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Aslanian</dc:creator>
  <cp:lastModifiedBy>12019</cp:lastModifiedBy>
  <dcterms:created xsi:type="dcterms:W3CDTF">2020-05-07T01:02:06Z</dcterms:created>
  <dcterms:modified xsi:type="dcterms:W3CDTF">2021-08-22T21:29:52Z</dcterms:modified>
</cp:coreProperties>
</file>