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arious" sheetId="1" r:id="rId1"/>
    <sheet name="X DAvide" sheetId="2" r:id="rId2"/>
    <sheet name="temp" sheetId="3" r:id="rId3"/>
  </sheets>
  <calcPr calcId="152511"/>
</workbook>
</file>

<file path=xl/calcChain.xml><?xml version="1.0" encoding="utf-8"?>
<calcChain xmlns="http://schemas.openxmlformats.org/spreadsheetml/2006/main">
  <c r="D33" i="1" l="1"/>
  <c r="E33" i="1"/>
  <c r="F33" i="1"/>
  <c r="G33" i="1"/>
  <c r="C33" i="1"/>
  <c r="C30" i="1"/>
  <c r="G32" i="2"/>
  <c r="F29" i="2"/>
  <c r="E29" i="2"/>
  <c r="D29" i="2" l="1"/>
  <c r="E11" i="2" l="1"/>
  <c r="F11" i="2"/>
  <c r="G11" i="2"/>
  <c r="H11" i="2"/>
  <c r="D11" i="2"/>
  <c r="D20" i="2"/>
  <c r="D7" i="3" s="1"/>
  <c r="F12" i="2" l="1"/>
  <c r="F13" i="2" s="1"/>
  <c r="D9" i="3"/>
  <c r="D12" i="3"/>
  <c r="D16" i="3"/>
  <c r="H12" i="2"/>
  <c r="H13" i="2" s="1"/>
  <c r="D12" i="2"/>
  <c r="D13" i="3"/>
  <c r="G8" i="2"/>
  <c r="F8" i="2"/>
  <c r="D3" i="3"/>
  <c r="D11" i="3"/>
  <c r="G12" i="2"/>
  <c r="G13" i="2" s="1"/>
  <c r="D8" i="2"/>
  <c r="D15" i="3"/>
  <c r="H8" i="2"/>
  <c r="E8" i="2"/>
  <c r="D5" i="3"/>
  <c r="E12" i="2"/>
  <c r="E13" i="2" s="1"/>
  <c r="D4" i="3"/>
  <c r="D8" i="3"/>
  <c r="D17" i="3"/>
  <c r="C11" i="1"/>
  <c r="D13" i="2" l="1"/>
  <c r="D30" i="2"/>
</calcChain>
</file>

<file path=xl/sharedStrings.xml><?xml version="1.0" encoding="utf-8"?>
<sst xmlns="http://schemas.openxmlformats.org/spreadsheetml/2006/main" count="143" uniqueCount="91">
  <si>
    <t>Germany</t>
  </si>
  <si>
    <t>Electricity consumption in the overall model range excl. electricity consumption for collective heat. Consumption is ab network (net). (TWh)</t>
  </si>
  <si>
    <t>District heating consumption to consumer (net) in the countries of the model. (TWh)</t>
  </si>
  <si>
    <t>Ref.</t>
  </si>
  <si>
    <t xml:space="preserve">Ref. </t>
  </si>
  <si>
    <t>Fjernvarmeanalyse - bilagsrapport</t>
  </si>
  <si>
    <t>MODELBEREGNINGER AF SCENARIER FOR FJERN-VARMENS UDVIKLING I FREMTIDENS ENERGISYSTEM</t>
  </si>
  <si>
    <t>by EA - Energy Analysis, 21 1 2014</t>
  </si>
  <si>
    <t>PJ</t>
  </si>
  <si>
    <t>Energy crops, grass cuttings</t>
  </si>
  <si>
    <t>Forestry residues</t>
  </si>
  <si>
    <t>Biogas</t>
  </si>
  <si>
    <t>Biowaste - wood like</t>
  </si>
  <si>
    <t>Biowaste - straw like</t>
  </si>
  <si>
    <t>Total</t>
  </si>
  <si>
    <t>Wood + wood pellets</t>
  </si>
  <si>
    <t>Straw</t>
  </si>
  <si>
    <t>Wood waste</t>
  </si>
  <si>
    <t>TOTAL</t>
  </si>
  <si>
    <t>-</t>
  </si>
  <si>
    <t>For all scenarios, it is assumed, that 90 % of the biogas resources is available for electricity and district heating and 80 % of the straw resource throughout the modelling period. Maximum 75 % of energy crops, forestry residues and wood like biowaste fractions will be used for power and district heating gen-eration in the beginning of the period and this is reduced to 25 % in 2050 as this biomass is assumed to be increasingly used in other sectors. With these shares 35% of the total bioenergy resource will be available to the electricity and district heating sector.</t>
  </si>
  <si>
    <t>2013 Review</t>
  </si>
  <si>
    <t>Energy Policies of IEA Countries Germany</t>
  </si>
  <si>
    <t>pp. 172</t>
  </si>
  <si>
    <t>Nuclear power plant</t>
  </si>
  <si>
    <t>Type</t>
  </si>
  <si>
    <t>Year taken online</t>
  </si>
  <si>
    <t>Maximum output capacity</t>
  </si>
  <si>
    <t>Gross power generation 2010</t>
  </si>
  <si>
    <t>Shut-off date under amended Atomic Energy Act</t>
  </si>
  <si>
    <t>Biblis A</t>
  </si>
  <si>
    <t>PWR</t>
  </si>
  <si>
    <t>1 167 MW</t>
  </si>
  <si>
    <t>5 042 GWh</t>
  </si>
  <si>
    <t>Neckarwestheim 1</t>
  </si>
  <si>
    <t>785 MW</t>
  </si>
  <si>
    <t>2 208 GWh</t>
  </si>
  <si>
    <t>Biblis B</t>
  </si>
  <si>
    <t>1 240 MW</t>
  </si>
  <si>
    <t>10 306 GWh</t>
  </si>
  <si>
    <t>Brunsbüttel</t>
  </si>
  <si>
    <t>BWR</t>
  </si>
  <si>
    <t>771 MW</t>
  </si>
  <si>
    <t>Isar 1</t>
  </si>
  <si>
    <t>878 MW</t>
  </si>
  <si>
    <t>6 543 GWh</t>
  </si>
  <si>
    <t>Unterweser</t>
  </si>
  <si>
    <t>1 345 MW</t>
  </si>
  <si>
    <t>11 239 GWh</t>
  </si>
  <si>
    <t>Philippsburg 1</t>
  </si>
  <si>
    <t>890 MW</t>
  </si>
  <si>
    <t>6 791 GWh</t>
  </si>
  <si>
    <t>Krümmel</t>
  </si>
  <si>
    <t>1 346 MW</t>
  </si>
  <si>
    <t>Grafenrheinfeld</t>
  </si>
  <si>
    <t>1 275 MW</t>
  </si>
  <si>
    <t>7 938 GWh</t>
  </si>
  <si>
    <t>Gundremmingen B</t>
  </si>
  <si>
    <t>1 284 MW</t>
  </si>
  <si>
    <t>9 954 GWh</t>
  </si>
  <si>
    <t>Philippsburg 2</t>
  </si>
  <si>
    <t>1 402 MW</t>
  </si>
  <si>
    <t>11 797 GWh</t>
  </si>
  <si>
    <t>Gundremmingen C</t>
  </si>
  <si>
    <t>1 288 MW</t>
  </si>
  <si>
    <t>10 936 GWh</t>
  </si>
  <si>
    <t>Grohnde</t>
  </si>
  <si>
    <t>1 360 MW</t>
  </si>
  <si>
    <t>11 417 GWh</t>
  </si>
  <si>
    <t>Brokdorf</t>
  </si>
  <si>
    <t>1 410 MW</t>
  </si>
  <si>
    <t>11 945 GWh</t>
  </si>
  <si>
    <t>Isar 2</t>
  </si>
  <si>
    <t>12 007 GWh</t>
  </si>
  <si>
    <t>Emsland</t>
  </si>
  <si>
    <t>1 329 MW</t>
  </si>
  <si>
    <t>11 560 GWh</t>
  </si>
  <si>
    <t>Neckarwestheim 2</t>
  </si>
  <si>
    <t>1 310 MW</t>
  </si>
  <si>
    <t>10 874 GWh</t>
  </si>
  <si>
    <t>Ho calcolato io il 2015 aassumendo linearita'</t>
  </si>
  <si>
    <t>Germany, Net</t>
  </si>
  <si>
    <t>Gross</t>
  </si>
  <si>
    <t>Losses, DISLOSS_E (Balmorel)</t>
  </si>
  <si>
    <t>TWh</t>
  </si>
  <si>
    <t>MWh</t>
  </si>
  <si>
    <t>/\ diff.</t>
  </si>
  <si>
    <t xml:space="preserve"> . DE_CS   </t>
  </si>
  <si>
    <t xml:space="preserve"> . DE_NE   </t>
  </si>
  <si>
    <t xml:space="preserve"> . DE_NW   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</si>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</sst>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8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color indexed="8"/>
      <name val="Calibri"/>
      <family val="1"/>
      <charset val="204"/>
    </font>
    <font>
      <b/>
      <sz val="10"/>
      <color indexed="9"/>
      <name val="Calibri"/>
      <family val="1"/>
      <charset val="204"/>
    </font>
    <font>
      <sz val="8"/>
      <color indexed="8"/>
      <name val="Arial"/>
      <family val="2"/>
    </font>
    <font>
      <b/>
      <sz val="9"/>
      <color indexed="8"/>
      <name val="Arial"/>
      <family val="1"/>
      <charset val="204"/>
    </font>
    <font>
      <sz val="8"/>
      <color indexed="8"/>
      <name val="Arial"/>
      <family val="1"/>
      <charset val="20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3292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1E1E1"/>
        <bgColor indexed="64"/>
      </patternFill>
    </fill>
  </fills>
  <borders count="16">
    <border>
      <left/>
      <right/>
      <top/>
      <bottom/>
      <diagonal/>
    </border>
    <border>
      <left style="thin">
        <color rgb="FFE1E1E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E1E1E1"/>
      </right>
      <top style="thin">
        <color rgb="FF000000"/>
      </top>
      <bottom style="thin">
        <color rgb="FF000000"/>
      </bottom>
      <diagonal/>
    </border>
    <border>
      <left style="thin">
        <color rgb="FFE1E1E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E1E1E1"/>
      </right>
      <top style="thin">
        <color rgb="FF000000"/>
      </top>
      <bottom/>
      <diagonal/>
    </border>
    <border>
      <left style="thin">
        <color rgb="FFE1E1E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E1E1E1"/>
      </right>
      <top/>
      <bottom style="thin">
        <color rgb="FF000000"/>
      </bottom>
      <diagonal/>
    </border>
    <border>
      <left style="thin">
        <color rgb="FFE1E1E1"/>
      </left>
      <right style="thin">
        <color rgb="FF000000"/>
      </right>
      <top style="thin">
        <color rgb="FF000000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1E1E1"/>
      </bottom>
      <diagonal/>
    </border>
    <border>
      <left style="thin">
        <color rgb="FF000000"/>
      </left>
      <right style="thin">
        <color rgb="FFE1E1E1"/>
      </right>
      <top style="thin">
        <color rgb="FF000000"/>
      </top>
      <bottom style="thin">
        <color rgb="FFE1E1E1"/>
      </bottom>
      <diagonal/>
    </border>
    <border>
      <left style="thin">
        <color rgb="FFE1E1E1"/>
      </left>
      <right style="thin">
        <color rgb="FF000000"/>
      </right>
      <top style="thin">
        <color rgb="FFE1E1E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1E1E1"/>
      </top>
      <bottom style="thin">
        <color rgb="FF000000"/>
      </bottom>
      <diagonal/>
    </border>
    <border>
      <left style="thin">
        <color rgb="FF000000"/>
      </left>
      <right style="thin">
        <color rgb="FFE1E1E1"/>
      </right>
      <top style="thin">
        <color rgb="FFE1E1E1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164" fontId="4" fillId="4" borderId="2" xfId="0" applyNumberFormat="1" applyFont="1" applyFill="1" applyBorder="1" applyAlignment="1">
      <alignment horizontal="left" vertical="top" wrapText="1"/>
    </xf>
    <xf numFmtId="164" fontId="4" fillId="4" borderId="3" xfId="0" applyNumberFormat="1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164" fontId="4" fillId="4" borderId="8" xfId="0" applyNumberFormat="1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164" fontId="4" fillId="4" borderId="9" xfId="0" applyNumberFormat="1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164" fontId="4" fillId="4" borderId="11" xfId="0" applyNumberFormat="1" applyFont="1" applyFill="1" applyBorder="1" applyAlignment="1">
      <alignment horizontal="left" vertical="top" wrapText="1"/>
    </xf>
    <xf numFmtId="0" fontId="1" fillId="4" borderId="11" xfId="0" applyFont="1" applyFill="1" applyBorder="1" applyAlignment="1">
      <alignment horizontal="left" vertical="top" wrapText="1"/>
    </xf>
    <xf numFmtId="164" fontId="4" fillId="4" borderId="12" xfId="0" applyNumberFormat="1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164" fontId="4" fillId="0" borderId="14" xfId="0" applyNumberFormat="1" applyFont="1" applyBorder="1" applyAlignment="1">
      <alignment horizontal="left" vertical="top" wrapText="1"/>
    </xf>
    <xf numFmtId="164" fontId="4" fillId="0" borderId="15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 wrapText="1"/>
    </xf>
    <xf numFmtId="164" fontId="4" fillId="0" borderId="3" xfId="0" applyNumberFormat="1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 vertical="top" wrapText="1"/>
    </xf>
    <xf numFmtId="1" fontId="0" fillId="0" borderId="0" xfId="0" applyNumberFormat="1"/>
    <xf numFmtId="0" fontId="7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 Net Electricity</a:t>
            </a:r>
            <a:r>
              <a:rPr lang="en-US" baseline="0"/>
              <a:t> Consumption (TWh)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Various!$B$5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Various!$C$10:$G$10</c:f>
              <c:numCache>
                <c:formatCode>General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2035</c:v>
                </c:pt>
                <c:pt idx="4">
                  <c:v>2050</c:v>
                </c:pt>
              </c:numCache>
            </c:numRef>
          </c:cat>
          <c:val>
            <c:numRef>
              <c:f>Various!$C$11:$G$11</c:f>
              <c:numCache>
                <c:formatCode>General</c:formatCode>
                <c:ptCount val="5"/>
                <c:pt idx="0">
                  <c:v>515.14285714285711</c:v>
                </c:pt>
                <c:pt idx="1">
                  <c:v>493</c:v>
                </c:pt>
                <c:pt idx="2">
                  <c:v>494</c:v>
                </c:pt>
                <c:pt idx="3">
                  <c:v>497</c:v>
                </c:pt>
                <c:pt idx="4">
                  <c:v>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83088"/>
        <c:axId val="356182304"/>
      </c:lineChart>
      <c:catAx>
        <c:axId val="3561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182304"/>
        <c:crosses val="autoZero"/>
        <c:auto val="1"/>
        <c:lblAlgn val="ctr"/>
        <c:lblOffset val="100"/>
        <c:noMultiLvlLbl val="0"/>
      </c:catAx>
      <c:valAx>
        <c:axId val="3561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1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 DH</a:t>
            </a:r>
            <a:r>
              <a:rPr lang="en-US" baseline="0"/>
              <a:t> Net Consumption (TWh)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Various!$B$24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Various!$C$29:$G$29</c:f>
              <c:numCache>
                <c:formatCode>General</c:formatCode>
                <c:ptCount val="5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2035</c:v>
                </c:pt>
                <c:pt idx="4">
                  <c:v>2050</c:v>
                </c:pt>
              </c:numCache>
            </c:numRef>
          </c:cat>
          <c:val>
            <c:numRef>
              <c:f>Various!$C$30:$G$30</c:f>
              <c:numCache>
                <c:formatCode>General</c:formatCode>
                <c:ptCount val="5"/>
                <c:pt idx="0">
                  <c:v>438.28571428571428</c:v>
                </c:pt>
                <c:pt idx="1">
                  <c:v>414</c:v>
                </c:pt>
                <c:pt idx="2">
                  <c:v>400</c:v>
                </c:pt>
                <c:pt idx="3">
                  <c:v>370</c:v>
                </c:pt>
                <c:pt idx="4">
                  <c:v>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83480"/>
        <c:axId val="356183872"/>
      </c:lineChart>
      <c:catAx>
        <c:axId val="35618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183872"/>
        <c:crosses val="autoZero"/>
        <c:auto val="1"/>
        <c:lblAlgn val="ctr"/>
        <c:lblOffset val="100"/>
        <c:noMultiLvlLbl val="0"/>
      </c:catAx>
      <c:valAx>
        <c:axId val="35618387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18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147637</xdr:rowOff>
    </xdr:from>
    <xdr:to>
      <xdr:col>15</xdr:col>
      <xdr:colOff>552450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27</xdr:row>
      <xdr:rowOff>42862</xdr:rowOff>
    </xdr:from>
    <xdr:to>
      <xdr:col>16</xdr:col>
      <xdr:colOff>85725</xdr:colOff>
      <xdr:row>39</xdr:row>
      <xdr:rowOff>500062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323850</xdr:colOff>
      <xdr:row>23</xdr:row>
      <xdr:rowOff>85725</xdr:rowOff>
    </xdr:from>
    <xdr:to>
      <xdr:col>23</xdr:col>
      <xdr:colOff>572130</xdr:colOff>
      <xdr:row>35</xdr:row>
      <xdr:rowOff>9833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7450" y="5229225"/>
          <a:ext cx="4515480" cy="2210108"/>
        </a:xfrm>
        <a:prstGeom prst="rect">
          <a:avLst/>
        </a:prstGeom>
      </xdr:spPr>
    </xdr:pic>
    <xdr:clientData/>
  </xdr:twoCellAnchor>
  <xdr:twoCellAnchor editAs="oneCell">
    <xdr:from>
      <xdr:col>16</xdr:col>
      <xdr:colOff>311925</xdr:colOff>
      <xdr:row>3</xdr:row>
      <xdr:rowOff>45225</xdr:rowOff>
    </xdr:from>
    <xdr:to>
      <xdr:col>23</xdr:col>
      <xdr:colOff>274415</xdr:colOff>
      <xdr:row>18</xdr:row>
      <xdr:rowOff>7519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5525" y="1378725"/>
          <a:ext cx="4229690" cy="2819794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37</xdr:row>
      <xdr:rowOff>133350</xdr:rowOff>
    </xdr:from>
    <xdr:to>
      <xdr:col>17</xdr:col>
      <xdr:colOff>467343</xdr:colOff>
      <xdr:row>44</xdr:row>
      <xdr:rowOff>19380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7181850"/>
          <a:ext cx="4429743" cy="236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447675</xdr:colOff>
      <xdr:row>49</xdr:row>
      <xdr:rowOff>104775</xdr:rowOff>
    </xdr:from>
    <xdr:to>
      <xdr:col>18</xdr:col>
      <xdr:colOff>534008</xdr:colOff>
      <xdr:row>55</xdr:row>
      <xdr:rowOff>47884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5" y="9896475"/>
          <a:ext cx="4353533" cy="1857634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36</xdr:row>
      <xdr:rowOff>104775</xdr:rowOff>
    </xdr:from>
    <xdr:to>
      <xdr:col>29</xdr:col>
      <xdr:colOff>562848</xdr:colOff>
      <xdr:row>60</xdr:row>
      <xdr:rowOff>134326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6962775"/>
          <a:ext cx="6258798" cy="6992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3"/>
  <sheetViews>
    <sheetView tabSelected="1" topLeftCell="A13" workbookViewId="0">
      <selection activeCell="B32" sqref="B32:G33"/>
    </sheetView>
  </sheetViews>
  <sheetFormatPr defaultRowHeight="15" x14ac:dyDescent="0.25"/>
  <cols>
    <col min="37" max="37" width="13.85546875" customWidth="1"/>
  </cols>
  <sheetData>
    <row r="2" spans="2:7" x14ac:dyDescent="0.25">
      <c r="B2" t="s">
        <v>1</v>
      </c>
    </row>
    <row r="4" spans="2:7" x14ac:dyDescent="0.25">
      <c r="C4">
        <v>2013</v>
      </c>
      <c r="D4">
        <v>2020</v>
      </c>
      <c r="E4">
        <v>2025</v>
      </c>
      <c r="F4">
        <v>2035</v>
      </c>
      <c r="G4">
        <v>2050</v>
      </c>
    </row>
    <row r="5" spans="2:7" x14ac:dyDescent="0.25">
      <c r="B5" t="s">
        <v>0</v>
      </c>
      <c r="C5">
        <v>524</v>
      </c>
      <c r="D5">
        <v>493</v>
      </c>
      <c r="E5">
        <v>494</v>
      </c>
      <c r="F5">
        <v>497</v>
      </c>
      <c r="G5">
        <v>501</v>
      </c>
    </row>
    <row r="6" spans="2:7" x14ac:dyDescent="0.25">
      <c r="B6" t="s">
        <v>3</v>
      </c>
      <c r="C6" t="s">
        <v>5</v>
      </c>
    </row>
    <row r="7" spans="2:7" x14ac:dyDescent="0.25">
      <c r="C7" t="s">
        <v>6</v>
      </c>
    </row>
    <row r="8" spans="2:7" x14ac:dyDescent="0.25">
      <c r="C8" t="s">
        <v>7</v>
      </c>
    </row>
    <row r="10" spans="2:7" x14ac:dyDescent="0.25">
      <c r="C10">
        <v>2015</v>
      </c>
      <c r="D10">
        <v>2020</v>
      </c>
      <c r="E10">
        <v>2025</v>
      </c>
      <c r="F10">
        <v>2035</v>
      </c>
      <c r="G10">
        <v>2050</v>
      </c>
    </row>
    <row r="11" spans="2:7" x14ac:dyDescent="0.25">
      <c r="B11" t="s">
        <v>0</v>
      </c>
      <c r="C11">
        <f>((C5-D5)/7)*5 + D5</f>
        <v>515.14285714285711</v>
      </c>
      <c r="D11">
        <v>493</v>
      </c>
      <c r="E11">
        <v>494</v>
      </c>
      <c r="F11">
        <v>497</v>
      </c>
      <c r="G11">
        <v>501</v>
      </c>
    </row>
    <row r="12" spans="2:7" x14ac:dyDescent="0.25">
      <c r="B12" s="39" t="s">
        <v>80</v>
      </c>
      <c r="C12" s="39"/>
      <c r="D12" s="39"/>
      <c r="E12" s="39"/>
      <c r="F12" s="39"/>
      <c r="G12" s="39"/>
    </row>
    <row r="21" spans="2:7" x14ac:dyDescent="0.25">
      <c r="B21" t="s">
        <v>2</v>
      </c>
    </row>
    <row r="22" spans="2:7" x14ac:dyDescent="0.25">
      <c r="B22" s="1"/>
    </row>
    <row r="23" spans="2:7" x14ac:dyDescent="0.25">
      <c r="C23">
        <v>2013</v>
      </c>
      <c r="D23">
        <v>2020</v>
      </c>
      <c r="E23">
        <v>2025</v>
      </c>
      <c r="F23">
        <v>2035</v>
      </c>
      <c r="G23">
        <v>2050</v>
      </c>
    </row>
    <row r="24" spans="2:7" x14ac:dyDescent="0.25">
      <c r="B24" t="s">
        <v>0</v>
      </c>
      <c r="C24">
        <v>448</v>
      </c>
      <c r="D24">
        <v>414</v>
      </c>
      <c r="E24">
        <v>400</v>
      </c>
      <c r="F24">
        <v>370</v>
      </c>
      <c r="G24">
        <v>326</v>
      </c>
    </row>
    <row r="25" spans="2:7" x14ac:dyDescent="0.25">
      <c r="B25" t="s">
        <v>4</v>
      </c>
      <c r="C25" t="s">
        <v>5</v>
      </c>
    </row>
    <row r="26" spans="2:7" x14ac:dyDescent="0.25">
      <c r="C26" t="s">
        <v>6</v>
      </c>
    </row>
    <row r="27" spans="2:7" x14ac:dyDescent="0.25">
      <c r="C27" t="s">
        <v>7</v>
      </c>
    </row>
    <row r="29" spans="2:7" x14ac:dyDescent="0.25">
      <c r="C29">
        <v>2015</v>
      </c>
      <c r="D29">
        <v>2020</v>
      </c>
      <c r="E29">
        <v>2025</v>
      </c>
      <c r="F29">
        <v>2035</v>
      </c>
      <c r="G29">
        <v>2050</v>
      </c>
    </row>
    <row r="30" spans="2:7" x14ac:dyDescent="0.25">
      <c r="B30" t="s">
        <v>0</v>
      </c>
      <c r="C30">
        <f>((C24-D24)/7)*5 + D24</f>
        <v>438.28571428571428</v>
      </c>
      <c r="D30">
        <v>414</v>
      </c>
      <c r="E30">
        <v>400</v>
      </c>
      <c r="F30">
        <v>370</v>
      </c>
      <c r="G30">
        <v>326</v>
      </c>
    </row>
    <row r="31" spans="2:7" x14ac:dyDescent="0.25">
      <c r="B31" s="39" t="s">
        <v>80</v>
      </c>
      <c r="C31" s="39"/>
      <c r="D31" s="39"/>
      <c r="E31" s="39"/>
      <c r="F31" s="39"/>
      <c r="G31" s="39"/>
    </row>
    <row r="32" spans="2:7" x14ac:dyDescent="0.25">
      <c r="C32">
        <v>2015</v>
      </c>
      <c r="D32">
        <v>2020</v>
      </c>
      <c r="E32">
        <v>2025</v>
      </c>
      <c r="F32">
        <v>2035</v>
      </c>
      <c r="G32">
        <v>2050</v>
      </c>
    </row>
    <row r="33" spans="2:37" x14ac:dyDescent="0.25">
      <c r="B33" t="s">
        <v>0</v>
      </c>
      <c r="C33">
        <f>C30*1.2</f>
        <v>525.94285714285706</v>
      </c>
      <c r="D33">
        <f t="shared" ref="D33:G33" si="0">D30*1.2</f>
        <v>496.79999999999995</v>
      </c>
      <c r="E33">
        <f t="shared" si="0"/>
        <v>480</v>
      </c>
      <c r="F33">
        <f t="shared" si="0"/>
        <v>444</v>
      </c>
      <c r="G33">
        <f t="shared" si="0"/>
        <v>391.2</v>
      </c>
    </row>
    <row r="40" spans="2:37" ht="51" x14ac:dyDescent="0.25">
      <c r="B40" s="2" t="s">
        <v>8</v>
      </c>
      <c r="C40" s="2" t="s">
        <v>9</v>
      </c>
      <c r="D40" s="2" t="s">
        <v>10</v>
      </c>
      <c r="E40" s="2" t="s">
        <v>11</v>
      </c>
      <c r="F40" s="2" t="s">
        <v>12</v>
      </c>
      <c r="G40" s="2" t="s">
        <v>13</v>
      </c>
      <c r="H40" s="2" t="s">
        <v>14</v>
      </c>
    </row>
    <row r="41" spans="2:37" ht="54" customHeight="1" x14ac:dyDescent="0.25">
      <c r="B41" s="3" t="s">
        <v>0</v>
      </c>
      <c r="C41">
        <v>980</v>
      </c>
      <c r="D41">
        <v>201</v>
      </c>
      <c r="E41">
        <v>149</v>
      </c>
      <c r="F41">
        <v>133</v>
      </c>
      <c r="G41">
        <v>177</v>
      </c>
      <c r="H41">
        <v>1640</v>
      </c>
      <c r="AF41" s="5" t="s">
        <v>24</v>
      </c>
      <c r="AG41" s="6" t="s">
        <v>25</v>
      </c>
      <c r="AH41" s="7" t="s">
        <v>26</v>
      </c>
      <c r="AI41" s="8" t="s">
        <v>27</v>
      </c>
      <c r="AJ41" s="8" t="s">
        <v>28</v>
      </c>
      <c r="AK41" s="9" t="s">
        <v>29</v>
      </c>
    </row>
    <row r="42" spans="2:37" x14ac:dyDescent="0.25">
      <c r="B42" t="s">
        <v>3</v>
      </c>
      <c r="C42" t="s">
        <v>5</v>
      </c>
      <c r="AF42" s="10" t="s">
        <v>30</v>
      </c>
      <c r="AG42" s="11" t="s">
        <v>31</v>
      </c>
      <c r="AH42" s="12">
        <v>1975</v>
      </c>
      <c r="AI42" s="11" t="s">
        <v>32</v>
      </c>
      <c r="AJ42" s="11" t="s">
        <v>33</v>
      </c>
      <c r="AK42" s="13">
        <v>2011</v>
      </c>
    </row>
    <row r="43" spans="2:37" ht="22.5" x14ac:dyDescent="0.25">
      <c r="C43" t="s">
        <v>6</v>
      </c>
      <c r="AF43" s="10" t="s">
        <v>34</v>
      </c>
      <c r="AG43" s="11" t="s">
        <v>31</v>
      </c>
      <c r="AH43" s="12">
        <v>1976</v>
      </c>
      <c r="AI43" s="11" t="s">
        <v>35</v>
      </c>
      <c r="AJ43" s="11" t="s">
        <v>36</v>
      </c>
      <c r="AK43" s="13">
        <v>2011</v>
      </c>
    </row>
    <row r="44" spans="2:37" ht="22.5" x14ac:dyDescent="0.25">
      <c r="C44" t="s">
        <v>7</v>
      </c>
      <c r="AF44" s="10" t="s">
        <v>37</v>
      </c>
      <c r="AG44" s="11" t="s">
        <v>31</v>
      </c>
      <c r="AH44" s="12">
        <v>1977</v>
      </c>
      <c r="AI44" s="11" t="s">
        <v>38</v>
      </c>
      <c r="AJ44" s="11" t="s">
        <v>39</v>
      </c>
      <c r="AK44" s="13">
        <v>2011</v>
      </c>
    </row>
    <row r="45" spans="2:37" x14ac:dyDescent="0.25">
      <c r="AF45" s="14"/>
      <c r="AG45" s="15"/>
      <c r="AH45" s="15"/>
      <c r="AI45" s="15"/>
      <c r="AJ45" s="15"/>
      <c r="AK45" s="16"/>
    </row>
    <row r="46" spans="2:37" x14ac:dyDescent="0.25">
      <c r="AF46" s="17" t="s">
        <v>40</v>
      </c>
      <c r="AG46" s="18" t="s">
        <v>41</v>
      </c>
      <c r="AH46" s="19">
        <v>1977</v>
      </c>
      <c r="AI46" s="18" t="s">
        <v>42</v>
      </c>
      <c r="AJ46" s="20"/>
      <c r="AK46" s="21">
        <v>2011</v>
      </c>
    </row>
    <row r="47" spans="2:37" x14ac:dyDescent="0.25">
      <c r="AF47" s="10" t="s">
        <v>43</v>
      </c>
      <c r="AG47" s="11" t="s">
        <v>41</v>
      </c>
      <c r="AH47" s="12">
        <v>1979</v>
      </c>
      <c r="AI47" s="11" t="s">
        <v>44</v>
      </c>
      <c r="AJ47" s="11" t="s">
        <v>45</v>
      </c>
      <c r="AK47" s="13">
        <v>2011</v>
      </c>
    </row>
    <row r="48" spans="2:37" ht="22.5" x14ac:dyDescent="0.25">
      <c r="AF48" s="10" t="s">
        <v>46</v>
      </c>
      <c r="AG48" s="11" t="s">
        <v>31</v>
      </c>
      <c r="AH48" s="12">
        <v>1979</v>
      </c>
      <c r="AI48" s="11" t="s">
        <v>47</v>
      </c>
      <c r="AJ48" s="11" t="s">
        <v>48</v>
      </c>
      <c r="AK48" s="13">
        <v>2011</v>
      </c>
    </row>
    <row r="49" spans="2:37" ht="22.5" x14ac:dyDescent="0.25">
      <c r="AF49" s="10" t="s">
        <v>49</v>
      </c>
      <c r="AG49" s="11" t="s">
        <v>41</v>
      </c>
      <c r="AH49" s="12">
        <v>1980</v>
      </c>
      <c r="AI49" s="11" t="s">
        <v>50</v>
      </c>
      <c r="AJ49" s="11" t="s">
        <v>51</v>
      </c>
      <c r="AK49" s="13">
        <v>2011</v>
      </c>
    </row>
    <row r="50" spans="2:37" ht="38.25" x14ac:dyDescent="0.25">
      <c r="B50" s="4"/>
      <c r="C50" s="2" t="s">
        <v>15</v>
      </c>
      <c r="D50" s="2" t="s">
        <v>11</v>
      </c>
      <c r="E50" s="2" t="s">
        <v>16</v>
      </c>
      <c r="F50" s="2" t="s">
        <v>17</v>
      </c>
      <c r="G50" s="2" t="s">
        <v>18</v>
      </c>
      <c r="AF50" s="22" t="s">
        <v>52</v>
      </c>
      <c r="AG50" s="23" t="s">
        <v>41</v>
      </c>
      <c r="AH50" s="24">
        <v>1984</v>
      </c>
      <c r="AI50" s="23" t="s">
        <v>53</v>
      </c>
      <c r="AJ50" s="25"/>
      <c r="AK50" s="26">
        <v>2011</v>
      </c>
    </row>
    <row r="51" spans="2:37" ht="22.5" x14ac:dyDescent="0.25">
      <c r="B51" s="3" t="s">
        <v>0</v>
      </c>
      <c r="C51">
        <v>236</v>
      </c>
      <c r="D51">
        <v>134</v>
      </c>
      <c r="E51">
        <v>142</v>
      </c>
      <c r="F51" t="s">
        <v>19</v>
      </c>
      <c r="G51">
        <v>512</v>
      </c>
      <c r="AF51" s="27" t="s">
        <v>54</v>
      </c>
      <c r="AG51" s="28" t="s">
        <v>31</v>
      </c>
      <c r="AH51" s="29">
        <v>1982</v>
      </c>
      <c r="AI51" s="28" t="s">
        <v>55</v>
      </c>
      <c r="AJ51" s="28" t="s">
        <v>56</v>
      </c>
      <c r="AK51" s="30">
        <v>2015</v>
      </c>
    </row>
    <row r="52" spans="2:37" ht="22.5" x14ac:dyDescent="0.25">
      <c r="B52" t="s">
        <v>3</v>
      </c>
      <c r="C52" t="s">
        <v>5</v>
      </c>
      <c r="AF52" s="31" t="s">
        <v>57</v>
      </c>
      <c r="AG52" s="32" t="s">
        <v>31</v>
      </c>
      <c r="AH52" s="33">
        <v>1984</v>
      </c>
      <c r="AI52" s="32" t="s">
        <v>58</v>
      </c>
      <c r="AJ52" s="32" t="s">
        <v>59</v>
      </c>
      <c r="AK52" s="34">
        <v>2017</v>
      </c>
    </row>
    <row r="53" spans="2:37" ht="22.5" x14ac:dyDescent="0.25">
      <c r="C53" t="s">
        <v>6</v>
      </c>
      <c r="AF53" s="31" t="s">
        <v>60</v>
      </c>
      <c r="AG53" s="32" t="s">
        <v>31</v>
      </c>
      <c r="AH53" s="33">
        <v>1985</v>
      </c>
      <c r="AI53" s="32" t="s">
        <v>61</v>
      </c>
      <c r="AJ53" s="32" t="s">
        <v>62</v>
      </c>
      <c r="AK53" s="34">
        <v>2019</v>
      </c>
    </row>
    <row r="54" spans="2:37" ht="22.5" x14ac:dyDescent="0.25">
      <c r="C54" t="s">
        <v>7</v>
      </c>
      <c r="AF54" s="31" t="s">
        <v>63</v>
      </c>
      <c r="AG54" s="32" t="s">
        <v>41</v>
      </c>
      <c r="AH54" s="33">
        <v>1985</v>
      </c>
      <c r="AI54" s="32" t="s">
        <v>64</v>
      </c>
      <c r="AJ54" s="32" t="s">
        <v>65</v>
      </c>
      <c r="AK54" s="34">
        <v>2021</v>
      </c>
    </row>
    <row r="55" spans="2:37" ht="22.5" x14ac:dyDescent="0.25">
      <c r="AF55" s="31" t="s">
        <v>66</v>
      </c>
      <c r="AG55" s="32" t="s">
        <v>31</v>
      </c>
      <c r="AH55" s="33">
        <v>1985</v>
      </c>
      <c r="AI55" s="32" t="s">
        <v>67</v>
      </c>
      <c r="AJ55" s="32" t="s">
        <v>68</v>
      </c>
      <c r="AK55" s="34">
        <v>2021</v>
      </c>
    </row>
    <row r="56" spans="2:37" ht="22.5" x14ac:dyDescent="0.25">
      <c r="C56" s="38" t="s">
        <v>20</v>
      </c>
      <c r="D56" s="38"/>
      <c r="E56" s="38"/>
      <c r="F56" s="38"/>
      <c r="G56" s="38"/>
      <c r="AF56" s="31" t="s">
        <v>69</v>
      </c>
      <c r="AG56" s="32" t="s">
        <v>31</v>
      </c>
      <c r="AH56" s="33">
        <v>1986</v>
      </c>
      <c r="AI56" s="32" t="s">
        <v>70</v>
      </c>
      <c r="AJ56" s="32" t="s">
        <v>71</v>
      </c>
      <c r="AK56" s="34">
        <v>2021</v>
      </c>
    </row>
    <row r="57" spans="2:37" ht="22.5" x14ac:dyDescent="0.25">
      <c r="C57" s="38"/>
      <c r="D57" s="38"/>
      <c r="E57" s="38"/>
      <c r="F57" s="38"/>
      <c r="G57" s="38"/>
      <c r="AF57" s="31" t="s">
        <v>72</v>
      </c>
      <c r="AG57" s="32" t="s">
        <v>31</v>
      </c>
      <c r="AH57" s="33">
        <v>1988</v>
      </c>
      <c r="AI57" s="32" t="s">
        <v>70</v>
      </c>
      <c r="AJ57" s="32" t="s">
        <v>73</v>
      </c>
      <c r="AK57" s="34">
        <v>2022</v>
      </c>
    </row>
    <row r="58" spans="2:37" ht="15" customHeight="1" x14ac:dyDescent="0.25">
      <c r="C58" s="38"/>
      <c r="D58" s="38"/>
      <c r="E58" s="38"/>
      <c r="F58" s="38"/>
      <c r="G58" s="38"/>
      <c r="AF58" s="31" t="s">
        <v>74</v>
      </c>
      <c r="AG58" s="32" t="s">
        <v>31</v>
      </c>
      <c r="AH58" s="33">
        <v>1988</v>
      </c>
      <c r="AI58" s="32" t="s">
        <v>75</v>
      </c>
      <c r="AJ58" s="32" t="s">
        <v>76</v>
      </c>
      <c r="AK58" s="34">
        <v>2022</v>
      </c>
    </row>
    <row r="59" spans="2:37" ht="22.5" x14ac:dyDescent="0.25">
      <c r="C59" s="38"/>
      <c r="D59" s="38"/>
      <c r="E59" s="38"/>
      <c r="F59" s="38"/>
      <c r="G59" s="38"/>
      <c r="AF59" s="31" t="s">
        <v>77</v>
      </c>
      <c r="AG59" s="32" t="s">
        <v>31</v>
      </c>
      <c r="AH59" s="33">
        <v>1989</v>
      </c>
      <c r="AI59" s="32" t="s">
        <v>78</v>
      </c>
      <c r="AJ59" s="32" t="s">
        <v>79</v>
      </c>
      <c r="AK59" s="35">
        <v>2022</v>
      </c>
    </row>
    <row r="60" spans="2:37" x14ac:dyDescent="0.25">
      <c r="C60" s="38"/>
      <c r="D60" s="38"/>
      <c r="E60" s="38"/>
      <c r="F60" s="38"/>
      <c r="G60" s="38"/>
    </row>
    <row r="61" spans="2:37" x14ac:dyDescent="0.25">
      <c r="C61" s="38"/>
      <c r="D61" s="38"/>
      <c r="E61" s="38"/>
      <c r="F61" s="38"/>
      <c r="G61" s="38"/>
    </row>
    <row r="62" spans="2:37" x14ac:dyDescent="0.25">
      <c r="C62" s="38"/>
      <c r="D62" s="38"/>
      <c r="E62" s="38"/>
      <c r="F62" s="38"/>
      <c r="G62" s="38"/>
    </row>
    <row r="63" spans="2:37" x14ac:dyDescent="0.25">
      <c r="C63" s="38"/>
      <c r="D63" s="38"/>
      <c r="E63" s="38"/>
      <c r="F63" s="38"/>
      <c r="G63" s="38"/>
    </row>
    <row r="64" spans="2:37" x14ac:dyDescent="0.25">
      <c r="C64" s="38"/>
      <c r="D64" s="38"/>
      <c r="E64" s="38"/>
      <c r="F64" s="38"/>
      <c r="G64" s="38"/>
    </row>
    <row r="65" spans="3:36" x14ac:dyDescent="0.25">
      <c r="C65" s="38"/>
      <c r="D65" s="38"/>
      <c r="E65" s="38"/>
      <c r="F65" s="38"/>
      <c r="G65" s="38"/>
    </row>
    <row r="66" spans="3:36" x14ac:dyDescent="0.25">
      <c r="C66" s="38"/>
      <c r="D66" s="38"/>
      <c r="E66" s="38"/>
      <c r="F66" s="38"/>
      <c r="G66" s="38"/>
    </row>
    <row r="67" spans="3:36" x14ac:dyDescent="0.25">
      <c r="C67" s="38"/>
      <c r="D67" s="38"/>
      <c r="E67" s="38"/>
      <c r="F67" s="38"/>
      <c r="G67" s="38"/>
    </row>
    <row r="68" spans="3:36" x14ac:dyDescent="0.25">
      <c r="C68" s="38"/>
      <c r="D68" s="38"/>
      <c r="E68" s="38"/>
      <c r="F68" s="38"/>
      <c r="G68" s="38"/>
      <c r="AJ68" s="35"/>
    </row>
    <row r="71" spans="3:36" x14ac:dyDescent="0.25">
      <c r="U71" t="s">
        <v>22</v>
      </c>
    </row>
    <row r="72" spans="3:36" x14ac:dyDescent="0.25">
      <c r="U72" t="s">
        <v>21</v>
      </c>
    </row>
    <row r="73" spans="3:36" x14ac:dyDescent="0.25">
      <c r="U73" t="s">
        <v>23</v>
      </c>
    </row>
  </sheetData>
  <mergeCells count="3">
    <mergeCell ref="C56:G68"/>
    <mergeCell ref="B12:G12"/>
    <mergeCell ref="B31:G3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2"/>
  <sheetViews>
    <sheetView topLeftCell="B1" workbookViewId="0">
      <selection activeCell="G42" sqref="G42"/>
    </sheetView>
  </sheetViews>
  <sheetFormatPr defaultRowHeight="15" x14ac:dyDescent="0.25"/>
  <cols>
    <col min="3" max="3" width="16" customWidth="1"/>
    <col min="4" max="4" width="10" bestFit="1" customWidth="1"/>
    <col min="5" max="5" width="16.42578125" customWidth="1"/>
    <col min="6" max="6" width="16.140625" customWidth="1"/>
    <col min="7" max="7" width="17" customWidth="1"/>
    <col min="8" max="8" width="13.140625" customWidth="1"/>
  </cols>
  <sheetData>
    <row r="4" spans="3:8" x14ac:dyDescent="0.25">
      <c r="C4" t="s">
        <v>1</v>
      </c>
    </row>
    <row r="6" spans="3:8" x14ac:dyDescent="0.25">
      <c r="C6" s="37" t="s">
        <v>84</v>
      </c>
      <c r="D6">
        <v>2013</v>
      </c>
      <c r="E6">
        <v>2020</v>
      </c>
      <c r="F6">
        <v>2025</v>
      </c>
      <c r="G6">
        <v>2035</v>
      </c>
      <c r="H6">
        <v>2050</v>
      </c>
    </row>
    <row r="7" spans="3:8" x14ac:dyDescent="0.25">
      <c r="C7" t="s">
        <v>81</v>
      </c>
      <c r="D7">
        <v>524</v>
      </c>
      <c r="E7">
        <v>493</v>
      </c>
      <c r="F7">
        <v>494</v>
      </c>
      <c r="G7">
        <v>497</v>
      </c>
      <c r="H7">
        <v>501</v>
      </c>
    </row>
    <row r="8" spans="3:8" x14ac:dyDescent="0.25">
      <c r="C8" t="s">
        <v>82</v>
      </c>
      <c r="D8" s="36">
        <f>D7/(1-$D$20)</f>
        <v>557.44680851063833</v>
      </c>
      <c r="E8" s="36">
        <f t="shared" ref="E8:H8" si="0">E7/(1-$D$20)</f>
        <v>524.468085106383</v>
      </c>
      <c r="F8" s="36">
        <f t="shared" si="0"/>
        <v>525.531914893617</v>
      </c>
      <c r="G8" s="36">
        <f t="shared" si="0"/>
        <v>528.72340425531922</v>
      </c>
      <c r="H8" s="36">
        <f t="shared" si="0"/>
        <v>532.97872340425533</v>
      </c>
    </row>
    <row r="10" spans="3:8" x14ac:dyDescent="0.25">
      <c r="C10" s="37" t="s">
        <v>85</v>
      </c>
      <c r="D10">
        <v>2013</v>
      </c>
      <c r="E10">
        <v>2020</v>
      </c>
      <c r="F10">
        <v>2025</v>
      </c>
      <c r="G10">
        <v>2035</v>
      </c>
      <c r="H10">
        <v>2050</v>
      </c>
    </row>
    <row r="11" spans="3:8" x14ac:dyDescent="0.25">
      <c r="C11" t="s">
        <v>81</v>
      </c>
      <c r="D11">
        <f>D7*1000000</f>
        <v>524000000</v>
      </c>
      <c r="E11">
        <f t="shared" ref="E11:H11" si="1">E7*1000000</f>
        <v>493000000</v>
      </c>
      <c r="F11">
        <f t="shared" si="1"/>
        <v>494000000</v>
      </c>
      <c r="G11">
        <f t="shared" si="1"/>
        <v>497000000</v>
      </c>
      <c r="H11">
        <f t="shared" si="1"/>
        <v>501000000</v>
      </c>
    </row>
    <row r="12" spans="3:8" x14ac:dyDescent="0.25">
      <c r="C12" t="s">
        <v>82</v>
      </c>
      <c r="D12" s="36">
        <f>D11/(1-$D$20)</f>
        <v>557446808.51063836</v>
      </c>
      <c r="E12" s="36">
        <f t="shared" ref="E12" si="2">E11/(1-$D$20)</f>
        <v>524468085.10638303</v>
      </c>
      <c r="F12" s="36">
        <f t="shared" ref="F12" si="3">F11/(1-$D$20)</f>
        <v>525531914.89361703</v>
      </c>
      <c r="G12" s="36">
        <f t="shared" ref="G12" si="4">G11/(1-$D$20)</f>
        <v>528723404.25531918</v>
      </c>
      <c r="H12" s="36">
        <f t="shared" ref="H12" si="5">H11/(1-$D$20)</f>
        <v>532978723.40425533</v>
      </c>
    </row>
    <row r="13" spans="3:8" x14ac:dyDescent="0.25">
      <c r="C13" t="s">
        <v>86</v>
      </c>
      <c r="D13" s="36">
        <f>D12-D11</f>
        <v>33446808.510638356</v>
      </c>
      <c r="E13" s="36">
        <f t="shared" ref="E13:H13" si="6">E12-E11</f>
        <v>31468085.106383026</v>
      </c>
      <c r="F13" s="36">
        <f t="shared" si="6"/>
        <v>31531914.893617034</v>
      </c>
      <c r="G13" s="36">
        <f t="shared" si="6"/>
        <v>31723404.255319178</v>
      </c>
      <c r="H13" s="36">
        <f t="shared" si="6"/>
        <v>31978723.404255331</v>
      </c>
    </row>
    <row r="14" spans="3:8" x14ac:dyDescent="0.25">
      <c r="D14" s="36"/>
      <c r="E14" s="36"/>
      <c r="F14" s="36"/>
      <c r="G14" s="36"/>
      <c r="H14" s="36"/>
    </row>
    <row r="16" spans="3:8" x14ac:dyDescent="0.25">
      <c r="C16" t="s">
        <v>3</v>
      </c>
      <c r="D16" t="s">
        <v>5</v>
      </c>
    </row>
    <row r="17" spans="3:7" x14ac:dyDescent="0.25">
      <c r="D17" t="s">
        <v>6</v>
      </c>
    </row>
    <row r="18" spans="3:7" x14ac:dyDescent="0.25">
      <c r="D18" t="s">
        <v>7</v>
      </c>
    </row>
    <row r="20" spans="3:7" ht="45" customHeight="1" x14ac:dyDescent="0.25">
      <c r="C20" s="38" t="s">
        <v>83</v>
      </c>
      <c r="D20" s="39">
        <f>0.06</f>
        <v>0.06</v>
      </c>
    </row>
    <row r="21" spans="3:7" x14ac:dyDescent="0.25">
      <c r="C21" s="38"/>
      <c r="D21" s="39"/>
    </row>
    <row r="26" spans="3:7" x14ac:dyDescent="0.25">
      <c r="D26">
        <v>459039111</v>
      </c>
      <c r="E26">
        <v>381884851</v>
      </c>
      <c r="F26">
        <v>57640958</v>
      </c>
    </row>
    <row r="27" spans="3:7" x14ac:dyDescent="0.25">
      <c r="D27">
        <v>6754855</v>
      </c>
      <c r="E27">
        <v>5619514</v>
      </c>
      <c r="F27">
        <v>848199</v>
      </c>
    </row>
    <row r="28" spans="3:7" x14ac:dyDescent="0.25">
      <c r="D28">
        <v>58122787</v>
      </c>
      <c r="E28">
        <v>48353640</v>
      </c>
      <c r="F28">
        <v>7298404</v>
      </c>
    </row>
    <row r="29" spans="3:7" x14ac:dyDescent="0.25">
      <c r="C29" t="s">
        <v>85</v>
      </c>
      <c r="D29">
        <f>SUM(D26:D28)</f>
        <v>523916753</v>
      </c>
      <c r="E29">
        <f>SUM(E26:E28)</f>
        <v>435858005</v>
      </c>
      <c r="F29">
        <f>SUM(F26:F28)</f>
        <v>65787561</v>
      </c>
    </row>
    <row r="30" spans="3:7" x14ac:dyDescent="0.25">
      <c r="D30">
        <f>D12/D29</f>
        <v>1.0639988229401749</v>
      </c>
    </row>
    <row r="32" spans="3:7" x14ac:dyDescent="0.25">
      <c r="G32">
        <f>E29+F29</f>
        <v>501645566</v>
      </c>
    </row>
  </sheetData>
  <mergeCells count="2">
    <mergeCell ref="C20:C21"/>
    <mergeCell ref="D20:D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E23" sqref="E23"/>
    </sheetView>
  </sheetViews>
  <sheetFormatPr defaultRowHeight="15" x14ac:dyDescent="0.25"/>
  <cols>
    <col min="3" max="3" width="10" bestFit="1" customWidth="1"/>
    <col min="4" max="4" width="10" style="36" bestFit="1" customWidth="1"/>
  </cols>
  <sheetData>
    <row r="3" spans="1:4" x14ac:dyDescent="0.25">
      <c r="A3">
        <v>2012</v>
      </c>
      <c r="B3" t="s">
        <v>87</v>
      </c>
      <c r="C3">
        <v>461390087</v>
      </c>
      <c r="D3" s="36">
        <f>C3/(1-'X DAvide'!$D$20)</f>
        <v>490840518.08510643</v>
      </c>
    </row>
    <row r="4" spans="1:4" x14ac:dyDescent="0.25">
      <c r="A4">
        <v>2012</v>
      </c>
      <c r="B4" t="s">
        <v>88</v>
      </c>
      <c r="C4">
        <v>6789450</v>
      </c>
      <c r="D4" s="36">
        <f>C4/(1-'X DAvide'!$D$20)</f>
        <v>7222819.1489361711</v>
      </c>
    </row>
    <row r="5" spans="1:4" x14ac:dyDescent="0.25">
      <c r="A5">
        <v>2012</v>
      </c>
      <c r="B5" t="s">
        <v>89</v>
      </c>
      <c r="C5">
        <v>58420463</v>
      </c>
      <c r="D5" s="36">
        <f>C5/(1-'X DAvide'!$D$20)</f>
        <v>62149428.723404258</v>
      </c>
    </row>
    <row r="6" spans="1:4" x14ac:dyDescent="0.25">
      <c r="A6" t="s">
        <v>90</v>
      </c>
    </row>
    <row r="7" spans="1:4" x14ac:dyDescent="0.25">
      <c r="A7">
        <v>2025</v>
      </c>
      <c r="B7" t="s">
        <v>87</v>
      </c>
      <c r="C7">
        <v>401106964</v>
      </c>
      <c r="D7" s="36">
        <f>C7/(1-'X DAvide'!$D$20)</f>
        <v>426709536.17021281</v>
      </c>
    </row>
    <row r="8" spans="1:4" x14ac:dyDescent="0.25">
      <c r="A8">
        <v>2025</v>
      </c>
      <c r="B8" t="s">
        <v>88</v>
      </c>
      <c r="C8">
        <v>5902371</v>
      </c>
      <c r="D8" s="36">
        <f>C8/(1-'X DAvide'!$D$20)</f>
        <v>6279118.0851063831</v>
      </c>
    </row>
    <row r="9" spans="1:4" x14ac:dyDescent="0.25">
      <c r="A9">
        <v>2025</v>
      </c>
      <c r="B9" t="s">
        <v>89</v>
      </c>
      <c r="C9">
        <v>50787512</v>
      </c>
      <c r="D9" s="36">
        <f>C9/(1-'X DAvide'!$D$20)</f>
        <v>54029268.085106388</v>
      </c>
    </row>
    <row r="11" spans="1:4" x14ac:dyDescent="0.25">
      <c r="A11">
        <v>2035</v>
      </c>
      <c r="B11" t="s">
        <v>87</v>
      </c>
      <c r="C11">
        <v>393097750</v>
      </c>
      <c r="D11" s="36">
        <f>C11/(1-'X DAvide'!$D$20)</f>
        <v>418189095.74468088</v>
      </c>
    </row>
    <row r="12" spans="1:4" x14ac:dyDescent="0.25">
      <c r="A12">
        <v>2035</v>
      </c>
      <c r="B12" t="s">
        <v>88</v>
      </c>
      <c r="C12">
        <v>5784514</v>
      </c>
      <c r="D12" s="36">
        <f>C12/(1-'X DAvide'!$D$20)</f>
        <v>6153738.2978723412</v>
      </c>
    </row>
    <row r="13" spans="1:4" x14ac:dyDescent="0.25">
      <c r="A13">
        <v>2035</v>
      </c>
      <c r="B13" t="s">
        <v>89</v>
      </c>
      <c r="C13">
        <v>49773399</v>
      </c>
      <c r="D13" s="36">
        <f>C13/(1-'X DAvide'!$D$20)</f>
        <v>52950424.46808511</v>
      </c>
    </row>
    <row r="15" spans="1:4" x14ac:dyDescent="0.25">
      <c r="A15">
        <v>2050</v>
      </c>
      <c r="B15" t="s">
        <v>87</v>
      </c>
      <c r="C15">
        <v>381083929</v>
      </c>
      <c r="D15" s="36">
        <f>C15/(1-'X DAvide'!$D$20)</f>
        <v>405408435.10638303</v>
      </c>
    </row>
    <row r="16" spans="1:4" x14ac:dyDescent="0.25">
      <c r="A16">
        <v>2050</v>
      </c>
      <c r="B16" t="s">
        <v>88</v>
      </c>
      <c r="C16">
        <v>5607728</v>
      </c>
      <c r="D16" s="36">
        <f>C16/(1-'X DAvide'!$D$20)</f>
        <v>5965668.0851063831</v>
      </c>
    </row>
    <row r="17" spans="1:4" x14ac:dyDescent="0.25">
      <c r="A17">
        <v>2050</v>
      </c>
      <c r="B17" t="s">
        <v>89</v>
      </c>
      <c r="C17">
        <v>48252228</v>
      </c>
      <c r="D17" s="36">
        <f>C17/(1-'X DAvide'!$D$20)</f>
        <v>51332157.446808517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Various</vt:lpstr>
      <vt:lpstr>X DAvide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2015-06-02T18:37:37Z</dcterms:modified>
</cp:coreProperties>
</file>