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0" windowWidth="20160" windowHeight="10308"/>
  </bookViews>
  <sheets>
    <sheet name="ReadMe" sheetId="10" r:id="rId1"/>
    <sheet name="F4.1" sheetId="1" r:id="rId2"/>
    <sheet name="F4.2" sheetId="2" r:id="rId3"/>
    <sheet name="F4.3" sheetId="3" r:id="rId4"/>
    <sheet name="T4.1" sheetId="8" r:id="rId5"/>
    <sheet name="DataF4.1" sheetId="4" r:id="rId6"/>
    <sheet name="DataF4.3" sheetId="5" r:id="rId7"/>
    <sheet name="DetailsT4.1" sheetId="9" r:id="rId8"/>
  </sheets>
  <externalReferences>
    <externalReference r:id="rId9"/>
    <externalReference r:id="rId10"/>
    <externalReference r:id="rId11"/>
    <externalReference r:id="rId12"/>
    <externalReference r:id="rId13"/>
  </externalReferences>
  <definedNames>
    <definedName name="_10000" localSheetId="6">[1]Регион!#REF!</definedName>
    <definedName name="_10000">[1]Регион!#REF!</definedName>
    <definedName name="_1080" localSheetId="6">[2]Регион!#REF!</definedName>
    <definedName name="_1080">[2]Регион!#REF!</definedName>
    <definedName name="_1090" localSheetId="6">[2]Регион!#REF!</definedName>
    <definedName name="_1090">[2]Регион!#REF!</definedName>
    <definedName name="_1100" localSheetId="6">[2]Регион!#REF!</definedName>
    <definedName name="_1100">[2]Регион!#REF!</definedName>
    <definedName name="_1110" localSheetId="6">[2]Регион!#REF!</definedName>
    <definedName name="_1110">[2]Регион!#REF!</definedName>
    <definedName name="_2" localSheetId="6">[1]Регион!#REF!</definedName>
    <definedName name="_2">[1]Регион!#REF!</definedName>
    <definedName name="_2010" localSheetId="6">#REF!</definedName>
    <definedName name="_2010" localSheetId="0">#REF!</definedName>
    <definedName name="_2010">#REF!</definedName>
    <definedName name="_2080" localSheetId="6">[2]Регион!#REF!</definedName>
    <definedName name="_2080" localSheetId="0">[2]Регион!#REF!</definedName>
    <definedName name="_2080">[2]Регион!#REF!</definedName>
    <definedName name="_2090" localSheetId="6">[2]Регион!#REF!</definedName>
    <definedName name="_2090">[2]Регион!#REF!</definedName>
    <definedName name="_2100" localSheetId="6">[2]Регион!#REF!</definedName>
    <definedName name="_2100">[2]Регион!#REF!</definedName>
    <definedName name="_2110" localSheetId="6">[2]Регион!#REF!</definedName>
    <definedName name="_2110">[2]Регион!#REF!</definedName>
    <definedName name="_3080" localSheetId="6">[2]Регион!#REF!</definedName>
    <definedName name="_3080">[2]Регион!#REF!</definedName>
    <definedName name="_3090" localSheetId="6">[2]Регион!#REF!</definedName>
    <definedName name="_3090">[2]Регион!#REF!</definedName>
    <definedName name="_3100" localSheetId="6">[2]Регион!#REF!</definedName>
    <definedName name="_3100">[2]Регион!#REF!</definedName>
    <definedName name="_3110" localSheetId="6">[2]Регион!#REF!</definedName>
    <definedName name="_3110">[2]Регион!#REF!</definedName>
    <definedName name="_4080" localSheetId="6">[2]Регион!#REF!</definedName>
    <definedName name="_4080">[2]Регион!#REF!</definedName>
    <definedName name="_4090" localSheetId="6">[2]Регион!#REF!</definedName>
    <definedName name="_4090">[2]Регион!#REF!</definedName>
    <definedName name="_4100" localSheetId="6">[2]Регион!#REF!</definedName>
    <definedName name="_4100">[2]Регион!#REF!</definedName>
    <definedName name="_4110" localSheetId="6">[2]Регион!#REF!</definedName>
    <definedName name="_4110">[2]Регион!#REF!</definedName>
    <definedName name="_5080" localSheetId="6">[2]Регион!#REF!</definedName>
    <definedName name="_5080">[2]Регион!#REF!</definedName>
    <definedName name="_5090" localSheetId="6">[2]Регион!#REF!</definedName>
    <definedName name="_5090">[2]Регион!#REF!</definedName>
    <definedName name="_5100" localSheetId="6">[2]Регион!#REF!</definedName>
    <definedName name="_5100">[2]Регион!#REF!</definedName>
    <definedName name="_5110" localSheetId="6">[2]Регион!#REF!</definedName>
    <definedName name="_5110">[2]Регион!#REF!</definedName>
    <definedName name="_6080" localSheetId="6">[2]Регион!#REF!</definedName>
    <definedName name="_6080">[2]Регион!#REF!</definedName>
    <definedName name="_6090" localSheetId="6">[2]Регион!#REF!</definedName>
    <definedName name="_6090">[2]Регион!#REF!</definedName>
    <definedName name="_6100" localSheetId="6">[2]Регион!#REF!</definedName>
    <definedName name="_6100">[2]Регион!#REF!</definedName>
    <definedName name="_6110" localSheetId="6">[2]Регион!#REF!</definedName>
    <definedName name="_6110">[2]Регион!#REF!</definedName>
    <definedName name="_7031_1" localSheetId="6">[2]Регион!#REF!</definedName>
    <definedName name="_7031_1">[2]Регион!#REF!</definedName>
    <definedName name="_7031_2" localSheetId="6">[2]Регион!#REF!</definedName>
    <definedName name="_7031_2">[2]Регион!#REF!</definedName>
    <definedName name="_7032_1" localSheetId="6">[2]Регион!#REF!</definedName>
    <definedName name="_7032_1">[2]Регион!#REF!</definedName>
    <definedName name="_7032_2" localSheetId="6">[2]Регион!#REF!</definedName>
    <definedName name="_7032_2">[2]Регион!#REF!</definedName>
    <definedName name="_7033_1" localSheetId="6">[2]Регион!#REF!</definedName>
    <definedName name="_7033_1">[2]Регион!#REF!</definedName>
    <definedName name="_7033_2" localSheetId="6">[2]Регион!#REF!</definedName>
    <definedName name="_7033_2">[2]Регион!#REF!</definedName>
    <definedName name="_7034_1" localSheetId="6">[2]Регион!#REF!</definedName>
    <definedName name="_7034_1">[2]Регион!#REF!</definedName>
    <definedName name="_7034_2" localSheetId="6">[2]Регион!#REF!</definedName>
    <definedName name="_7034_2">[2]Регион!#REF!</definedName>
    <definedName name="column_head" localSheetId="6">#REF!</definedName>
    <definedName name="column_head" localSheetId="0">#REF!</definedName>
    <definedName name="column_head">#REF!</definedName>
    <definedName name="column_headings" localSheetId="6">#REF!</definedName>
    <definedName name="column_headings" localSheetId="7">#REF!</definedName>
    <definedName name="column_headings" localSheetId="0">#REF!</definedName>
    <definedName name="column_headings" localSheetId="4">#REF!</definedName>
    <definedName name="column_headings">#REF!</definedName>
    <definedName name="column_numbers" localSheetId="6">#REF!</definedName>
    <definedName name="column_numbers" localSheetId="7">#REF!</definedName>
    <definedName name="column_numbers" localSheetId="4">#REF!</definedName>
    <definedName name="column_numbers">#REF!</definedName>
    <definedName name="data" localSheetId="6">#REF!</definedName>
    <definedName name="data" localSheetId="7">#REF!</definedName>
    <definedName name="data" localSheetId="4">#REF!</definedName>
    <definedName name="data">#REF!</definedName>
    <definedName name="data2" localSheetId="6">#REF!</definedName>
    <definedName name="data2" localSheetId="7">#REF!</definedName>
    <definedName name="data2" localSheetId="4">#REF!</definedName>
    <definedName name="data2">#REF!</definedName>
    <definedName name="Diag" localSheetId="6">#REF!,#REF!</definedName>
    <definedName name="Diag" localSheetId="0">#REF!,#REF!</definedName>
    <definedName name="Diag">#REF!,#REF!</definedName>
    <definedName name="ea_flux" localSheetId="6">#REF!</definedName>
    <definedName name="ea_flux" localSheetId="7">#REF!</definedName>
    <definedName name="ea_flux" localSheetId="0">#REF!</definedName>
    <definedName name="ea_flux" localSheetId="4">#REF!</definedName>
    <definedName name="ea_flux">#REF!</definedName>
    <definedName name="Equilibre" localSheetId="6">#REF!</definedName>
    <definedName name="Equilibre" localSheetId="7">#REF!</definedName>
    <definedName name="Equilibre" localSheetId="4">#REF!</definedName>
    <definedName name="Equilibre">#REF!</definedName>
    <definedName name="females">'[3]rba table'!$I$10:$I$49</definedName>
    <definedName name="fig4b" localSheetId="6">#REF!</definedName>
    <definedName name="fig4b" localSheetId="0">#REF!</definedName>
    <definedName name="fig4b">#REF!</definedName>
    <definedName name="fmtr" localSheetId="6">#REF!</definedName>
    <definedName name="fmtr" localSheetId="0">#REF!</definedName>
    <definedName name="fmtr" localSheetId="4">#REF!</definedName>
    <definedName name="fmtr">#REF!</definedName>
    <definedName name="footno" localSheetId="6">#REF!</definedName>
    <definedName name="footno" localSheetId="4">#REF!</definedName>
    <definedName name="footno">#REF!</definedName>
    <definedName name="footnotes" localSheetId="6">#REF!</definedName>
    <definedName name="footnotes" localSheetId="7">#REF!</definedName>
    <definedName name="footnotes" localSheetId="4">#REF!</definedName>
    <definedName name="footnotes">#REF!</definedName>
    <definedName name="footnotes2" localSheetId="6">#REF!</definedName>
    <definedName name="footnotes2" localSheetId="4">#REF!</definedName>
    <definedName name="footnotes2">#REF!</definedName>
    <definedName name="GEOG9703" localSheetId="6">#REF!</definedName>
    <definedName name="GEOG9703">#REF!</definedName>
    <definedName name="HTML_CodePage" hidden="1">1252</definedName>
    <definedName name="HTML_Control" localSheetId="0" hidden="1">{"'swa xoffs'!$A$4:$Q$37"}</definedName>
    <definedName name="HTML_Control" localSheetId="4"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'[3]rba table'!$C$10:$C$49</definedName>
    <definedName name="PIB" localSheetId="6">#REF!</definedName>
    <definedName name="PIB" localSheetId="7">#REF!</definedName>
    <definedName name="PIB" localSheetId="0">#REF!</definedName>
    <definedName name="PIB" localSheetId="4">#REF!</definedName>
    <definedName name="PIB">#REF!</definedName>
    <definedName name="Rentflag">IF([4]Comparison!$B$7,"","not ")</definedName>
    <definedName name="ressources" localSheetId="6">#REF!</definedName>
    <definedName name="ressources" localSheetId="7">#REF!</definedName>
    <definedName name="ressources" localSheetId="0">#REF!</definedName>
    <definedName name="ressources" localSheetId="4">#REF!</definedName>
    <definedName name="ressources">#REF!</definedName>
    <definedName name="rpflux" localSheetId="6">#REF!</definedName>
    <definedName name="rpflux" localSheetId="7">#REF!</definedName>
    <definedName name="rpflux" localSheetId="4">#REF!</definedName>
    <definedName name="rpflux">#REF!</definedName>
    <definedName name="rptof" localSheetId="6">#REF!</definedName>
    <definedName name="rptof" localSheetId="7">#REF!</definedName>
    <definedName name="rptof" localSheetId="4">#REF!</definedName>
    <definedName name="rptof">#REF!</definedName>
    <definedName name="rq" localSheetId="6">#REF!</definedName>
    <definedName name="rq">#REF!</definedName>
    <definedName name="spanners_level1" localSheetId="6">#REF!</definedName>
    <definedName name="spanners_level1" localSheetId="7">#REF!</definedName>
    <definedName name="spanners_level1" localSheetId="4">#REF!</definedName>
    <definedName name="spanners_level1">#REF!</definedName>
    <definedName name="spanners_level2" localSheetId="6">#REF!</definedName>
    <definedName name="spanners_level2" localSheetId="7">#REF!</definedName>
    <definedName name="spanners_level2" localSheetId="4">#REF!</definedName>
    <definedName name="spanners_level2">#REF!</definedName>
    <definedName name="spanners_level3" localSheetId="6">#REF!</definedName>
    <definedName name="spanners_level3" localSheetId="7">#REF!</definedName>
    <definedName name="spanners_level3" localSheetId="4">#REF!</definedName>
    <definedName name="spanners_level3">#REF!</definedName>
    <definedName name="spanners_level4" localSheetId="6">#REF!</definedName>
    <definedName name="spanners_level4" localSheetId="7">#REF!</definedName>
    <definedName name="spanners_level4" localSheetId="4">#REF!</definedName>
    <definedName name="spanners_level4">#REF!</definedName>
    <definedName name="spanners_level5" localSheetId="6">#REF!</definedName>
    <definedName name="spanners_level5" localSheetId="7">#REF!</definedName>
    <definedName name="spanners_level5" localSheetId="4">#REF!</definedName>
    <definedName name="spanners_level5">#REF!</definedName>
    <definedName name="spanners_levelV" localSheetId="6">#REF!</definedName>
    <definedName name="spanners_levelV" localSheetId="4">#REF!</definedName>
    <definedName name="spanners_levelV">#REF!</definedName>
    <definedName name="spanners_levelX" localSheetId="6">#REF!</definedName>
    <definedName name="spanners_levelX" localSheetId="4">#REF!</definedName>
    <definedName name="spanners_levelX">#REF!</definedName>
    <definedName name="spanners_levelY" localSheetId="6">#REF!</definedName>
    <definedName name="spanners_levelY" localSheetId="4">#REF!</definedName>
    <definedName name="spanners_levelY">#REF!</definedName>
    <definedName name="spanners_levelZ" localSheetId="6">#REF!</definedName>
    <definedName name="spanners_levelZ" localSheetId="4">#REF!</definedName>
    <definedName name="spanners_levelZ">#REF!</definedName>
    <definedName name="stub_lines" localSheetId="6">#REF!</definedName>
    <definedName name="stub_lines" localSheetId="7">#REF!</definedName>
    <definedName name="stub_lines" localSheetId="4">#REF!</definedName>
    <definedName name="stub_lines">#REF!</definedName>
    <definedName name="Table_DE.4b__Sources_of_private_wealth_accumulation_in_Germany__1870_2010___Multiplicative_decomposition">[5]TableDE4b!$A$3</definedName>
    <definedName name="temp" localSheetId="6">#REF!</definedName>
    <definedName name="temp" localSheetId="7">#REF!</definedName>
    <definedName name="temp" localSheetId="0">#REF!</definedName>
    <definedName name="temp" localSheetId="4">#REF!</definedName>
    <definedName name="temp">#REF!</definedName>
    <definedName name="test" localSheetId="6">[1]Регион!#REF!</definedName>
    <definedName name="test" localSheetId="0">[1]Регион!#REF!</definedName>
    <definedName name="test">[1]Регион!#REF!</definedName>
    <definedName name="titles" localSheetId="6">#REF!</definedName>
    <definedName name="titles" localSheetId="7">#REF!</definedName>
    <definedName name="titles" localSheetId="0">#REF!</definedName>
    <definedName name="titles" localSheetId="4">#REF!</definedName>
    <definedName name="titles">#REF!</definedName>
    <definedName name="totals" localSheetId="6">#REF!</definedName>
    <definedName name="totals" localSheetId="7">#REF!</definedName>
    <definedName name="totals" localSheetId="4">#REF!</definedName>
    <definedName name="totals">#REF!</definedName>
    <definedName name="tt" localSheetId="6">#REF!</definedName>
    <definedName name="tt">#REF!</definedName>
    <definedName name="xxx" localSheetId="6">#REF!</definedName>
    <definedName name="xxx" localSheetId="7">#REF!</definedName>
    <definedName name="xxx" localSheetId="4">#REF!</definedName>
    <definedName name="xxx">#REF!</definedName>
    <definedName name="Year">[4]Output!$C$4:$C$38</definedName>
    <definedName name="YearLabel">[4]Output!$B$15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3" i="4" l="1"/>
  <c r="G143" i="4"/>
  <c r="E143" i="4"/>
  <c r="D143" i="4"/>
  <c r="C143" i="4"/>
  <c r="B143" i="4"/>
  <c r="E142" i="5"/>
  <c r="D142" i="5"/>
  <c r="C142" i="5"/>
  <c r="B142" i="5"/>
  <c r="E192" i="5"/>
  <c r="D192" i="5"/>
  <c r="C192" i="5"/>
  <c r="B19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37" i="5"/>
  <c r="M127"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37" i="5"/>
  <c r="L127" i="5"/>
  <c r="A34" i="4"/>
  <c r="A33" i="4"/>
  <c r="A32" i="4"/>
  <c r="A31" i="4"/>
  <c r="A30" i="4"/>
  <c r="A29" i="4"/>
  <c r="A28" i="4"/>
  <c r="A27" i="4"/>
  <c r="A26" i="4"/>
  <c r="A25" i="4"/>
  <c r="A24" i="4"/>
  <c r="A23" i="4"/>
  <c r="A22" i="4"/>
  <c r="A21" i="4"/>
  <c r="A20" i="4"/>
  <c r="A19" i="4"/>
  <c r="A18" i="4"/>
  <c r="A17" i="4"/>
  <c r="A16" i="4"/>
  <c r="A15" i="4"/>
  <c r="A14" i="4"/>
  <c r="A13" i="4"/>
  <c r="A12" i="4"/>
  <c r="A11" i="4"/>
  <c r="A10" i="4"/>
  <c r="A9" i="4"/>
  <c r="A8" i="4"/>
  <c r="M22" i="8"/>
  <c r="I21" i="8"/>
  <c r="H21" i="8"/>
  <c r="G19" i="8"/>
  <c r="F19" i="8"/>
  <c r="I18" i="8"/>
  <c r="H18" i="8"/>
  <c r="G16" i="8"/>
  <c r="M16" i="8"/>
  <c r="K15" i="8"/>
  <c r="J15" i="8"/>
  <c r="I15" i="8"/>
  <c r="H15" i="8"/>
  <c r="L15" i="8"/>
  <c r="J13" i="8"/>
  <c r="H13" i="8"/>
  <c r="F13" i="8"/>
  <c r="K12" i="8"/>
  <c r="J12" i="8"/>
  <c r="F16" i="8"/>
  <c r="C13" i="8"/>
  <c r="B19" i="8"/>
  <c r="L22" i="8"/>
  <c r="H22" i="8"/>
  <c r="J22" i="8"/>
  <c r="K21" i="8"/>
  <c r="J21" i="8"/>
  <c r="F22" i="8"/>
  <c r="G21" i="8"/>
  <c r="F21" i="8"/>
  <c r="J19" i="8"/>
  <c r="K18" i="8"/>
  <c r="J18" i="8"/>
  <c r="H19" i="8"/>
  <c r="G18" i="8"/>
  <c r="F18" i="8"/>
  <c r="J16" i="8"/>
  <c r="H16" i="8"/>
  <c r="G15" i="8"/>
  <c r="F15" i="8"/>
  <c r="I12" i="8"/>
  <c r="H12" i="8"/>
  <c r="G12" i="8"/>
  <c r="F12" i="8"/>
  <c r="B13" i="8"/>
  <c r="N13" i="8"/>
  <c r="N12" i="8"/>
  <c r="E22" i="8"/>
  <c r="E16" i="8"/>
  <c r="M13" i="8"/>
  <c r="M15" i="9"/>
  <c r="AB15" i="9"/>
  <c r="T15" i="9"/>
  <c r="AC15" i="9"/>
  <c r="Q15" i="9"/>
  <c r="R15" i="9"/>
  <c r="U15" i="9"/>
  <c r="V15" i="9"/>
  <c r="W15" i="9"/>
  <c r="X15" i="9"/>
  <c r="Y15" i="9"/>
  <c r="Z15" i="9"/>
  <c r="AA15" i="9"/>
  <c r="AE15" i="9"/>
  <c r="M16" i="9"/>
  <c r="AB16" i="9"/>
  <c r="T16" i="9"/>
  <c r="Q16" i="9"/>
  <c r="AC16" i="9"/>
  <c r="U16" i="9"/>
  <c r="V16" i="9"/>
  <c r="W16" i="9"/>
  <c r="X16" i="9"/>
  <c r="Y16" i="9"/>
  <c r="Z16" i="9"/>
  <c r="AA16" i="9"/>
  <c r="M17" i="9"/>
  <c r="AB17" i="9"/>
  <c r="AE17" i="9"/>
  <c r="M21" i="9"/>
  <c r="M15" i="8"/>
  <c r="T21" i="9"/>
  <c r="Q21" i="9"/>
  <c r="AC21" i="9"/>
  <c r="U21" i="9"/>
  <c r="V21" i="9"/>
  <c r="W21" i="9"/>
  <c r="X21" i="9"/>
  <c r="Y21" i="9"/>
  <c r="Z21" i="9"/>
  <c r="AA21" i="9"/>
  <c r="M22" i="9"/>
  <c r="AB22" i="9"/>
  <c r="T22" i="9"/>
  <c r="AC22" i="9"/>
  <c r="Q22" i="9"/>
  <c r="R22" i="9"/>
  <c r="U22" i="9"/>
  <c r="V22" i="9"/>
  <c r="W22" i="9"/>
  <c r="X22" i="9"/>
  <c r="Y22" i="9"/>
  <c r="Z22" i="9"/>
  <c r="AA22" i="9"/>
  <c r="M23" i="9"/>
  <c r="AB23" i="9"/>
  <c r="AE23" i="9"/>
  <c r="M26" i="9"/>
  <c r="AB26" i="9"/>
  <c r="T26" i="9"/>
  <c r="Q26" i="9"/>
  <c r="AC26" i="9"/>
  <c r="U26" i="9"/>
  <c r="V26" i="9"/>
  <c r="W26" i="9"/>
  <c r="X26" i="9"/>
  <c r="Y26" i="9"/>
  <c r="Z26" i="9"/>
  <c r="AA26" i="9"/>
  <c r="M27" i="9"/>
  <c r="T27" i="9"/>
  <c r="AC27" i="9"/>
  <c r="Q27" i="9"/>
  <c r="AE27" i="9"/>
  <c r="R27" i="9"/>
  <c r="U27" i="9"/>
  <c r="V27" i="9"/>
  <c r="W27" i="9"/>
  <c r="X27" i="9"/>
  <c r="Y27" i="9"/>
  <c r="Z27" i="9"/>
  <c r="AA27" i="9"/>
  <c r="AB27" i="9"/>
  <c r="M28" i="9"/>
  <c r="AB28" i="9"/>
  <c r="AE28" i="9"/>
  <c r="M31" i="9"/>
  <c r="AB31" i="9"/>
  <c r="T31" i="9"/>
  <c r="AC31" i="9"/>
  <c r="Q31" i="9"/>
  <c r="R31" i="9"/>
  <c r="U31" i="9"/>
  <c r="V31" i="9"/>
  <c r="W31" i="9"/>
  <c r="X31" i="9"/>
  <c r="Y31" i="9"/>
  <c r="Z31" i="9"/>
  <c r="AA31" i="9"/>
  <c r="M32" i="9"/>
  <c r="T32" i="9"/>
  <c r="AC32" i="9"/>
  <c r="Q32" i="9"/>
  <c r="R32" i="9"/>
  <c r="U32" i="9"/>
  <c r="V32" i="9"/>
  <c r="W32" i="9"/>
  <c r="X32" i="9"/>
  <c r="Y32" i="9"/>
  <c r="Z32" i="9"/>
  <c r="AA32" i="9"/>
  <c r="AB32" i="9"/>
  <c r="AE32" i="9"/>
  <c r="M33" i="9"/>
  <c r="AB33" i="9"/>
  <c r="AE33" i="9"/>
  <c r="E12" i="8"/>
  <c r="B12" i="8"/>
  <c r="C12" i="8"/>
  <c r="L12" i="8"/>
  <c r="M12" i="8"/>
  <c r="E15" i="8"/>
  <c r="N15" i="8"/>
  <c r="B15" i="8"/>
  <c r="C15" i="8"/>
  <c r="E18" i="8"/>
  <c r="N18" i="8"/>
  <c r="B18" i="8"/>
  <c r="C18" i="8"/>
  <c r="L18" i="8"/>
  <c r="E21" i="8"/>
  <c r="N21" i="8"/>
  <c r="B21" i="8"/>
  <c r="C21" i="8"/>
  <c r="L21" i="8"/>
  <c r="A33" i="5"/>
  <c r="A32" i="5"/>
  <c r="A31" i="5"/>
  <c r="A30" i="5"/>
  <c r="A29" i="5"/>
  <c r="A28" i="5"/>
  <c r="A27" i="5"/>
  <c r="A26" i="5"/>
  <c r="A25" i="5"/>
  <c r="A24" i="5"/>
  <c r="A23" i="5"/>
  <c r="A22" i="5"/>
  <c r="A21" i="5"/>
  <c r="A20" i="5"/>
  <c r="A19" i="5"/>
  <c r="A18" i="5"/>
  <c r="A17" i="5"/>
  <c r="A16" i="5"/>
  <c r="A15" i="5"/>
  <c r="A14" i="5"/>
  <c r="A13" i="5"/>
  <c r="A12" i="5"/>
  <c r="A11" i="5"/>
  <c r="A10" i="5"/>
  <c r="A9" i="5"/>
  <c r="A8" i="5"/>
  <c r="A7" i="5"/>
  <c r="B137" i="5"/>
  <c r="B57" i="5"/>
  <c r="B138" i="4"/>
  <c r="C137" i="5"/>
  <c r="C47" i="5"/>
  <c r="C138" i="4"/>
  <c r="D137" i="5"/>
  <c r="E137" i="5"/>
  <c r="B28" i="4"/>
  <c r="C28" i="4"/>
  <c r="B38" i="4"/>
  <c r="C38" i="4"/>
  <c r="F38" i="4"/>
  <c r="C37" i="5"/>
  <c r="B48" i="4"/>
  <c r="C48" i="4"/>
  <c r="B58" i="4"/>
  <c r="C58" i="4"/>
  <c r="F58" i="4"/>
  <c r="B68" i="4"/>
  <c r="C68" i="4"/>
  <c r="B78" i="4"/>
  <c r="C78" i="4"/>
  <c r="F78" i="4"/>
  <c r="C77" i="5"/>
  <c r="B88" i="4"/>
  <c r="C88" i="4"/>
  <c r="B98" i="4"/>
  <c r="C98" i="4"/>
  <c r="F98" i="4"/>
  <c r="B108" i="4"/>
  <c r="C108" i="4"/>
  <c r="B118" i="4"/>
  <c r="B117" i="5"/>
  <c r="C118" i="4"/>
  <c r="F118" i="4"/>
  <c r="C117" i="5"/>
  <c r="B127" i="5"/>
  <c r="C127" i="5"/>
  <c r="D127" i="5"/>
  <c r="E127" i="5"/>
  <c r="B147" i="5"/>
  <c r="C147" i="5"/>
  <c r="D147" i="5"/>
  <c r="E147" i="5"/>
  <c r="B152" i="5"/>
  <c r="C152" i="5"/>
  <c r="D152" i="5"/>
  <c r="E152" i="5"/>
  <c r="B157" i="5"/>
  <c r="C157" i="5"/>
  <c r="D157" i="5"/>
  <c r="E157" i="5"/>
  <c r="B162" i="5"/>
  <c r="C162" i="5"/>
  <c r="D162" i="5"/>
  <c r="E162" i="5"/>
  <c r="B167" i="5"/>
  <c r="C167" i="5"/>
  <c r="D167" i="5"/>
  <c r="E167" i="5"/>
  <c r="B172" i="5"/>
  <c r="C172" i="5"/>
  <c r="D172" i="5"/>
  <c r="E172" i="5"/>
  <c r="B177" i="5"/>
  <c r="C177" i="5"/>
  <c r="D177" i="5"/>
  <c r="E177" i="5"/>
  <c r="B182" i="5"/>
  <c r="C182" i="5"/>
  <c r="D182" i="5"/>
  <c r="E182" i="5"/>
  <c r="B187" i="5"/>
  <c r="C187" i="5"/>
  <c r="D187" i="5"/>
  <c r="E187" i="5"/>
  <c r="B197" i="5"/>
  <c r="C197" i="5"/>
  <c r="D197" i="5"/>
  <c r="E197" i="5"/>
  <c r="B202" i="5"/>
  <c r="C202" i="5"/>
  <c r="D202" i="5"/>
  <c r="E202" i="5"/>
  <c r="B207" i="5"/>
  <c r="C207" i="5"/>
  <c r="D207" i="5"/>
  <c r="E207" i="5"/>
  <c r="B212" i="5"/>
  <c r="C212" i="5"/>
  <c r="D212" i="5"/>
  <c r="E212" i="5"/>
  <c r="B217" i="5"/>
  <c r="C217" i="5"/>
  <c r="D217" i="5"/>
  <c r="E217" i="5"/>
  <c r="B222" i="5"/>
  <c r="C222" i="5"/>
  <c r="D222" i="5"/>
  <c r="E222" i="5"/>
  <c r="B227" i="5"/>
  <c r="C227" i="5"/>
  <c r="D227" i="5"/>
  <c r="E227" i="5"/>
  <c r="B232" i="5"/>
  <c r="C232" i="5"/>
  <c r="D232" i="5"/>
  <c r="E232" i="5"/>
  <c r="B237" i="5"/>
  <c r="C237" i="5"/>
  <c r="D237" i="5"/>
  <c r="E237" i="5"/>
  <c r="B242" i="5"/>
  <c r="C242" i="5"/>
  <c r="D242" i="5"/>
  <c r="E242" i="5"/>
  <c r="D8" i="4"/>
  <c r="E8" i="4"/>
  <c r="G8" i="4"/>
  <c r="F8" i="4"/>
  <c r="D28" i="4"/>
  <c r="E28" i="4"/>
  <c r="F28" i="4"/>
  <c r="G28" i="4"/>
  <c r="D38" i="4"/>
  <c r="E38" i="4"/>
  <c r="D48" i="4"/>
  <c r="E48" i="4"/>
  <c r="F48" i="4"/>
  <c r="G48" i="4"/>
  <c r="D58" i="4"/>
  <c r="E58" i="4"/>
  <c r="D68" i="4"/>
  <c r="E68" i="4"/>
  <c r="F68" i="4"/>
  <c r="G68" i="4"/>
  <c r="D78" i="4"/>
  <c r="E78" i="4"/>
  <c r="G78" i="4"/>
  <c r="D88" i="4"/>
  <c r="E88" i="4"/>
  <c r="F88" i="4"/>
  <c r="G88" i="4"/>
  <c r="D98" i="4"/>
  <c r="E98" i="4"/>
  <c r="D108" i="4"/>
  <c r="E108" i="4"/>
  <c r="F108" i="4"/>
  <c r="G108" i="4"/>
  <c r="D118" i="4"/>
  <c r="E118" i="4"/>
  <c r="B128" i="4"/>
  <c r="C128" i="4"/>
  <c r="D128" i="4"/>
  <c r="E128" i="4"/>
  <c r="F128" i="4"/>
  <c r="G128" i="4"/>
  <c r="D138" i="4"/>
  <c r="E138" i="4"/>
  <c r="F138" i="4"/>
  <c r="G138" i="4"/>
  <c r="B148" i="4"/>
  <c r="C148" i="4"/>
  <c r="F148" i="4"/>
  <c r="D148" i="4"/>
  <c r="E148" i="4"/>
  <c r="B153" i="4"/>
  <c r="C153" i="4"/>
  <c r="D153" i="4"/>
  <c r="E153" i="4"/>
  <c r="B158" i="4"/>
  <c r="C158" i="4"/>
  <c r="F158" i="4"/>
  <c r="G158" i="4"/>
  <c r="D158" i="4"/>
  <c r="E158" i="4"/>
  <c r="B163" i="4"/>
  <c r="C163" i="4"/>
  <c r="D163" i="4"/>
  <c r="E163" i="4"/>
  <c r="B168" i="4"/>
  <c r="C168" i="4"/>
  <c r="D168" i="4"/>
  <c r="E168" i="4"/>
  <c r="F168" i="4"/>
  <c r="G168" i="4"/>
  <c r="B173" i="4"/>
  <c r="C173" i="4"/>
  <c r="D173" i="4"/>
  <c r="E173" i="4"/>
  <c r="B178" i="4"/>
  <c r="C178" i="4"/>
  <c r="D178" i="4"/>
  <c r="E178" i="4"/>
  <c r="F178" i="4"/>
  <c r="G178" i="4"/>
  <c r="B183" i="4"/>
  <c r="C183" i="4"/>
  <c r="D183" i="4"/>
  <c r="E183" i="4"/>
  <c r="B188" i="4"/>
  <c r="C188" i="4"/>
  <c r="F188" i="4"/>
  <c r="D188" i="4"/>
  <c r="E188" i="4"/>
  <c r="G188" i="4"/>
  <c r="B193" i="4"/>
  <c r="C193" i="4"/>
  <c r="D193" i="4"/>
  <c r="E193" i="4"/>
  <c r="B198" i="4"/>
  <c r="C198" i="4"/>
  <c r="F198" i="4"/>
  <c r="G198" i="4"/>
  <c r="D198" i="4"/>
  <c r="E198" i="4"/>
  <c r="B203" i="4"/>
  <c r="C203" i="4"/>
  <c r="D203" i="4"/>
  <c r="E203" i="4"/>
  <c r="B208" i="4"/>
  <c r="C208" i="4"/>
  <c r="D208" i="4"/>
  <c r="E208" i="4"/>
  <c r="F208" i="4"/>
  <c r="G208" i="4"/>
  <c r="B213" i="4"/>
  <c r="C213" i="4"/>
  <c r="D213" i="4"/>
  <c r="E213" i="4"/>
  <c r="B218" i="4"/>
  <c r="C218" i="4"/>
  <c r="D218" i="4"/>
  <c r="E218" i="4"/>
  <c r="F218" i="4"/>
  <c r="G218" i="4"/>
  <c r="B223" i="4"/>
  <c r="C223" i="4"/>
  <c r="D223" i="4"/>
  <c r="E223" i="4"/>
  <c r="B228" i="4"/>
  <c r="C228" i="4"/>
  <c r="F228" i="4"/>
  <c r="D228" i="4"/>
  <c r="E228" i="4"/>
  <c r="B233" i="4"/>
  <c r="C233" i="4"/>
  <c r="D233" i="4"/>
  <c r="E233" i="4"/>
  <c r="B238" i="4"/>
  <c r="C238" i="4"/>
  <c r="F238" i="4"/>
  <c r="G238" i="4"/>
  <c r="D238" i="4"/>
  <c r="E238" i="4"/>
  <c r="B243" i="4"/>
  <c r="C243" i="4"/>
  <c r="F243" i="4"/>
  <c r="D243" i="4"/>
  <c r="E243" i="4"/>
  <c r="G243" i="4"/>
  <c r="D117" i="5"/>
  <c r="B77" i="5"/>
  <c r="D77" i="5"/>
  <c r="B67" i="5"/>
  <c r="D67" i="5"/>
  <c r="B37" i="5"/>
  <c r="D37" i="5"/>
  <c r="B27" i="5"/>
  <c r="E27" i="5"/>
  <c r="B107" i="5"/>
  <c r="D107" i="5"/>
  <c r="B7" i="5"/>
  <c r="E7" i="5"/>
  <c r="R16" i="9"/>
  <c r="AE16" i="9"/>
  <c r="G98" i="4"/>
  <c r="AE26" i="9"/>
  <c r="R26" i="9"/>
  <c r="AE21" i="9"/>
  <c r="R21" i="9"/>
  <c r="G118" i="4"/>
  <c r="G38" i="4"/>
  <c r="D57" i="5"/>
  <c r="E57" i="5"/>
  <c r="G228" i="4"/>
  <c r="G148" i="4"/>
  <c r="G58" i="4"/>
  <c r="C87" i="5"/>
  <c r="E107" i="5"/>
  <c r="B87" i="5"/>
  <c r="B47" i="5"/>
  <c r="M19" i="8"/>
  <c r="AB21" i="9"/>
  <c r="C97" i="5"/>
  <c r="C57" i="5"/>
  <c r="D27" i="5"/>
  <c r="E117" i="5"/>
  <c r="C107" i="5"/>
  <c r="B97" i="5"/>
  <c r="E77" i="5"/>
  <c r="C67" i="5"/>
  <c r="E37" i="5"/>
  <c r="C27" i="5"/>
  <c r="C7" i="5"/>
  <c r="M18" i="8"/>
  <c r="AE31" i="9"/>
  <c r="AE22" i="9"/>
  <c r="E67" i="5"/>
  <c r="M21" i="8"/>
  <c r="D7" i="5"/>
  <c r="D87" i="5"/>
  <c r="E87" i="5"/>
  <c r="D47" i="5"/>
  <c r="E47" i="5"/>
  <c r="D97" i="5"/>
  <c r="E97" i="5"/>
</calcChain>
</file>

<file path=xl/sharedStrings.xml><?xml version="1.0" encoding="utf-8"?>
<sst xmlns="http://schemas.openxmlformats.org/spreadsheetml/2006/main" count="197" uniqueCount="91">
  <si>
    <t>Top 1% (Paris)</t>
  </si>
  <si>
    <t>Top 1% (France)</t>
  </si>
  <si>
    <t>Bottom 50%</t>
  </si>
  <si>
    <t>Middle 40%</t>
  </si>
  <si>
    <t>Top 1%</t>
  </si>
  <si>
    <t>Top 10%</t>
  </si>
  <si>
    <t>Year</t>
  </si>
  <si>
    <t>(see also Piketty, Postel-Vinay and Rosenthal 2018 for revised series)</t>
  </si>
  <si>
    <t xml:space="preserve">shweal_p0p50_z_FR
France
Net personal wealth
Bottom 50% | share | adults | equal split
</t>
  </si>
  <si>
    <t xml:space="preserve">shweal_p50p90_z_FR
France
Net personal wealth
Middle 40% | share | adults | equal split
</t>
  </si>
  <si>
    <t xml:space="preserve">shweal_p99p100_z_FR
France
Net personal wealth
Top 1% | share
</t>
  </si>
  <si>
    <t xml:space="preserve">shweal_p90p100_z_FR
France
Net personal wealth
Top 10% | share
</t>
  </si>
  <si>
    <t>Paris</t>
  </si>
  <si>
    <t>France</t>
  </si>
  <si>
    <t>Raw series from Piketty 2013 chap.10 Table TS10.1</t>
  </si>
  <si>
    <t>Raw series downloaded from wid.world on 25-06-2018 at 09:06:22</t>
  </si>
  <si>
    <t>Final series used for wealth concentration in France and Paris</t>
  </si>
  <si>
    <t>Données utilisées pour le graphique sur la répartition de la propriété en France</t>
  </si>
  <si>
    <t xml:space="preserve">sptinc_p0p50_z_FR
France
Pre-tax national income 
Bottom 50% | share
</t>
  </si>
  <si>
    <t xml:space="preserve">sptinc_p50p90_z_FR
France
Pre-tax national income 
Middle 40% | share
</t>
  </si>
  <si>
    <t xml:space="preserve">sptinc_p99p100_992_t_FR
France
Pre-tax national income 
Top 1% | share | adults | tax unit
</t>
  </si>
  <si>
    <t xml:space="preserve">sptinc_p90p100_992_t_FR
France
Pre-tax national income 
Top 10% | share | adults | tax unit
</t>
  </si>
  <si>
    <t>Downloaded from wid.world on 25-06-2018 at 13:59:55</t>
  </si>
  <si>
    <t>Données utilisées pour le graphique sur la répartition des revenus en France</t>
  </si>
  <si>
    <t>Voir texte de l'annexe au chapitre pour les références bibliographiques complètes liées à ces estimations</t>
  </si>
  <si>
    <t>Sources: Authors computations using micro data collected in Paris estate tax archives (see do-file doTableB11.txt)</t>
  </si>
  <si>
    <t>Note: For the purpose of this table, dowries were taken away from "other financial assets" (and therefore from gross assets).</t>
  </si>
  <si>
    <t>furnitures</t>
  </si>
  <si>
    <t>pubbondsfor</t>
  </si>
  <si>
    <t>pubbonds</t>
  </si>
  <si>
    <t>privbondsfor</t>
  </si>
  <si>
    <t>privbonds</t>
  </si>
  <si>
    <t>equityfor</t>
  </si>
  <si>
    <t>equity</t>
  </si>
  <si>
    <t>finassets</t>
  </si>
  <si>
    <t>realestaprov</t>
  </si>
  <si>
    <t>realestaparis</t>
  </si>
  <si>
    <t>realestate</t>
  </si>
  <si>
    <t>(3) Furnitures</t>
  </si>
  <si>
    <t>Memo: Total foreign assets</t>
  </si>
  <si>
    <t>inc.:    (2d)-(2e) Other</t>
  </si>
  <si>
    <t>inc. Foreign govt bonds</t>
  </si>
  <si>
    <t>inc.:    (2c)   Govt bonds</t>
  </si>
  <si>
    <t>inc. Foreign private bonds</t>
  </si>
  <si>
    <t>inc.:   (2b) Private  bonds</t>
  </si>
  <si>
    <t>inc. Foreign equity</t>
  </si>
  <si>
    <t>inc.:    (2a) Equity</t>
  </si>
  <si>
    <t>(2) Financial assets</t>
  </si>
  <si>
    <t>inc. Out-of-Paris real estate</t>
  </si>
  <si>
    <t>inc. Paris real estate</t>
  </si>
  <si>
    <t>(1)     Real estate assets</t>
  </si>
  <si>
    <t>Table B11: Inheritance in Paris, 1872-1937 - Detailed asset composition by fractiles of net estate (subsample)</t>
  </si>
  <si>
    <t>Table extracted from Piketty-Postel-Vinay-Rosenthal 2011 Appendix B; see formulas on T3.1 (so as to include out-of-Paris real estate in 1872-1882)</t>
  </si>
  <si>
    <t>Données détaillées sur la composition des patrimoines parisiens 1872-1912</t>
  </si>
  <si>
    <t>Source: calculs de moyennes quinquennales (voir formules) à partir des séries WID.world (Garbinti-Goupille-Lebret-Piketty 2017); voir discussion dans l'annexe</t>
  </si>
  <si>
    <t>Source: calculs de moyennes mobiles quinquennales autour de la date indiquée (voir formules) à partir des séries WID.world (Garbinti-Goupille-Lebret-Piketty 2017); voir discussion dans l'annexe</t>
  </si>
  <si>
    <t>Downloaded from wid.world on 08-01-2019 at 09:51:29</t>
  </si>
  <si>
    <t xml:space="preserve">sptinc_p90p100_992_j_FR
France
Pre-tax national income 
Top 10% | share | adults | equal split
</t>
  </si>
  <si>
    <t xml:space="preserve">sptinc_p99p100_992_j_FR
France
Pre-tax national income 
Top 1% | share | adults | equal split
</t>
  </si>
  <si>
    <t xml:space="preserve">sptinc_p0p50_992_j_FR
France
Pre-tax national income 
Bottom 50% | share | adults | equal split
</t>
  </si>
  <si>
    <t xml:space="preserve">sptinc_p50p90_992_j_FR
France
Pre-tax national income 
Bottom 50% | share | adults | equal split
</t>
  </si>
  <si>
    <t>Equal-split National Income Shares Series</t>
  </si>
  <si>
    <t>Tax-Unit National Income Shares Series</t>
  </si>
  <si>
    <t>Ratio top10% Equal-Split/Tax-Unit</t>
  </si>
  <si>
    <t>Ratio top1% Equal-Split/Tax-Unit</t>
  </si>
  <si>
    <t>(séries equal-split pre-tax national income)</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</si>
  <si>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</si>
  <si>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</si>
  <si>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</si>
  <si>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</si>
  <si>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 4.1. The composition of Parisian wealth, 1872-1912</t>
  </si>
  <si>
    <r>
      <rPr>
        <b/>
        <sz val="14"/>
        <rFont val="Arial Narrow"/>
        <family val="2"/>
      </rPr>
      <t xml:space="preserve">Real estate assets </t>
    </r>
    <r>
      <rPr>
        <sz val="10"/>
        <rFont val="Arial Narrow"/>
        <family val="2"/>
      </rPr>
      <t>(buildings, houses, agricultural land, etc.)</t>
    </r>
  </si>
  <si>
    <t>incl.:        Paris real estate</t>
  </si>
  <si>
    <t>incl.:            out-of-Paris real estate</t>
  </si>
  <si>
    <r>
      <t xml:space="preserve">Financial assets </t>
    </r>
    <r>
      <rPr>
        <sz val="10"/>
        <rFont val="Arial Narrow"/>
        <family val="2"/>
      </rPr>
      <t>(equity, bonds, etc.)</t>
    </r>
  </si>
  <si>
    <t>incl.:  foreign equity</t>
  </si>
  <si>
    <t>incl.:    foreign private bonds</t>
  </si>
  <si>
    <t>incl.:    foreign public bonds</t>
  </si>
  <si>
    <t>incl.: other financial assets (deposits, cash, etc.)</t>
  </si>
  <si>
    <t>Total foreign financial assets</t>
  </si>
  <si>
    <t>Furniture, precious objects, etc.</t>
  </si>
  <si>
    <t>Composition of total wealth</t>
  </si>
  <si>
    <t>Composition of top 1% wealth</t>
  </si>
  <si>
    <t>Composition of next 9%</t>
  </si>
  <si>
    <t>Composition of next 40%</t>
  </si>
  <si>
    <t>incl.:    French equity</t>
  </si>
  <si>
    <t>incl.:    French private   bonds</t>
  </si>
  <si>
    <t>incl.:    French   public   bonds</t>
  </si>
  <si>
    <t>(last revised: 2/8/2019)</t>
  </si>
  <si>
    <r>
      <rPr>
        <b/>
        <sz val="12"/>
        <rFont val="Arial"/>
        <family val="2"/>
      </rPr>
      <t>Interpretation</t>
    </r>
    <r>
      <rPr>
        <sz val="12"/>
        <rFont val="Arial"/>
        <family val="2"/>
      </rPr>
      <t xml:space="preserve">: In 1912, real esate assets made 35% of total property owned by Parisian wealth holders, financial assets made 62% of the total (including 21% for foreign financial assets), and furniture and precious objects made 3%. Among top 1% wealth holders, the share of financial assets reached 66% (including 25% for foreign financial assets). </t>
    </r>
    <r>
      <rPr>
        <b/>
        <sz val="12"/>
        <rFont val="Arial Narrow"/>
        <family val="2"/>
      </rPr>
      <t>Sources</t>
    </r>
    <r>
      <rPr>
        <sz val="12"/>
        <rFont val="Arial Narrow"/>
        <family val="2"/>
      </rPr>
      <t>: see piketty.pse.ens.fr/ideology.</t>
    </r>
  </si>
  <si>
    <t>Tables and figures from Chapter 4: Ownership societies: the case of France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</si>
</sst>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7" x14ac:knownFonts="1">
    <font>
      <sz val="11"/>
      <color theme="1"/>
      <name val="Calibri"/>
      <family val="2"/>
      <scheme val="minor"/>
    </font>
    <font>
      <sz val="12"/>
      <color theme="1"/>
      <name val="Arial"/>
      <family val="2"/>
    </font>
    <font>
      <sz val="12"/>
      <name val="Arial"/>
      <family val="2"/>
    </font>
    <font>
      <sz val="12"/>
      <color theme="1"/>
      <name val="Arial"/>
      <family val="2"/>
    </font>
    <font>
      <sz val="12"/>
      <color theme="1"/>
      <name val="Arial"/>
      <family val="2"/>
    </font>
    <font>
      <b/>
      <sz val="12"/>
      <color theme="1"/>
      <name val="Arial"/>
      <family val="2"/>
    </font>
    <font>
      <sz val="12"/>
      <color indexed="24"/>
      <name val="Arial"/>
      <family val="2"/>
    </font>
    <font>
      <sz val="10"/>
      <name val="Arial"/>
      <family val="2"/>
    </font>
    <font>
      <sz val="11"/>
      <name val="Arial"/>
      <family val="2"/>
    </font>
    <font>
      <b/>
      <sz val="12"/>
      <name val="Arial"/>
      <family val="2"/>
    </font>
    <font>
      <sz val="12"/>
      <name val="Arial"/>
      <family val="2"/>
    </font>
    <font>
      <sz val="10"/>
      <color indexed="8"/>
      <name val="Arial Narrow"/>
      <family val="2"/>
    </font>
    <font>
      <sz val="8"/>
      <color indexed="24"/>
      <name val="Arial"/>
      <family val="2"/>
    </font>
    <font>
      <sz val="10"/>
      <color indexed="24"/>
      <name val="Arial Narrow"/>
      <family val="2"/>
    </font>
    <font>
      <b/>
      <sz val="10"/>
      <color indexed="24"/>
      <name val="Arial Narrow"/>
      <family val="2"/>
    </font>
    <font>
      <sz val="9"/>
      <color indexed="24"/>
      <name val="Arial Narrow"/>
      <family val="2"/>
    </font>
    <font>
      <b/>
      <sz val="10"/>
      <name val="Arial Narrow"/>
      <family val="2"/>
    </font>
    <font>
      <sz val="10"/>
      <name val="Arial Narrow"/>
      <family val="2"/>
    </font>
    <font>
      <sz val="9"/>
      <name val="Arial Narrow"/>
      <family val="2"/>
    </font>
    <font>
      <b/>
      <sz val="14"/>
      <name val="Arial"/>
      <family val="2"/>
    </font>
    <font>
      <sz val="10"/>
      <color indexed="24"/>
      <name val="Arial"/>
      <family val="2"/>
    </font>
    <font>
      <b/>
      <sz val="10"/>
      <color indexed="8"/>
      <name val="Arial"/>
      <family val="2"/>
    </font>
    <font>
      <i/>
      <sz val="12"/>
      <name val="Arial"/>
      <family val="2"/>
    </font>
    <font>
      <sz val="12"/>
      <name val="Arial Narrow"/>
      <family val="2"/>
    </font>
    <font>
      <i/>
      <sz val="10"/>
      <color indexed="24"/>
      <name val="Arial Narrow"/>
      <family val="2"/>
    </font>
    <font>
      <i/>
      <sz val="10"/>
      <name val="Arial Narrow"/>
      <family val="2"/>
    </font>
    <font>
      <sz val="14"/>
      <color indexed="8"/>
      <name val="Arial Narrow"/>
      <family val="2"/>
    </font>
    <font>
      <sz val="14"/>
      <name val="Arial"/>
      <family val="2"/>
    </font>
    <font>
      <b/>
      <sz val="14"/>
      <name val="Arial Narrow"/>
      <family val="2"/>
    </font>
    <font>
      <i/>
      <sz val="14"/>
      <name val="Arial"/>
      <family val="2"/>
    </font>
    <font>
      <b/>
      <sz val="14"/>
      <color indexed="24"/>
      <name val="Arial Narrow"/>
      <family val="2"/>
    </font>
    <font>
      <b/>
      <i/>
      <sz val="12"/>
      <name val="Arial Narrow"/>
      <family val="2"/>
    </font>
    <font>
      <b/>
      <i/>
      <sz val="12"/>
      <color indexed="24"/>
      <name val="Arial Narrow"/>
      <family val="2"/>
    </font>
    <font>
      <b/>
      <sz val="16"/>
      <name val="Arial"/>
      <family val="2"/>
    </font>
    <font>
      <sz val="16"/>
      <color indexed="24"/>
      <name val="Arial"/>
      <family val="2"/>
    </font>
    <font>
      <b/>
      <sz val="14"/>
      <color indexed="8"/>
      <name val="Arial"/>
      <family val="2"/>
    </font>
    <font>
      <b/>
      <sz val="12"/>
      <name val="Arial Narrow"/>
      <family val="2"/>
    </font>
  </fonts>
  <fills count="2">
    <fill>
      <patternFill patternType="none"/>
    </fill>
    <fill>
      <patternFill patternType="gray125"/>
    </fill>
  </fills>
  <borders count="30">
    <border>
      <left/>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top/>
      <bottom/>
      <diagonal/>
    </border>
    <border>
      <left style="medium">
        <color indexed="64"/>
      </left>
      <right/>
      <top/>
      <bottom style="thick">
        <color indexed="64"/>
      </bottom>
      <diagonal/>
    </border>
    <border>
      <left style="medium">
        <color indexed="64"/>
      </left>
      <right style="medium">
        <color indexed="64"/>
      </right>
      <top/>
      <bottom style="thick">
        <color indexed="64"/>
      </bottom>
      <diagonal/>
    </border>
    <border>
      <left/>
      <right style="thick">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style="thick">
        <color indexed="64"/>
      </bottom>
      <diagonal/>
    </border>
    <border>
      <left/>
      <right style="medium">
        <color indexed="64"/>
      </right>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style="thick">
        <color indexed="64"/>
      </left>
      <right/>
      <top style="thin">
        <color indexed="64"/>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s>
  <cellStyleXfs count="4">
    <xf numFmtId="0" fontId="0" fillId="0" borderId="0"/>
    <xf numFmtId="0" fontId="6" fillId="0" borderId="0"/>
    <xf numFmtId="0" fontId="7" fillId="0" borderId="0"/>
    <xf numFmtId="0" fontId="7" fillId="0" borderId="0"/>
  </cellStyleXfs>
  <cellXfs count="123">
    <xf numFmtId="0" fontId="0" fillId="0" borderId="0" xfId="0"/>
    <xf numFmtId="164" fontId="4" fillId="0" borderId="0" xfId="0" applyNumberFormat="1" applyFont="1" applyAlignment="1">
      <alignment horizontal="center"/>
    </xf>
    <xf numFmtId="0" fontId="4" fillId="0" borderId="0" xfId="0" applyFont="1"/>
    <xf numFmtId="164"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xf numFmtId="0" fontId="5" fillId="0" borderId="0" xfId="0" applyFont="1"/>
    <xf numFmtId="164" fontId="4" fillId="0" borderId="0" xfId="0" applyNumberFormat="1" applyFont="1"/>
    <xf numFmtId="2" fontId="4" fillId="0" borderId="0" xfId="0" applyNumberFormat="1" applyFont="1"/>
    <xf numFmtId="0" fontId="6" fillId="0" borderId="0" xfId="1"/>
    <xf numFmtId="0" fontId="6" fillId="0" borderId="0" xfId="1" applyBorder="1"/>
    <xf numFmtId="0" fontId="6" fillId="0" borderId="7" xfId="1" applyBorder="1"/>
    <xf numFmtId="9" fontId="10" fillId="0" borderId="0" xfId="1" applyNumberFormat="1" applyFont="1" applyBorder="1" applyAlignment="1">
      <alignment horizontal="center" vertical="center"/>
    </xf>
    <xf numFmtId="9" fontId="9" fillId="0" borderId="0" xfId="1" applyNumberFormat="1" applyFont="1" applyBorder="1" applyAlignment="1">
      <alignment horizontal="center" vertical="center"/>
    </xf>
    <xf numFmtId="0" fontId="10" fillId="0" borderId="7" xfId="1" applyFont="1" applyBorder="1" applyAlignment="1">
      <alignment horizontal="center" vertical="center" wrapText="1"/>
    </xf>
    <xf numFmtId="164" fontId="12" fillId="0" borderId="0" xfId="1" applyNumberFormat="1" applyFont="1"/>
    <xf numFmtId="0" fontId="13" fillId="0" borderId="0" xfId="1" applyFont="1"/>
    <xf numFmtId="1" fontId="6" fillId="0" borderId="0" xfId="1" applyNumberFormat="1"/>
    <xf numFmtId="0" fontId="20" fillId="0" borderId="0" xfId="1" applyFont="1"/>
    <xf numFmtId="165" fontId="21" fillId="0" borderId="0" xfId="1" applyNumberFormat="1" applyFont="1"/>
    <xf numFmtId="9" fontId="22" fillId="0" borderId="10" xfId="1" applyNumberFormat="1" applyFont="1" applyBorder="1" applyAlignment="1">
      <alignment horizontal="center" vertical="center"/>
    </xf>
    <xf numFmtId="9" fontId="8" fillId="0" borderId="0" xfId="1" applyNumberFormat="1" applyFont="1" applyBorder="1" applyAlignment="1">
      <alignment horizontal="center" vertical="center"/>
    </xf>
    <xf numFmtId="164" fontId="13" fillId="0" borderId="0" xfId="1" applyNumberFormat="1" applyFont="1"/>
    <xf numFmtId="9" fontId="22" fillId="0" borderId="18" xfId="1" applyNumberFormat="1" applyFont="1" applyBorder="1" applyAlignment="1">
      <alignment horizontal="center" vertical="center" wrapText="1"/>
    </xf>
    <xf numFmtId="9" fontId="22" fillId="0" borderId="0" xfId="1" applyNumberFormat="1" applyFont="1" applyBorder="1" applyAlignment="1">
      <alignment horizontal="center" vertical="center" wrapText="1"/>
    </xf>
    <xf numFmtId="9" fontId="10" fillId="0" borderId="0" xfId="1" applyNumberFormat="1" applyFont="1" applyBorder="1" applyAlignment="1">
      <alignment horizontal="center" vertical="center" wrapText="1"/>
    </xf>
    <xf numFmtId="0" fontId="23" fillId="0" borderId="7" xfId="1" applyFont="1" applyBorder="1" applyAlignment="1">
      <alignment horizontal="center" vertical="center" wrapText="1"/>
    </xf>
    <xf numFmtId="0" fontId="11" fillId="0" borderId="7" xfId="1" applyFont="1" applyBorder="1" applyAlignment="1">
      <alignment horizontal="center" vertical="center" wrapText="1"/>
    </xf>
    <xf numFmtId="3" fontId="10" fillId="0" borderId="0" xfId="1" applyNumberFormat="1" applyFont="1" applyBorder="1" applyAlignment="1">
      <alignment horizontal="center" vertical="center"/>
    </xf>
    <xf numFmtId="0" fontId="9" fillId="0" borderId="21" xfId="1" applyFont="1" applyBorder="1" applyAlignment="1">
      <alignment horizontal="center" vertical="center" wrapText="1"/>
    </xf>
    <xf numFmtId="0" fontId="26" fillId="0" borderId="6" xfId="1" applyFont="1" applyBorder="1" applyAlignment="1">
      <alignment horizontal="center" vertical="center" wrapText="1"/>
    </xf>
    <xf numFmtId="0" fontId="27" fillId="0" borderId="7" xfId="1" applyFont="1" applyBorder="1" applyAlignment="1">
      <alignment horizontal="center" vertical="center" wrapText="1"/>
    </xf>
    <xf numFmtId="9" fontId="19" fillId="0" borderId="7" xfId="1" applyNumberFormat="1" applyFont="1" applyBorder="1" applyAlignment="1">
      <alignment horizontal="center" vertical="center"/>
    </xf>
    <xf numFmtId="9" fontId="27" fillId="0" borderId="12" xfId="1" applyNumberFormat="1" applyFont="1" applyBorder="1" applyAlignment="1">
      <alignment horizontal="center" vertical="center"/>
    </xf>
    <xf numFmtId="9" fontId="27" fillId="0" borderId="10" xfId="1" applyNumberFormat="1" applyFont="1" applyBorder="1" applyAlignment="1">
      <alignment horizontal="center" vertical="center"/>
    </xf>
    <xf numFmtId="9" fontId="19" fillId="0" borderId="0" xfId="1" applyNumberFormat="1" applyFont="1" applyBorder="1" applyAlignment="1">
      <alignment horizontal="center" vertical="center"/>
    </xf>
    <xf numFmtId="9" fontId="27" fillId="0" borderId="0" xfId="1" applyNumberFormat="1" applyFont="1" applyBorder="1" applyAlignment="1">
      <alignment horizontal="center" vertical="center"/>
    </xf>
    <xf numFmtId="9" fontId="27" fillId="0" borderId="11" xfId="1" applyNumberFormat="1" applyFont="1" applyBorder="1" applyAlignment="1">
      <alignment horizontal="center" vertical="center"/>
    </xf>
    <xf numFmtId="9" fontId="19" fillId="0" borderId="10" xfId="1" applyNumberFormat="1" applyFont="1" applyBorder="1" applyAlignment="1">
      <alignment horizontal="center" vertical="center"/>
    </xf>
    <xf numFmtId="0" fontId="27" fillId="0" borderId="3" xfId="1" applyFont="1" applyBorder="1" applyAlignment="1">
      <alignment horizontal="center" vertical="center" wrapText="1"/>
    </xf>
    <xf numFmtId="9" fontId="19" fillId="0" borderId="3" xfId="1" applyNumberFormat="1" applyFont="1" applyBorder="1" applyAlignment="1">
      <alignment horizontal="center" vertical="center"/>
    </xf>
    <xf numFmtId="9" fontId="27" fillId="0" borderId="9" xfId="1" applyNumberFormat="1" applyFont="1" applyBorder="1" applyAlignment="1">
      <alignment horizontal="center" vertical="center"/>
    </xf>
    <xf numFmtId="9" fontId="27" fillId="0" borderId="1" xfId="1" applyNumberFormat="1" applyFont="1" applyBorder="1" applyAlignment="1">
      <alignment horizontal="center" vertical="center"/>
    </xf>
    <xf numFmtId="9" fontId="19" fillId="0" borderId="2" xfId="1" applyNumberFormat="1" applyFont="1" applyBorder="1" applyAlignment="1">
      <alignment horizontal="center" vertical="center"/>
    </xf>
    <xf numFmtId="9" fontId="27" fillId="0" borderId="2" xfId="1" applyNumberFormat="1" applyFont="1" applyBorder="1" applyAlignment="1">
      <alignment horizontal="center" vertical="center"/>
    </xf>
    <xf numFmtId="9" fontId="27" fillId="0" borderId="8" xfId="1" applyNumberFormat="1" applyFont="1" applyBorder="1" applyAlignment="1">
      <alignment horizontal="center" vertical="center"/>
    </xf>
    <xf numFmtId="9" fontId="19" fillId="0" borderId="1" xfId="1" applyNumberFormat="1" applyFont="1" applyBorder="1" applyAlignment="1">
      <alignment horizontal="center" vertical="center"/>
    </xf>
    <xf numFmtId="9" fontId="27" fillId="0" borderId="14" xfId="1" applyNumberFormat="1" applyFont="1" applyBorder="1" applyAlignment="1">
      <alignment horizontal="center" vertical="center"/>
    </xf>
    <xf numFmtId="9" fontId="29" fillId="0" borderId="10" xfId="1" applyNumberFormat="1" applyFont="1" applyBorder="1" applyAlignment="1">
      <alignment horizontal="center" vertical="center"/>
    </xf>
    <xf numFmtId="9" fontId="27" fillId="0" borderId="13" xfId="1" applyNumberFormat="1" applyFont="1" applyBorder="1" applyAlignment="1">
      <alignment horizontal="center" vertical="center"/>
    </xf>
    <xf numFmtId="9" fontId="29" fillId="0" borderId="1" xfId="1" applyNumberFormat="1" applyFont="1" applyBorder="1" applyAlignment="1">
      <alignment horizontal="center" vertical="center"/>
    </xf>
    <xf numFmtId="165" fontId="35" fillId="0" borderId="0" xfId="1" applyNumberFormat="1" applyFont="1"/>
    <xf numFmtId="0" fontId="4" fillId="0" borderId="24" xfId="0" applyFont="1" applyBorder="1"/>
    <xf numFmtId="0" fontId="4" fillId="0" borderId="25" xfId="0" applyFont="1" applyBorder="1"/>
    <xf numFmtId="164" fontId="4" fillId="0" borderId="25" xfId="0" applyNumberFormat="1" applyFont="1" applyBorder="1" applyAlignment="1">
      <alignment horizontal="center"/>
    </xf>
    <xf numFmtId="0" fontId="4" fillId="0" borderId="26" xfId="0" applyFont="1" applyBorder="1"/>
    <xf numFmtId="164" fontId="4" fillId="0" borderId="26" xfId="0" applyNumberFormat="1" applyFont="1" applyBorder="1" applyAlignment="1">
      <alignment horizontal="center"/>
    </xf>
    <xf numFmtId="0" fontId="10" fillId="0" borderId="0" xfId="3" applyFont="1"/>
    <xf numFmtId="9" fontId="4" fillId="0" borderId="0" xfId="0" applyNumberFormat="1" applyFont="1" applyAlignment="1">
      <alignment horizontal="center"/>
    </xf>
    <xf numFmtId="0" fontId="4" fillId="0" borderId="0" xfId="0" applyFont="1" applyAlignment="1">
      <alignment horizontal="center"/>
    </xf>
    <xf numFmtId="0" fontId="9" fillId="0" borderId="16" xfId="1" applyFont="1" applyBorder="1" applyAlignment="1">
      <alignment horizontal="center" vertical="center" wrapText="1"/>
    </xf>
    <xf numFmtId="0" fontId="6" fillId="0" borderId="16" xfId="1" applyBorder="1"/>
    <xf numFmtId="0" fontId="3" fillId="0" borderId="0" xfId="0" applyFont="1"/>
    <xf numFmtId="0" fontId="27" fillId="0" borderId="5" xfId="1" applyFont="1" applyFill="1" applyBorder="1" applyAlignment="1">
      <alignment horizontal="center" vertical="center" wrapText="1"/>
    </xf>
    <xf numFmtId="0" fontId="27" fillId="0" borderId="4" xfId="1" applyFont="1" applyFill="1" applyBorder="1" applyAlignment="1">
      <alignment horizontal="center" vertical="center" wrapText="1"/>
    </xf>
    <xf numFmtId="0" fontId="10" fillId="0" borderId="6" xfId="1" applyFont="1" applyBorder="1" applyAlignment="1">
      <alignment horizontal="justify" vertical="top" wrapText="1"/>
    </xf>
    <xf numFmtId="0" fontId="10" fillId="0" borderId="5" xfId="1" applyFont="1" applyBorder="1" applyAlignment="1">
      <alignment horizontal="justify" vertical="top" wrapText="1"/>
    </xf>
    <xf numFmtId="0" fontId="10" fillId="0" borderId="4" xfId="1" applyFont="1" applyBorder="1" applyAlignment="1">
      <alignment horizontal="justify" vertical="top" wrapText="1"/>
    </xf>
    <xf numFmtId="0" fontId="10" fillId="0" borderId="7" xfId="1" applyFont="1" applyBorder="1" applyAlignment="1">
      <alignment horizontal="justify" vertical="top" wrapText="1"/>
    </xf>
    <xf numFmtId="0" fontId="10" fillId="0" borderId="0" xfId="1" applyFont="1" applyBorder="1" applyAlignment="1">
      <alignment horizontal="justify" vertical="top" wrapText="1"/>
    </xf>
    <xf numFmtId="0" fontId="10" fillId="0" borderId="10" xfId="1" applyFont="1" applyBorder="1" applyAlignment="1">
      <alignment horizontal="justify" vertical="top" wrapText="1"/>
    </xf>
    <xf numFmtId="0" fontId="10" fillId="0" borderId="3" xfId="2" applyFont="1" applyBorder="1" applyAlignment="1">
      <alignment wrapText="1"/>
    </xf>
    <xf numFmtId="0" fontId="10" fillId="0" borderId="2" xfId="2" applyFont="1" applyBorder="1" applyAlignment="1">
      <alignment wrapText="1"/>
    </xf>
    <xf numFmtId="0" fontId="10" fillId="0" borderId="1" xfId="2" applyFont="1" applyBorder="1" applyAlignment="1">
      <alignment wrapText="1"/>
    </xf>
    <xf numFmtId="0" fontId="17" fillId="0" borderId="27" xfId="1" applyFont="1" applyBorder="1" applyAlignment="1">
      <alignment horizontal="center" vertical="center" wrapText="1"/>
    </xf>
    <xf numFmtId="0" fontId="17" fillId="0" borderId="28" xfId="1" applyFont="1" applyBorder="1" applyAlignment="1">
      <alignment horizontal="center" vertical="center" wrapText="1"/>
    </xf>
    <xf numFmtId="0" fontId="13" fillId="0" borderId="29" xfId="1" applyFont="1" applyBorder="1" applyAlignment="1">
      <alignment horizontal="center" vertical="center" wrapText="1"/>
    </xf>
    <xf numFmtId="0" fontId="33" fillId="0" borderId="17" xfId="1" applyFont="1" applyBorder="1" applyAlignment="1">
      <alignment horizontal="center" vertical="center" wrapText="1"/>
    </xf>
    <xf numFmtId="0" fontId="34" fillId="0" borderId="16" xfId="1" applyFont="1" applyBorder="1" applyAlignment="1">
      <alignment horizontal="center" vertical="center" wrapText="1"/>
    </xf>
    <xf numFmtId="0" fontId="34" fillId="0" borderId="15" xfId="1" applyFont="1" applyBorder="1" applyAlignment="1">
      <alignment horizontal="center" vertical="center" wrapText="1"/>
    </xf>
    <xf numFmtId="0" fontId="9" fillId="0" borderId="16"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7" xfId="1" applyFont="1" applyBorder="1" applyAlignment="1">
      <alignment horizontal="center" vertical="center" wrapText="1"/>
    </xf>
    <xf numFmtId="0" fontId="11" fillId="0" borderId="3"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7" xfId="1" applyFont="1" applyBorder="1" applyAlignment="1">
      <alignment horizontal="center" vertical="center" wrapText="1"/>
    </xf>
    <xf numFmtId="0" fontId="14" fillId="0" borderId="3" xfId="1" applyFont="1" applyBorder="1" applyAlignment="1">
      <alignment horizontal="center" vertical="center" wrapText="1"/>
    </xf>
    <xf numFmtId="0" fontId="28" fillId="0" borderId="4" xfId="1" applyFont="1" applyBorder="1" applyAlignment="1">
      <alignment horizontal="center" vertical="center" wrapText="1"/>
    </xf>
    <xf numFmtId="0" fontId="28" fillId="0" borderId="10" xfId="1" applyFont="1" applyBorder="1" applyAlignment="1">
      <alignment horizontal="center" vertical="center" wrapText="1"/>
    </xf>
    <xf numFmtId="0" fontId="30" fillId="0" borderId="1" xfId="1" applyFont="1" applyBorder="1" applyAlignment="1">
      <alignment horizontal="center" vertical="center" wrapText="1"/>
    </xf>
    <xf numFmtId="0" fontId="28" fillId="0" borderId="5" xfId="1" applyFont="1" applyBorder="1" applyAlignment="1">
      <alignment horizontal="center" vertical="center" wrapText="1"/>
    </xf>
    <xf numFmtId="0" fontId="28" fillId="0" borderId="0" xfId="1" applyFont="1" applyBorder="1" applyAlignment="1">
      <alignment horizontal="center" vertical="center" wrapText="1"/>
    </xf>
    <xf numFmtId="0" fontId="30" fillId="0" borderId="2"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10" xfId="1" applyFont="1" applyBorder="1" applyAlignment="1">
      <alignment horizontal="center" vertical="center" wrapText="1"/>
    </xf>
    <xf numFmtId="0" fontId="13" fillId="0" borderId="1"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10" xfId="1" applyFont="1" applyBorder="1" applyAlignment="1">
      <alignment horizontal="center" vertical="center" wrapText="1"/>
    </xf>
    <xf numFmtId="0" fontId="32" fillId="0" borderId="1" xfId="1" applyFont="1" applyBorder="1" applyAlignment="1">
      <alignment horizontal="center" vertical="center" wrapText="1"/>
    </xf>
    <xf numFmtId="0" fontId="4" fillId="0" borderId="0" xfId="0" applyFont="1" applyAlignment="1">
      <alignment horizontal="center" wrapText="1"/>
    </xf>
    <xf numFmtId="0" fontId="18" fillId="0" borderId="19" xfId="1" applyFont="1" applyBorder="1" applyAlignment="1">
      <alignment horizontal="center" vertical="center" wrapText="1"/>
    </xf>
    <xf numFmtId="0" fontId="18" fillId="0" borderId="0" xfId="1" applyFont="1" applyBorder="1" applyAlignment="1">
      <alignment horizontal="center" vertical="center" wrapText="1"/>
    </xf>
    <xf numFmtId="0" fontId="15" fillId="0" borderId="0" xfId="1" applyFont="1" applyBorder="1" applyAlignment="1">
      <alignment horizontal="center" vertical="center" wrapText="1"/>
    </xf>
    <xf numFmtId="0" fontId="10" fillId="0" borderId="17" xfId="1" applyFont="1" applyBorder="1" applyAlignment="1">
      <alignment wrapText="1"/>
    </xf>
    <xf numFmtId="0" fontId="6" fillId="0" borderId="16" xfId="1" applyBorder="1" applyAlignment="1">
      <alignment wrapText="1"/>
    </xf>
    <xf numFmtId="0" fontId="6" fillId="0" borderId="16" xfId="1" applyBorder="1" applyAlignment="1"/>
    <xf numFmtId="0" fontId="20" fillId="0" borderId="19" xfId="1" applyFont="1" applyBorder="1" applyAlignment="1">
      <alignment horizontal="center" vertical="center" wrapText="1"/>
    </xf>
    <xf numFmtId="0" fontId="9" fillId="0" borderId="6" xfId="1" applyFont="1" applyBorder="1" applyAlignment="1">
      <alignment horizontal="center" vertical="center" wrapText="1"/>
    </xf>
    <xf numFmtId="0" fontId="6" fillId="0" borderId="5" xfId="1" applyFont="1" applyBorder="1" applyAlignment="1">
      <alignment horizontal="center" vertical="center" wrapText="1"/>
    </xf>
    <xf numFmtId="0" fontId="9" fillId="0" borderId="20" xfId="1" applyFont="1" applyBorder="1" applyAlignment="1">
      <alignment horizontal="center" vertical="center" wrapText="1"/>
    </xf>
    <xf numFmtId="0" fontId="11" fillId="0" borderId="23" xfId="1" applyFont="1" applyBorder="1" applyAlignment="1">
      <alignment horizontal="center" vertical="center" wrapText="1"/>
    </xf>
    <xf numFmtId="0" fontId="11" fillId="0" borderId="21" xfId="1" applyFont="1" applyBorder="1" applyAlignment="1">
      <alignment horizontal="center" vertical="center" wrapText="1"/>
    </xf>
    <xf numFmtId="0" fontId="16" fillId="0" borderId="19" xfId="1" applyFont="1" applyBorder="1" applyAlignment="1">
      <alignment horizontal="center" vertical="center" wrapText="1"/>
    </xf>
    <xf numFmtId="0" fontId="16" fillId="0" borderId="0" xfId="1" applyFont="1" applyBorder="1" applyAlignment="1">
      <alignment horizontal="center" vertical="center" wrapText="1"/>
    </xf>
    <xf numFmtId="0" fontId="14" fillId="0" borderId="0" xfId="1" applyFont="1" applyBorder="1" applyAlignment="1">
      <alignment horizontal="center" vertical="center" wrapText="1"/>
    </xf>
    <xf numFmtId="0" fontId="17" fillId="0" borderId="19" xfId="1" applyFont="1" applyBorder="1" applyAlignment="1">
      <alignment horizontal="center" vertical="center" wrapText="1"/>
    </xf>
    <xf numFmtId="0" fontId="17" fillId="0" borderId="0" xfId="1" applyFont="1" applyBorder="1" applyAlignment="1">
      <alignment horizontal="center" vertical="center" wrapText="1"/>
    </xf>
    <xf numFmtId="0" fontId="13" fillId="0" borderId="0" xfId="1" applyFont="1" applyBorder="1" applyAlignment="1">
      <alignment horizontal="center" vertical="center" wrapText="1"/>
    </xf>
    <xf numFmtId="0" fontId="25" fillId="0" borderId="22" xfId="1" applyFont="1" applyBorder="1" applyAlignment="1">
      <alignment horizontal="center" vertical="center" wrapText="1"/>
    </xf>
    <xf numFmtId="0" fontId="25" fillId="0" borderId="10" xfId="1" applyFont="1" applyBorder="1" applyAlignment="1">
      <alignment horizontal="center" vertical="center" wrapText="1"/>
    </xf>
    <xf numFmtId="0" fontId="24" fillId="0" borderId="10" xfId="1" applyFont="1" applyBorder="1" applyAlignment="1">
      <alignment horizontal="center" vertical="center" wrapText="1"/>
    </xf>
    <xf numFmtId="0" fontId="20" fillId="0" borderId="20" xfId="1" applyFont="1" applyBorder="1" applyAlignment="1">
      <alignment horizontal="center" vertical="center" wrapText="1"/>
    </xf>
    <xf numFmtId="0" fontId="1" fillId="0" borderId="0" xfId="0" applyFont="1"/>
  </cellXfs>
  <cellStyles count="4">
    <cellStyle name="Normal" xfId="0" builtinId="0"/>
    <cellStyle name="Normal 2" xfId="2"/>
    <cellStyle name="Normal 2 2" xfId="3"/>
    <cellStyle name="Normal_PikettyPostelVinayRosenthal2011AppendixB"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externalLink" Target="externalLinks/externalLink5.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3.xml"/><Relationship Id="rId5" Type="http://schemas.openxmlformats.org/officeDocument/2006/relationships/worksheet" Target="worksheets/sheet2.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chartsheet" Target="chartsheets/sheet3.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4.1. The failure of the French Revolution: </a:t>
            </a:r>
          </a:p>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the proprietarian inequality drift in 19</a:t>
            </a:r>
            <a:r>
              <a:rPr lang="fr-FR" sz="1800" b="1" baseline="30000">
                <a:latin typeface="Arial" panose="020B0604020202020204" pitchFamily="34" charset="0"/>
                <a:cs typeface="Arial" panose="020B0604020202020204" pitchFamily="34" charset="0"/>
              </a:rPr>
              <a:t>th</a:t>
            </a:r>
            <a:r>
              <a:rPr lang="fr-FR" sz="1800" b="1" baseline="0">
                <a:latin typeface="Arial" panose="020B0604020202020204" pitchFamily="34" charset="0"/>
                <a:cs typeface="Arial" panose="020B0604020202020204" pitchFamily="34" charset="0"/>
              </a:rPr>
              <a:t> century France</a:t>
            </a:r>
            <a:endParaRPr lang="fr-FR" sz="1800" b="0" baseline="0">
              <a:latin typeface="Arial" panose="020B0604020202020204" pitchFamily="34" charset="0"/>
              <a:cs typeface="Arial" panose="020B0604020202020204" pitchFamily="34" charset="0"/>
            </a:endParaRPr>
          </a:p>
        </c:rich>
      </c:tx>
      <c:layout>
        <c:manualLayout>
          <c:xMode val="edge"/>
          <c:yMode val="edge"/>
          <c:x val="0.20607423324799617"/>
          <c:y val="2.2032424037536327E-3"/>
        </c:manualLayout>
      </c:layout>
      <c:overlay val="0"/>
      <c:spPr>
        <a:noFill/>
        <a:ln w="25400">
          <a:noFill/>
        </a:ln>
      </c:spPr>
    </c:title>
    <c:autoTitleDeleted val="0"/>
    <c:plotArea>
      <c:layout>
        <c:manualLayout>
          <c:layoutTarget val="inner"/>
          <c:xMode val="edge"/>
          <c:yMode val="edge"/>
          <c:x val="9.4599660088082918E-2"/>
          <c:y val="0.1017972797122819"/>
          <c:w val="0.87198296434755418"/>
          <c:h val="0.68108410401526043"/>
        </c:manualLayout>
      </c:layout>
      <c:lineChart>
        <c:grouping val="standard"/>
        <c:varyColors val="0"/>
        <c:ser>
          <c:idx val="0"/>
          <c:order val="0"/>
          <c:tx>
            <c:v>Share owned by top 1% (Paris)</c:v>
          </c:tx>
          <c:spPr>
            <a:ln w="34925">
              <a:solidFill>
                <a:schemeClr val="accent5"/>
              </a:solidFill>
            </a:ln>
          </c:spPr>
          <c:marker>
            <c:symbol val="triangle"/>
            <c:size val="10"/>
            <c:spPr>
              <a:solidFill>
                <a:schemeClr val="bg1"/>
              </a:solidFill>
              <a:ln>
                <a:solidFill>
                  <a:schemeClr val="accent5"/>
                </a:solidFill>
              </a:ln>
            </c:spPr>
          </c:marker>
          <c:cat>
            <c:numRef>
              <c:f>DataF4.1!$A$8:$A$243</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DataF4.1!$F$8:$F$243</c:f>
              <c:numCache>
                <c:formatCode>0.0%</c:formatCode>
                <c:ptCount val="236"/>
                <c:pt idx="0">
                  <c:v>0.55535087719298248</c:v>
                </c:pt>
                <c:pt idx="20">
                  <c:v>0.47136100950216664</c:v>
                </c:pt>
                <c:pt idx="30">
                  <c:v>0.49434302511966333</c:v>
                </c:pt>
                <c:pt idx="40">
                  <c:v>0.56006535887735542</c:v>
                </c:pt>
                <c:pt idx="50">
                  <c:v>0.50607490414109468</c:v>
                </c:pt>
                <c:pt idx="60">
                  <c:v>0.55440242180389343</c:v>
                </c:pt>
                <c:pt idx="70">
                  <c:v>0.59844204125781908</c:v>
                </c:pt>
                <c:pt idx="80">
                  <c:v>0.53419958900368181</c:v>
                </c:pt>
                <c:pt idx="90">
                  <c:v>0.52297093527044647</c:v>
                </c:pt>
                <c:pt idx="100">
                  <c:v>0.58967709475088181</c:v>
                </c:pt>
                <c:pt idx="110">
                  <c:v>0.5574330058819138</c:v>
                </c:pt>
                <c:pt idx="120">
                  <c:v>0.63326624956166966</c:v>
                </c:pt>
                <c:pt idx="130">
                  <c:v>0.66500518102927209</c:v>
                </c:pt>
                <c:pt idx="135">
                  <c:v>0.64674842869607863</c:v>
                </c:pt>
                <c:pt idx="140">
                  <c:v>0.61737628244780485</c:v>
                </c:pt>
                <c:pt idx="150">
                  <c:v>0.54859912885868989</c:v>
                </c:pt>
                <c:pt idx="160">
                  <c:v>0.5357285565250689</c:v>
                </c:pt>
                <c:pt idx="170">
                  <c:v>0.3773258598264132</c:v>
                </c:pt>
                <c:pt idx="180">
                  <c:v>0.35169384189415276</c:v>
                </c:pt>
                <c:pt idx="190">
                  <c:v>0.31087559444640905</c:v>
                </c:pt>
                <c:pt idx="200">
                  <c:v>0.20283280279147731</c:v>
                </c:pt>
                <c:pt idx="210">
                  <c:v>0.19583320125989312</c:v>
                </c:pt>
                <c:pt idx="220">
                  <c:v>0.27503534152147913</c:v>
                </c:pt>
                <c:pt idx="230">
                  <c:v>0.25000343107783612</c:v>
                </c:pt>
                <c:pt idx="235">
                  <c:v>0.26061679398478693</c:v>
                </c:pt>
              </c:numCache>
            </c:numRef>
          </c:val>
          <c:smooth val="0"/>
        </c:ser>
        <c:ser>
          <c:idx val="1"/>
          <c:order val="1"/>
          <c:tx>
            <c:v>Share owned by top 1% (France)</c:v>
          </c:tx>
          <c:spPr>
            <a:ln w="38100">
              <a:solidFill>
                <a:schemeClr val="accent5"/>
              </a:solidFill>
            </a:ln>
          </c:spPr>
          <c:marker>
            <c:symbol val="triangle"/>
            <c:size val="10"/>
            <c:spPr>
              <a:solidFill>
                <a:schemeClr val="accent5"/>
              </a:solidFill>
              <a:ln>
                <a:solidFill>
                  <a:schemeClr val="accent5"/>
                </a:solidFill>
              </a:ln>
            </c:spPr>
          </c:marker>
          <c:val>
            <c:numRef>
              <c:f>DataF4.1!$C$8:$C$243</c:f>
              <c:numCache>
                <c:formatCode>0.0%</c:formatCode>
                <c:ptCount val="236"/>
                <c:pt idx="0">
                  <c:v>0.52</c:v>
                </c:pt>
                <c:pt idx="20">
                  <c:v>0.441356509924</c:v>
                </c:pt>
                <c:pt idx="30">
                  <c:v>0.4628756046295</c:v>
                </c:pt>
                <c:pt idx="40">
                  <c:v>0.47554640471949999</c:v>
                </c:pt>
                <c:pt idx="50">
                  <c:v>0.46227996051349995</c:v>
                </c:pt>
                <c:pt idx="60">
                  <c:v>0.48483861982849996</c:v>
                </c:pt>
                <c:pt idx="70">
                  <c:v>0.51367977261550002</c:v>
                </c:pt>
                <c:pt idx="80">
                  <c:v>0.50414480268950002</c:v>
                </c:pt>
                <c:pt idx="90">
                  <c:v>0.473208889365</c:v>
                </c:pt>
                <c:pt idx="100">
                  <c:v>0.47155115008350001</c:v>
                </c:pt>
                <c:pt idx="110">
                  <c:v>0.48943001031900002</c:v>
                </c:pt>
                <c:pt idx="120">
                  <c:v>0.53362980485</c:v>
                </c:pt>
                <c:pt idx="130">
                  <c:v>0.55025181174274995</c:v>
                </c:pt>
                <c:pt idx="135">
                  <c:v>0.53514544665800001</c:v>
                </c:pt>
                <c:pt idx="140">
                  <c:v>0.50624855160719995</c:v>
                </c:pt>
                <c:pt idx="145">
                  <c:v>0.46591015458100005</c:v>
                </c:pt>
                <c:pt idx="150">
                  <c:v>0.47451822459674997</c:v>
                </c:pt>
                <c:pt idx="155">
                  <c:v>0.43560562282824999</c:v>
                </c:pt>
                <c:pt idx="160">
                  <c:v>0.37112493515</c:v>
                </c:pt>
                <c:pt idx="165">
                  <c:v>0.344012004137</c:v>
                </c:pt>
                <c:pt idx="170">
                  <c:v>0.32397644519800001</c:v>
                </c:pt>
                <c:pt idx="175">
                  <c:v>0.31597227454200005</c:v>
                </c:pt>
                <c:pt idx="180">
                  <c:v>0.31781964749074998</c:v>
                </c:pt>
                <c:pt idx="185">
                  <c:v>0.2930777221917143</c:v>
                </c:pt>
                <c:pt idx="190">
                  <c:v>0.26820639520866663</c:v>
                </c:pt>
                <c:pt idx="195">
                  <c:v>0.19590786844499999</c:v>
                </c:pt>
                <c:pt idx="200">
                  <c:v>0.1784928664565</c:v>
                </c:pt>
                <c:pt idx="205">
                  <c:v>0.16343387961380001</c:v>
                </c:pt>
                <c:pt idx="210">
                  <c:v>0.17560249865040001</c:v>
                </c:pt>
                <c:pt idx="215">
                  <c:v>0.2127693831918</c:v>
                </c:pt>
                <c:pt idx="220">
                  <c:v>0.24669200479979997</c:v>
                </c:pt>
                <c:pt idx="225">
                  <c:v>0.23080096244839998</c:v>
                </c:pt>
                <c:pt idx="230">
                  <c:v>0.22426778376100001</c:v>
                </c:pt>
                <c:pt idx="235">
                  <c:v>0.23378859460400001</c:v>
                </c:pt>
              </c:numCache>
            </c:numRef>
          </c:val>
          <c:smooth val="0"/>
        </c:ser>
        <c:ser>
          <c:idx val="2"/>
          <c:order val="2"/>
          <c:tx>
            <c:v>Share owned by bottom 50% (Paris)</c:v>
          </c:tx>
          <c:spPr>
            <a:ln>
              <a:solidFill>
                <a:srgbClr val="C00000"/>
              </a:solidFill>
            </a:ln>
          </c:spPr>
          <c:marker>
            <c:symbol val="circle"/>
            <c:size val="10"/>
            <c:spPr>
              <a:noFill/>
              <a:ln>
                <a:solidFill>
                  <a:srgbClr val="C00000"/>
                </a:solidFill>
              </a:ln>
            </c:spPr>
          </c:marker>
          <c:val>
            <c:numRef>
              <c:f>DataF4.1!$G$8:$G$243</c:f>
              <c:numCache>
                <c:formatCode>0.0%</c:formatCode>
                <c:ptCount val="236"/>
                <c:pt idx="0">
                  <c:v>1.0035069314468721E-2</c:v>
                </c:pt>
                <c:pt idx="20">
                  <c:v>1.527477226593226E-2</c:v>
                </c:pt>
                <c:pt idx="30">
                  <c:v>1.3393472141097212E-2</c:v>
                </c:pt>
                <c:pt idx="40">
                  <c:v>1.0023043955297127E-2</c:v>
                </c:pt>
                <c:pt idx="50">
                  <c:v>1.3067944853533358E-2</c:v>
                </c:pt>
                <c:pt idx="60">
                  <c:v>9.3692982745586292E-3</c:v>
                </c:pt>
                <c:pt idx="70">
                  <c:v>7.1687926682701911E-3</c:v>
                </c:pt>
                <c:pt idx="80">
                  <c:v>1.1068263184915482E-2</c:v>
                </c:pt>
                <c:pt idx="90">
                  <c:v>9.8890743278187022E-3</c:v>
                </c:pt>
                <c:pt idx="100">
                  <c:v>6.4906673954682036E-3</c:v>
                </c:pt>
                <c:pt idx="110">
                  <c:v>8.3140566044245471E-3</c:v>
                </c:pt>
                <c:pt idx="120">
                  <c:v>2.4185556103838591E-3</c:v>
                </c:pt>
                <c:pt idx="130">
                  <c:v>1.9980441831372389E-3</c:v>
                </c:pt>
                <c:pt idx="135">
                  <c:v>2.5779566751777117E-3</c:v>
                </c:pt>
                <c:pt idx="140">
                  <c:v>2.8067511990497139E-3</c:v>
                </c:pt>
                <c:pt idx="150">
                  <c:v>8.4849724192747941E-3</c:v>
                </c:pt>
                <c:pt idx="160">
                  <c:v>1.2947472154617662E-2</c:v>
                </c:pt>
                <c:pt idx="170">
                  <c:v>1.9400362950803725E-2</c:v>
                </c:pt>
                <c:pt idx="180">
                  <c:v>2.7871610599928716E-2</c:v>
                </c:pt>
                <c:pt idx="190">
                  <c:v>5.0640678664359964E-2</c:v>
                </c:pt>
                <c:pt idx="200">
                  <c:v>6.8798930401624075E-2</c:v>
                </c:pt>
                <c:pt idx="210">
                  <c:v>7.6456808725692937E-2</c:v>
                </c:pt>
                <c:pt idx="220">
                  <c:v>6.0990753518962944E-2</c:v>
                </c:pt>
                <c:pt idx="230">
                  <c:v>5.0966320676134477E-2</c:v>
                </c:pt>
                <c:pt idx="235">
                  <c:v>5.1229428040584911E-2</c:v>
                </c:pt>
              </c:numCache>
            </c:numRef>
          </c:val>
          <c:smooth val="0"/>
        </c:ser>
        <c:ser>
          <c:idx val="3"/>
          <c:order val="3"/>
          <c:tx>
            <c:v>Shave owned by bottom 50% (France)</c:v>
          </c:tx>
          <c:spPr>
            <a:ln>
              <a:solidFill>
                <a:srgbClr val="C00000"/>
              </a:solidFill>
            </a:ln>
          </c:spPr>
          <c:marker>
            <c:symbol val="circle"/>
            <c:size val="9"/>
            <c:spPr>
              <a:solidFill>
                <a:srgbClr val="C00000"/>
              </a:solidFill>
              <a:ln>
                <a:solidFill>
                  <a:srgbClr val="C00000"/>
                </a:solidFill>
              </a:ln>
            </c:spPr>
          </c:marker>
          <c:val>
            <c:numRef>
              <c:f>DataF4.1!$E$8:$E$243</c:f>
              <c:numCache>
                <c:formatCode>0.0%</c:formatCode>
                <c:ptCount val="236"/>
                <c:pt idx="0">
                  <c:v>2.1627914635780794E-2</c:v>
                </c:pt>
                <c:pt idx="20">
                  <c:v>2.6709318161000001E-2</c:v>
                </c:pt>
                <c:pt idx="30">
                  <c:v>2.4849265813800002E-2</c:v>
                </c:pt>
                <c:pt idx="40">
                  <c:v>2.386981248855E-2</c:v>
                </c:pt>
                <c:pt idx="50">
                  <c:v>2.5113314390200002E-2</c:v>
                </c:pt>
                <c:pt idx="60">
                  <c:v>2.2393107414249998E-2</c:v>
                </c:pt>
                <c:pt idx="70">
                  <c:v>2.07928419113E-2</c:v>
                </c:pt>
                <c:pt idx="80">
                  <c:v>2.242764830585E-2</c:v>
                </c:pt>
                <c:pt idx="90">
                  <c:v>2.196383476255E-2</c:v>
                </c:pt>
                <c:pt idx="100">
                  <c:v>2.12380886078E-2</c:v>
                </c:pt>
                <c:pt idx="110">
                  <c:v>2.11281180382E-2</c:v>
                </c:pt>
                <c:pt idx="120">
                  <c:v>1.5792503953000001E-2</c:v>
                </c:pt>
                <c:pt idx="130">
                  <c:v>1.610800623895E-2</c:v>
                </c:pt>
                <c:pt idx="135">
                  <c:v>1.6551718115825002E-2</c:v>
                </c:pt>
                <c:pt idx="140">
                  <c:v>1.652629375458E-2</c:v>
                </c:pt>
                <c:pt idx="145">
                  <c:v>2.2219145298000002E-2</c:v>
                </c:pt>
                <c:pt idx="150">
                  <c:v>2.1518602967249997E-2</c:v>
                </c:pt>
                <c:pt idx="155">
                  <c:v>2.4337619543075003E-2</c:v>
                </c:pt>
                <c:pt idx="160">
                  <c:v>3.1083309650420006E-2</c:v>
                </c:pt>
                <c:pt idx="165">
                  <c:v>2.8463685512539999E-2</c:v>
                </c:pt>
                <c:pt idx="170">
                  <c:v>3.1919324398040003E-2</c:v>
                </c:pt>
                <c:pt idx="175">
                  <c:v>3.5860848426819997E-2</c:v>
                </c:pt>
                <c:pt idx="180">
                  <c:v>3.9850413799300002E-2</c:v>
                </c:pt>
                <c:pt idx="185">
                  <c:v>5.6866177490771434E-2</c:v>
                </c:pt>
                <c:pt idx="190">
                  <c:v>6.4395427703849997E-2</c:v>
                </c:pt>
                <c:pt idx="195">
                  <c:v>7.2968671719233338E-2</c:v>
                </c:pt>
                <c:pt idx="200">
                  <c:v>8.120490113895E-2</c:v>
                </c:pt>
                <c:pt idx="205">
                  <c:v>9.1738796234160008E-2</c:v>
                </c:pt>
                <c:pt idx="210">
                  <c:v>8.8631832599639998E-2</c:v>
                </c:pt>
                <c:pt idx="215">
                  <c:v>7.6803922653180007E-2</c:v>
                </c:pt>
                <c:pt idx="220">
                  <c:v>7.3766219615940015E-2</c:v>
                </c:pt>
                <c:pt idx="225">
                  <c:v>7.3523664474500011E-2</c:v>
                </c:pt>
                <c:pt idx="230">
                  <c:v>6.3058340549480008E-2</c:v>
                </c:pt>
                <c:pt idx="235">
                  <c:v>6.3451111316700004E-2</c:v>
                </c:pt>
              </c:numCache>
            </c:numRef>
          </c:val>
          <c:smooth val="0"/>
        </c:ser>
        <c:dLbls>
          <c:showLegendKey val="0"/>
          <c:showVal val="0"/>
          <c:showCatName val="0"/>
          <c:showSerName val="0"/>
          <c:showPercent val="0"/>
          <c:showBubbleSize val="0"/>
        </c:dLbls>
        <c:marker val="1"/>
        <c:smooth val="0"/>
        <c:axId val="171497024"/>
        <c:axId val="171497416"/>
      </c:lineChart>
      <c:catAx>
        <c:axId val="1714970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497416"/>
        <c:crossesAt val="0"/>
        <c:auto val="1"/>
        <c:lblAlgn val="ctr"/>
        <c:lblOffset val="100"/>
        <c:tickLblSkip val="20"/>
        <c:tickMarkSkip val="10"/>
        <c:noMultiLvlLbl val="0"/>
      </c:catAx>
      <c:valAx>
        <c:axId val="171497416"/>
        <c:scaling>
          <c:orientation val="minMax"/>
          <c:max val="0.70000000000000007"/>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1.2795275590551628E-5"/>
              <c:y val="0.2328265775759068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497024"/>
        <c:crosses val="autoZero"/>
        <c:crossBetween val="midCat"/>
        <c:majorUnit val="0.1"/>
      </c:valAx>
      <c:spPr>
        <a:noFill/>
        <a:ln w="25400">
          <a:solidFill>
            <a:schemeClr val="tx1"/>
          </a:solidFill>
        </a:ln>
      </c:spPr>
    </c:plotArea>
    <c:legend>
      <c:legendPos val="l"/>
      <c:layout>
        <c:manualLayout>
          <c:xMode val="edge"/>
          <c:yMode val="edge"/>
          <c:x val="0.2591515748031496"/>
          <c:y val="0.40951877482734683"/>
          <c:w val="0.41364490376202978"/>
          <c:h val="0.23258467396934582"/>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4.2. The concentration of property in France, 1780-2015</a:t>
            </a:r>
            <a:endParaRPr lang="fr-FR" sz="1800" b="0" baseline="0">
              <a:latin typeface="Arial" panose="020B0604020202020204" pitchFamily="34" charset="0"/>
              <a:cs typeface="Arial" panose="020B0604020202020204" pitchFamily="34" charset="0"/>
            </a:endParaRPr>
          </a:p>
        </c:rich>
      </c:tx>
      <c:layout>
        <c:manualLayout>
          <c:xMode val="edge"/>
          <c:yMode val="edge"/>
          <c:x val="0.15457360017497815"/>
          <c:y val="2.2032498912041096E-3"/>
        </c:manualLayout>
      </c:layout>
      <c:overlay val="0"/>
      <c:spPr>
        <a:noFill/>
        <a:ln w="25400">
          <a:noFill/>
        </a:ln>
      </c:spPr>
    </c:title>
    <c:autoTitleDeleted val="0"/>
    <c:plotArea>
      <c:layout>
        <c:manualLayout>
          <c:layoutTarget val="inner"/>
          <c:xMode val="edge"/>
          <c:yMode val="edge"/>
          <c:x val="9.4599660088082918E-2"/>
          <c:y val="5.441955100905152E-2"/>
          <c:w val="0.87198296434755418"/>
          <c:h val="0.71492157821838831"/>
        </c:manualLayout>
      </c:layout>
      <c:lineChart>
        <c:grouping val="standard"/>
        <c:varyColors val="0"/>
        <c:ser>
          <c:idx val="0"/>
          <c:order val="0"/>
          <c:tx>
            <c:v>Share of the top 10%</c:v>
          </c:tx>
          <c:spPr>
            <a:ln w="41275">
              <a:solidFill>
                <a:schemeClr val="accent2"/>
              </a:solidFill>
            </a:ln>
          </c:spPr>
          <c:marker>
            <c:symbol val="circle"/>
            <c:size val="10"/>
            <c:spPr>
              <a:solidFill>
                <a:schemeClr val="accent2"/>
              </a:solidFill>
              <a:ln>
                <a:solidFill>
                  <a:schemeClr val="accent2"/>
                </a:solidFill>
              </a:ln>
            </c:spPr>
          </c:marker>
          <c:cat>
            <c:numRef>
              <c:f>DataF4.1!$A$8:$A$243</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DataF4.1!$B$8:$B$243</c:f>
              <c:numCache>
                <c:formatCode>0.0%</c:formatCode>
                <c:ptCount val="236"/>
                <c:pt idx="0">
                  <c:v>0.83</c:v>
                </c:pt>
                <c:pt idx="20">
                  <c:v>0.79005908966100002</c:v>
                </c:pt>
                <c:pt idx="30">
                  <c:v>0.81904965639149996</c:v>
                </c:pt>
                <c:pt idx="40">
                  <c:v>0.83632645010950002</c:v>
                </c:pt>
                <c:pt idx="50">
                  <c:v>0.81190982460950001</c:v>
                </c:pt>
                <c:pt idx="60">
                  <c:v>0.83324962854399998</c:v>
                </c:pt>
                <c:pt idx="70">
                  <c:v>0.84875300526649999</c:v>
                </c:pt>
                <c:pt idx="80">
                  <c:v>0.81979820132250003</c:v>
                </c:pt>
                <c:pt idx="90">
                  <c:v>0.81761723756799998</c:v>
                </c:pt>
                <c:pt idx="100">
                  <c:v>0.82931485772149993</c:v>
                </c:pt>
                <c:pt idx="110">
                  <c:v>0.83277791738499995</c:v>
                </c:pt>
                <c:pt idx="120">
                  <c:v>0.84557470679299995</c:v>
                </c:pt>
                <c:pt idx="130">
                  <c:v>0.8512820899487501</c:v>
                </c:pt>
                <c:pt idx="135">
                  <c:v>0.84178264439099992</c:v>
                </c:pt>
                <c:pt idx="140">
                  <c:v>0.82399085760120006</c:v>
                </c:pt>
                <c:pt idx="145">
                  <c:v>0.79603471755980004</c:v>
                </c:pt>
                <c:pt idx="150">
                  <c:v>0.79303523898100003</c:v>
                </c:pt>
                <c:pt idx="155">
                  <c:v>0.77101862430549994</c:v>
                </c:pt>
                <c:pt idx="160">
                  <c:v>0.74058663845060002</c:v>
                </c:pt>
                <c:pt idx="165">
                  <c:v>0.72910113334659998</c:v>
                </c:pt>
                <c:pt idx="170">
                  <c:v>0.71195579767219996</c:v>
                </c:pt>
                <c:pt idx="175">
                  <c:v>0.70969376564039999</c:v>
                </c:pt>
                <c:pt idx="180">
                  <c:v>0.70395830273625004</c:v>
                </c:pt>
                <c:pt idx="185">
                  <c:v>0.67572395290642862</c:v>
                </c:pt>
                <c:pt idx="190">
                  <c:v>0.64613006512316662</c:v>
                </c:pt>
                <c:pt idx="195">
                  <c:v>0.56684252619750009</c:v>
                </c:pt>
                <c:pt idx="200">
                  <c:v>0.53053785363833328</c:v>
                </c:pt>
                <c:pt idx="205">
                  <c:v>0.50237474441520003</c:v>
                </c:pt>
                <c:pt idx="210">
                  <c:v>0.5063542842862</c:v>
                </c:pt>
                <c:pt idx="215">
                  <c:v>0.52554925680160003</c:v>
                </c:pt>
                <c:pt idx="220">
                  <c:v>0.53979516029359997</c:v>
                </c:pt>
                <c:pt idx="225">
                  <c:v>0.53117421865459991</c:v>
                </c:pt>
                <c:pt idx="230">
                  <c:v>0.54551197290419995</c:v>
                </c:pt>
                <c:pt idx="235">
                  <c:v>0.55276471376400005</c:v>
                </c:pt>
              </c:numCache>
            </c:numRef>
          </c:val>
          <c:smooth val="0"/>
        </c:ser>
        <c:ser>
          <c:idx val="1"/>
          <c:order val="1"/>
          <c:tx>
            <c:v>Share of the top 1%</c:v>
          </c:tx>
          <c:spPr>
            <a:ln w="44450">
              <a:solidFill>
                <a:schemeClr val="accent5"/>
              </a:solidFill>
            </a:ln>
          </c:spPr>
          <c:marker>
            <c:symbol val="triangle"/>
            <c:size val="10"/>
            <c:spPr>
              <a:solidFill>
                <a:schemeClr val="accent5"/>
              </a:solidFill>
              <a:ln>
                <a:solidFill>
                  <a:schemeClr val="accent5"/>
                </a:solidFill>
              </a:ln>
            </c:spPr>
          </c:marker>
          <c:val>
            <c:numRef>
              <c:f>DataF4.1!$C$8:$C$243</c:f>
              <c:numCache>
                <c:formatCode>0.0%</c:formatCode>
                <c:ptCount val="236"/>
                <c:pt idx="0">
                  <c:v>0.52</c:v>
                </c:pt>
                <c:pt idx="20">
                  <c:v>0.441356509924</c:v>
                </c:pt>
                <c:pt idx="30">
                  <c:v>0.4628756046295</c:v>
                </c:pt>
                <c:pt idx="40">
                  <c:v>0.47554640471949999</c:v>
                </c:pt>
                <c:pt idx="50">
                  <c:v>0.46227996051349995</c:v>
                </c:pt>
                <c:pt idx="60">
                  <c:v>0.48483861982849996</c:v>
                </c:pt>
                <c:pt idx="70">
                  <c:v>0.51367977261550002</c:v>
                </c:pt>
                <c:pt idx="80">
                  <c:v>0.50414480268950002</c:v>
                </c:pt>
                <c:pt idx="90">
                  <c:v>0.473208889365</c:v>
                </c:pt>
                <c:pt idx="100">
                  <c:v>0.47155115008350001</c:v>
                </c:pt>
                <c:pt idx="110">
                  <c:v>0.48943001031900002</c:v>
                </c:pt>
                <c:pt idx="120">
                  <c:v>0.53362980485</c:v>
                </c:pt>
                <c:pt idx="130">
                  <c:v>0.55025181174274995</c:v>
                </c:pt>
                <c:pt idx="135">
                  <c:v>0.53514544665800001</c:v>
                </c:pt>
                <c:pt idx="140">
                  <c:v>0.50624855160719995</c:v>
                </c:pt>
                <c:pt idx="145">
                  <c:v>0.46591015458100005</c:v>
                </c:pt>
                <c:pt idx="150">
                  <c:v>0.47451822459674997</c:v>
                </c:pt>
                <c:pt idx="155">
                  <c:v>0.43560562282824999</c:v>
                </c:pt>
                <c:pt idx="160">
                  <c:v>0.37112493515</c:v>
                </c:pt>
                <c:pt idx="165">
                  <c:v>0.344012004137</c:v>
                </c:pt>
                <c:pt idx="170">
                  <c:v>0.32397644519800001</c:v>
                </c:pt>
                <c:pt idx="175">
                  <c:v>0.31597227454200005</c:v>
                </c:pt>
                <c:pt idx="180">
                  <c:v>0.31781964749074998</c:v>
                </c:pt>
                <c:pt idx="185">
                  <c:v>0.2930777221917143</c:v>
                </c:pt>
                <c:pt idx="190">
                  <c:v>0.26820639520866663</c:v>
                </c:pt>
                <c:pt idx="195">
                  <c:v>0.19590786844499999</c:v>
                </c:pt>
                <c:pt idx="200">
                  <c:v>0.1784928664565</c:v>
                </c:pt>
                <c:pt idx="205">
                  <c:v>0.16343387961380001</c:v>
                </c:pt>
                <c:pt idx="210">
                  <c:v>0.17560249865040001</c:v>
                </c:pt>
                <c:pt idx="215">
                  <c:v>0.2127693831918</c:v>
                </c:pt>
                <c:pt idx="220">
                  <c:v>0.24669200479979997</c:v>
                </c:pt>
                <c:pt idx="225">
                  <c:v>0.23080096244839998</c:v>
                </c:pt>
                <c:pt idx="230">
                  <c:v>0.22426778376100001</c:v>
                </c:pt>
                <c:pt idx="235">
                  <c:v>0.23378859460400001</c:v>
                </c:pt>
              </c:numCache>
            </c:numRef>
          </c:val>
          <c:smooth val="0"/>
        </c:ser>
        <c:ser>
          <c:idx val="2"/>
          <c:order val="2"/>
          <c:tx>
            <c:v>Share of the middle 40%</c:v>
          </c:tx>
          <c:spPr>
            <a:ln w="44450">
              <a:solidFill>
                <a:schemeClr val="accent6"/>
              </a:solidFill>
            </a:ln>
          </c:spPr>
          <c:marker>
            <c:symbol val="triangle"/>
            <c:size val="10"/>
            <c:spPr>
              <a:solidFill>
                <a:schemeClr val="accent6"/>
              </a:solidFill>
              <a:ln>
                <a:solidFill>
                  <a:schemeClr val="accent6"/>
                </a:solidFill>
              </a:ln>
            </c:spPr>
          </c:marker>
          <c:val>
            <c:numRef>
              <c:f>DataF4.1!$D$8:$D$243</c:f>
              <c:numCache>
                <c:formatCode>0.0%</c:formatCode>
                <c:ptCount val="236"/>
                <c:pt idx="0">
                  <c:v>0.14837208536421925</c:v>
                </c:pt>
                <c:pt idx="20">
                  <c:v>0.183231592178</c:v>
                </c:pt>
                <c:pt idx="30">
                  <c:v>0.15610107779499999</c:v>
                </c:pt>
                <c:pt idx="40">
                  <c:v>0.139803737402</c:v>
                </c:pt>
                <c:pt idx="50">
                  <c:v>0.162976861</c:v>
                </c:pt>
                <c:pt idx="60">
                  <c:v>0.144357264042</c:v>
                </c:pt>
                <c:pt idx="70">
                  <c:v>0.1304541528225</c:v>
                </c:pt>
                <c:pt idx="80">
                  <c:v>0.1577741503715</c:v>
                </c:pt>
                <c:pt idx="90">
                  <c:v>0.160418868065</c:v>
                </c:pt>
                <c:pt idx="100">
                  <c:v>0.1494469940665</c:v>
                </c:pt>
                <c:pt idx="110">
                  <c:v>0.146093964577</c:v>
                </c:pt>
                <c:pt idx="120">
                  <c:v>0.13172283768675</c:v>
                </c:pt>
                <c:pt idx="130">
                  <c:v>0.13260990381224999</c:v>
                </c:pt>
                <c:pt idx="135">
                  <c:v>0.14166560769100001</c:v>
                </c:pt>
                <c:pt idx="140">
                  <c:v>0.1594828248024</c:v>
                </c:pt>
                <c:pt idx="145">
                  <c:v>0.18174611330019999</c:v>
                </c:pt>
                <c:pt idx="150">
                  <c:v>0.1854461580515</c:v>
                </c:pt>
                <c:pt idx="155">
                  <c:v>0.20464375615124999</c:v>
                </c:pt>
                <c:pt idx="160">
                  <c:v>0.22833005189880001</c:v>
                </c:pt>
                <c:pt idx="165">
                  <c:v>0.242435157299</c:v>
                </c:pt>
                <c:pt idx="170">
                  <c:v>0.25612485408800001</c:v>
                </c:pt>
                <c:pt idx="175">
                  <c:v>0.25444536209099999</c:v>
                </c:pt>
                <c:pt idx="180">
                  <c:v>0.25619128346449999</c:v>
                </c:pt>
                <c:pt idx="185">
                  <c:v>0.26740983554300002</c:v>
                </c:pt>
                <c:pt idx="190">
                  <c:v>0.28947446743650002</c:v>
                </c:pt>
                <c:pt idx="195">
                  <c:v>0.36018880208333331</c:v>
                </c:pt>
                <c:pt idx="200">
                  <c:v>0.38825724522266669</c:v>
                </c:pt>
                <c:pt idx="205">
                  <c:v>0.40588645935039996</c:v>
                </c:pt>
                <c:pt idx="210">
                  <c:v>0.40501388311379999</c:v>
                </c:pt>
                <c:pt idx="215">
                  <c:v>0.39764682054520001</c:v>
                </c:pt>
                <c:pt idx="220">
                  <c:v>0.38643862009060004</c:v>
                </c:pt>
                <c:pt idx="225">
                  <c:v>0.39530211687100003</c:v>
                </c:pt>
                <c:pt idx="230">
                  <c:v>0.39142968654640004</c:v>
                </c:pt>
                <c:pt idx="235">
                  <c:v>0.38378417491900002</c:v>
                </c:pt>
              </c:numCache>
            </c:numRef>
          </c:val>
          <c:smooth val="0"/>
        </c:ser>
        <c:ser>
          <c:idx val="3"/>
          <c:order val="3"/>
          <c:tx>
            <c:v>Share of the bottom 50%</c:v>
          </c:tx>
          <c:spPr>
            <a:ln w="44450">
              <a:solidFill>
                <a:srgbClr val="C00000"/>
              </a:solidFill>
            </a:ln>
          </c:spPr>
          <c:marker>
            <c:symbol val="circle"/>
            <c:size val="9"/>
            <c:spPr>
              <a:solidFill>
                <a:srgbClr val="C00000"/>
              </a:solidFill>
              <a:ln>
                <a:solidFill>
                  <a:srgbClr val="C00000"/>
                </a:solidFill>
              </a:ln>
            </c:spPr>
          </c:marker>
          <c:val>
            <c:numRef>
              <c:f>DataF4.1!$E$8:$E$243</c:f>
              <c:numCache>
                <c:formatCode>0.0%</c:formatCode>
                <c:ptCount val="236"/>
                <c:pt idx="0">
                  <c:v>2.1627914635780794E-2</c:v>
                </c:pt>
                <c:pt idx="20">
                  <c:v>2.6709318161000001E-2</c:v>
                </c:pt>
                <c:pt idx="30">
                  <c:v>2.4849265813800002E-2</c:v>
                </c:pt>
                <c:pt idx="40">
                  <c:v>2.386981248855E-2</c:v>
                </c:pt>
                <c:pt idx="50">
                  <c:v>2.5113314390200002E-2</c:v>
                </c:pt>
                <c:pt idx="60">
                  <c:v>2.2393107414249998E-2</c:v>
                </c:pt>
                <c:pt idx="70">
                  <c:v>2.07928419113E-2</c:v>
                </c:pt>
                <c:pt idx="80">
                  <c:v>2.242764830585E-2</c:v>
                </c:pt>
                <c:pt idx="90">
                  <c:v>2.196383476255E-2</c:v>
                </c:pt>
                <c:pt idx="100">
                  <c:v>2.12380886078E-2</c:v>
                </c:pt>
                <c:pt idx="110">
                  <c:v>2.11281180382E-2</c:v>
                </c:pt>
                <c:pt idx="120">
                  <c:v>1.5792503953000001E-2</c:v>
                </c:pt>
                <c:pt idx="130">
                  <c:v>1.610800623895E-2</c:v>
                </c:pt>
                <c:pt idx="135">
                  <c:v>1.6551718115825002E-2</c:v>
                </c:pt>
                <c:pt idx="140">
                  <c:v>1.652629375458E-2</c:v>
                </c:pt>
                <c:pt idx="145">
                  <c:v>2.2219145298000002E-2</c:v>
                </c:pt>
                <c:pt idx="150">
                  <c:v>2.1518602967249997E-2</c:v>
                </c:pt>
                <c:pt idx="155">
                  <c:v>2.4337619543075003E-2</c:v>
                </c:pt>
                <c:pt idx="160">
                  <c:v>3.1083309650420006E-2</c:v>
                </c:pt>
                <c:pt idx="165">
                  <c:v>2.8463685512539999E-2</c:v>
                </c:pt>
                <c:pt idx="170">
                  <c:v>3.1919324398040003E-2</c:v>
                </c:pt>
                <c:pt idx="175">
                  <c:v>3.5860848426819997E-2</c:v>
                </c:pt>
                <c:pt idx="180">
                  <c:v>3.9850413799300002E-2</c:v>
                </c:pt>
                <c:pt idx="185">
                  <c:v>5.6866177490771434E-2</c:v>
                </c:pt>
                <c:pt idx="190">
                  <c:v>6.4395427703849997E-2</c:v>
                </c:pt>
                <c:pt idx="195">
                  <c:v>7.2968671719233338E-2</c:v>
                </c:pt>
                <c:pt idx="200">
                  <c:v>8.120490113895E-2</c:v>
                </c:pt>
                <c:pt idx="205">
                  <c:v>9.1738796234160008E-2</c:v>
                </c:pt>
                <c:pt idx="210">
                  <c:v>8.8631832599639998E-2</c:v>
                </c:pt>
                <c:pt idx="215">
                  <c:v>7.6803922653180007E-2</c:v>
                </c:pt>
                <c:pt idx="220">
                  <c:v>7.3766219615940015E-2</c:v>
                </c:pt>
                <c:pt idx="225">
                  <c:v>7.3523664474500011E-2</c:v>
                </c:pt>
                <c:pt idx="230">
                  <c:v>6.3058340549480008E-2</c:v>
                </c:pt>
                <c:pt idx="235">
                  <c:v>6.3451111316700004E-2</c:v>
                </c:pt>
              </c:numCache>
            </c:numRef>
          </c:val>
          <c:smooth val="0"/>
        </c:ser>
        <c:dLbls>
          <c:showLegendKey val="0"/>
          <c:showVal val="0"/>
          <c:showCatName val="0"/>
          <c:showSerName val="0"/>
          <c:showPercent val="0"/>
          <c:showBubbleSize val="0"/>
        </c:dLbls>
        <c:marker val="1"/>
        <c:smooth val="0"/>
        <c:axId val="438271544"/>
        <c:axId val="438271936"/>
      </c:lineChart>
      <c:catAx>
        <c:axId val="4382715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8271936"/>
        <c:crossesAt val="0"/>
        <c:auto val="1"/>
        <c:lblAlgn val="ctr"/>
        <c:lblOffset val="100"/>
        <c:tickLblSkip val="20"/>
        <c:tickMarkSkip val="10"/>
        <c:noMultiLvlLbl val="0"/>
      </c:catAx>
      <c:valAx>
        <c:axId val="438271936"/>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3.1714785651793521E-6"/>
              <c:y val="0.20348647345841725"/>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8271544"/>
        <c:crosses val="autoZero"/>
        <c:crossBetween val="midCat"/>
        <c:majorUnit val="0.1"/>
      </c:valAx>
      <c:spPr>
        <a:noFill/>
        <a:ln w="25400">
          <a:solidFill>
            <a:schemeClr val="tx1"/>
          </a:solidFill>
        </a:ln>
      </c:spPr>
    </c:plotArea>
    <c:legend>
      <c:legendPos val="l"/>
      <c:layout>
        <c:manualLayout>
          <c:xMode val="edge"/>
          <c:yMode val="edge"/>
          <c:x val="0.11315857392825897"/>
          <c:y val="0.24927729711962437"/>
          <c:w val="0.56240288713910758"/>
          <c:h val="0.10848086150726856"/>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4.3. The concentration of income in France, 1780-2015</a:t>
            </a:r>
            <a:endParaRPr lang="fr-FR" sz="1800" b="0" baseline="0">
              <a:latin typeface="Arial" panose="020B0604020202020204" pitchFamily="34" charset="0"/>
              <a:cs typeface="Arial" panose="020B0604020202020204" pitchFamily="34" charset="0"/>
            </a:endParaRPr>
          </a:p>
        </c:rich>
      </c:tx>
      <c:layout>
        <c:manualLayout>
          <c:xMode val="edge"/>
          <c:yMode val="edge"/>
          <c:x val="0.15735137795275592"/>
          <c:y val="2.2032498912041096E-3"/>
        </c:manualLayout>
      </c:layout>
      <c:overlay val="0"/>
      <c:spPr>
        <a:noFill/>
        <a:ln w="25400">
          <a:noFill/>
        </a:ln>
      </c:spPr>
    </c:title>
    <c:autoTitleDeleted val="0"/>
    <c:plotArea>
      <c:layout>
        <c:manualLayout>
          <c:layoutTarget val="inner"/>
          <c:xMode val="edge"/>
          <c:yMode val="edge"/>
          <c:x val="9.4599660088082918E-2"/>
          <c:y val="5.2164528568027016E-2"/>
          <c:w val="0.87198296434755418"/>
          <c:h val="0.71492157821838831"/>
        </c:manualLayout>
      </c:layout>
      <c:lineChart>
        <c:grouping val="standard"/>
        <c:varyColors val="0"/>
        <c:ser>
          <c:idx val="0"/>
          <c:order val="0"/>
          <c:tx>
            <c:v>Share of top 10%</c:v>
          </c:tx>
          <c:spPr>
            <a:ln w="44450">
              <a:solidFill>
                <a:schemeClr val="accent2"/>
              </a:solidFill>
            </a:ln>
          </c:spPr>
          <c:marker>
            <c:symbol val="circle"/>
            <c:size val="10"/>
            <c:spPr>
              <a:solidFill>
                <a:schemeClr val="accent2"/>
              </a:solidFill>
              <a:ln>
                <a:solidFill>
                  <a:schemeClr val="accent2"/>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DataF4.3!$B$7:$B$242</c:f>
              <c:numCache>
                <c:formatCode>0.0%</c:formatCode>
                <c:ptCount val="236"/>
                <c:pt idx="0">
                  <c:v>0.50387246961324339</c:v>
                </c:pt>
                <c:pt idx="20">
                  <c:v>0.47962533090105908</c:v>
                </c:pt>
                <c:pt idx="30">
                  <c:v>0.49722478686971516</c:v>
                </c:pt>
                <c:pt idx="40">
                  <c:v>0.50771310098741063</c:v>
                </c:pt>
                <c:pt idx="50">
                  <c:v>0.49289037160149896</c:v>
                </c:pt>
                <c:pt idx="60">
                  <c:v>0.50584523872142539</c:v>
                </c:pt>
                <c:pt idx="70">
                  <c:v>0.51525695524734172</c:v>
                </c:pt>
                <c:pt idx="80">
                  <c:v>0.49767920998176274</c:v>
                </c:pt>
                <c:pt idx="90">
                  <c:v>0.4963552008334291</c:v>
                </c:pt>
                <c:pt idx="100">
                  <c:v>0.50345653668323831</c:v>
                </c:pt>
                <c:pt idx="110">
                  <c:v>0.50555887454476334</c:v>
                </c:pt>
                <c:pt idx="120">
                  <c:v>0.50028019999999995</c:v>
                </c:pt>
                <c:pt idx="130">
                  <c:v>0.51679229999999998</c:v>
                </c:pt>
                <c:pt idx="135">
                  <c:v>0.49762983333333333</c:v>
                </c:pt>
                <c:pt idx="140">
                  <c:v>0.47386689999999998</c:v>
                </c:pt>
                <c:pt idx="145">
                  <c:v>0.47335900000000003</c:v>
                </c:pt>
                <c:pt idx="150">
                  <c:v>0.44479974</c:v>
                </c:pt>
                <c:pt idx="155">
                  <c:v>0.44780893999999999</c:v>
                </c:pt>
                <c:pt idx="160">
                  <c:v>0.41288220000000003</c:v>
                </c:pt>
                <c:pt idx="165">
                  <c:v>0.33607338000000003</c:v>
                </c:pt>
                <c:pt idx="170">
                  <c:v>0.34273102</c:v>
                </c:pt>
                <c:pt idx="175">
                  <c:v>0.35906727999999999</c:v>
                </c:pt>
                <c:pt idx="180">
                  <c:v>0.37167472000000001</c:v>
                </c:pt>
                <c:pt idx="185">
                  <c:v>0.37468783333333339</c:v>
                </c:pt>
                <c:pt idx="190">
                  <c:v>0.3589864166666667</c:v>
                </c:pt>
                <c:pt idx="195">
                  <c:v>0.33761508333333334</c:v>
                </c:pt>
                <c:pt idx="200">
                  <c:v>0.31635075000000001</c:v>
                </c:pt>
                <c:pt idx="205">
                  <c:v>0.30542379999999997</c:v>
                </c:pt>
                <c:pt idx="210">
                  <c:v>0.32195532000000004</c:v>
                </c:pt>
                <c:pt idx="215">
                  <c:v>0.31986471999999999</c:v>
                </c:pt>
                <c:pt idx="220">
                  <c:v>0.33253573333333336</c:v>
                </c:pt>
                <c:pt idx="225">
                  <c:v>0.33443195999999997</c:v>
                </c:pt>
                <c:pt idx="230">
                  <c:v>0.32791653999999998</c:v>
                </c:pt>
                <c:pt idx="235">
                  <c:v>0.32663972000000002</c:v>
                </c:pt>
              </c:numCache>
            </c:numRef>
          </c:val>
          <c:smooth val="0"/>
        </c:ser>
        <c:ser>
          <c:idx val="1"/>
          <c:order val="1"/>
          <c:tx>
            <c:v>Share of top 1%</c:v>
          </c:tx>
          <c:spPr>
            <a:ln w="44450">
              <a:solidFill>
                <a:schemeClr val="accent5"/>
              </a:solidFill>
            </a:ln>
          </c:spPr>
          <c:marker>
            <c:symbol val="triangle"/>
            <c:size val="10"/>
            <c:spPr>
              <a:solidFill>
                <a:schemeClr val="accent5"/>
              </a:solidFill>
              <a:ln>
                <a:solidFill>
                  <a:schemeClr val="accent5"/>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DataF4.3!$C$7:$C$242</c:f>
              <c:numCache>
                <c:formatCode>0.0%</c:formatCode>
                <c:ptCount val="236"/>
                <c:pt idx="0">
                  <c:v>0.21685001203737003</c:v>
                </c:pt>
                <c:pt idx="20">
                  <c:v>0.18405416248036735</c:v>
                </c:pt>
                <c:pt idx="30">
                  <c:v>0.19302803929944617</c:v>
                </c:pt>
                <c:pt idx="40">
                  <c:v>0.19831200689952236</c:v>
                </c:pt>
                <c:pt idx="50">
                  <c:v>0.19277964423459118</c:v>
                </c:pt>
                <c:pt idx="60">
                  <c:v>0.20218703951152325</c:v>
                </c:pt>
                <c:pt idx="70">
                  <c:v>0.21421435552889362</c:v>
                </c:pt>
                <c:pt idx="80">
                  <c:v>0.21023808948422235</c:v>
                </c:pt>
                <c:pt idx="90">
                  <c:v>0.19733721799036683</c:v>
                </c:pt>
                <c:pt idx="100">
                  <c:v>0.19664590879200511</c:v>
                </c:pt>
                <c:pt idx="110">
                  <c:v>0.20410173774831786</c:v>
                </c:pt>
                <c:pt idx="120">
                  <c:v>0.22047639999999999</c:v>
                </c:pt>
                <c:pt idx="130">
                  <c:v>0.22946559999999999</c:v>
                </c:pt>
                <c:pt idx="135">
                  <c:v>0.21755993333333334</c:v>
                </c:pt>
                <c:pt idx="140">
                  <c:v>0.20237355999999998</c:v>
                </c:pt>
                <c:pt idx="145">
                  <c:v>0.21527694</c:v>
                </c:pt>
                <c:pt idx="150">
                  <c:v>0.18396915999999999</c:v>
                </c:pt>
                <c:pt idx="155">
                  <c:v>0.17213908</c:v>
                </c:pt>
                <c:pt idx="160">
                  <c:v>0.16076147999999998</c:v>
                </c:pt>
                <c:pt idx="165">
                  <c:v>0.10283203999999999</c:v>
                </c:pt>
                <c:pt idx="170">
                  <c:v>0.10435828</c:v>
                </c:pt>
                <c:pt idx="175">
                  <c:v>0.1106835</c:v>
                </c:pt>
                <c:pt idx="180">
                  <c:v>0.11110198</c:v>
                </c:pt>
                <c:pt idx="185">
                  <c:v>0.10837643333333331</c:v>
                </c:pt>
                <c:pt idx="190">
                  <c:v>0.10350016666666666</c:v>
                </c:pt>
                <c:pt idx="195">
                  <c:v>9.6288250000000006E-2</c:v>
                </c:pt>
                <c:pt idx="200">
                  <c:v>8.6223916666666664E-2</c:v>
                </c:pt>
                <c:pt idx="205">
                  <c:v>7.96047E-2</c:v>
                </c:pt>
                <c:pt idx="210">
                  <c:v>9.153994E-2</c:v>
                </c:pt>
                <c:pt idx="215">
                  <c:v>9.5923120000000001E-2</c:v>
                </c:pt>
                <c:pt idx="220">
                  <c:v>0.11288901666666668</c:v>
                </c:pt>
                <c:pt idx="225">
                  <c:v>0.1147241</c:v>
                </c:pt>
                <c:pt idx="230">
                  <c:v>0.10894792</c:v>
                </c:pt>
                <c:pt idx="235">
                  <c:v>0.10863938000000002</c:v>
                </c:pt>
              </c:numCache>
            </c:numRef>
          </c:val>
          <c:smooth val="0"/>
        </c:ser>
        <c:ser>
          <c:idx val="2"/>
          <c:order val="2"/>
          <c:tx>
            <c:v>Share of middle 40%</c:v>
          </c:tx>
          <c:spPr>
            <a:ln w="44450">
              <a:solidFill>
                <a:schemeClr val="accent6"/>
              </a:solidFill>
            </a:ln>
          </c:spPr>
          <c:marker>
            <c:symbol val="triangle"/>
            <c:size val="10"/>
            <c:spPr>
              <a:solidFill>
                <a:schemeClr val="accent6"/>
              </a:solidFill>
              <a:ln>
                <a:solidFill>
                  <a:schemeClr val="accent6"/>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DataF4.3!$D$7:$D$242</c:f>
              <c:numCache>
                <c:formatCode>0.0%</c:formatCode>
                <c:ptCount val="236"/>
                <c:pt idx="0">
                  <c:v>0.3607598739420933</c:v>
                </c:pt>
                <c:pt idx="20">
                  <c:v>0.3783912170333445</c:v>
                </c:pt>
                <c:pt idx="30">
                  <c:v>0.36559374636738029</c:v>
                </c:pt>
                <c:pt idx="40">
                  <c:v>0.35796715310815264</c:v>
                </c:pt>
                <c:pt idx="50">
                  <c:v>0.36874552289660328</c:v>
                </c:pt>
                <c:pt idx="60">
                  <c:v>0.35932537194171082</c:v>
                </c:pt>
                <c:pt idx="70">
                  <c:v>0.35248162822762702</c:v>
                </c:pt>
                <c:pt idx="80">
                  <c:v>0.3652633119234564</c:v>
                </c:pt>
                <c:pt idx="90">
                  <c:v>0.36622606715108647</c:v>
                </c:pt>
                <c:pt idx="100">
                  <c:v>0.36106232019271761</c:v>
                </c:pt>
                <c:pt idx="110">
                  <c:v>0.35953360208002549</c:v>
                </c:pt>
                <c:pt idx="120">
                  <c:v>0.36410490000000006</c:v>
                </c:pt>
                <c:pt idx="130">
                  <c:v>0.35136520000000004</c:v>
                </c:pt>
                <c:pt idx="135">
                  <c:v>0.36470023333333335</c:v>
                </c:pt>
                <c:pt idx="140">
                  <c:v>0.38083290000000003</c:v>
                </c:pt>
                <c:pt idx="145">
                  <c:v>0.3800192</c:v>
                </c:pt>
                <c:pt idx="150">
                  <c:v>0.39627570000000001</c:v>
                </c:pt>
                <c:pt idx="155">
                  <c:v>0.39202429999999999</c:v>
                </c:pt>
                <c:pt idx="160">
                  <c:v>0.41321675999999991</c:v>
                </c:pt>
                <c:pt idx="165">
                  <c:v>0.46230631999999999</c:v>
                </c:pt>
                <c:pt idx="170">
                  <c:v>0.45899896000000001</c:v>
                </c:pt>
                <c:pt idx="175">
                  <c:v>0.4476683199999999</c:v>
                </c:pt>
                <c:pt idx="180">
                  <c:v>0.44026143999999989</c:v>
                </c:pt>
                <c:pt idx="185">
                  <c:v>0.44073046666666665</c:v>
                </c:pt>
                <c:pt idx="190">
                  <c:v>0.45037523333333329</c:v>
                </c:pt>
                <c:pt idx="195">
                  <c:v>0.45805425</c:v>
                </c:pt>
                <c:pt idx="200">
                  <c:v>0.4606991333333334</c:v>
                </c:pt>
                <c:pt idx="205">
                  <c:v>0.46794555999999987</c:v>
                </c:pt>
                <c:pt idx="210">
                  <c:v>0.46215671999999997</c:v>
                </c:pt>
                <c:pt idx="215">
                  <c:v>0.46835639999999995</c:v>
                </c:pt>
                <c:pt idx="220">
                  <c:v>0.44977438333333325</c:v>
                </c:pt>
                <c:pt idx="225">
                  <c:v>0.44639060000000008</c:v>
                </c:pt>
                <c:pt idx="230">
                  <c:v>0.44872098000000005</c:v>
                </c:pt>
                <c:pt idx="235">
                  <c:v>0.44990054000000007</c:v>
                </c:pt>
              </c:numCache>
            </c:numRef>
          </c:val>
          <c:smooth val="0"/>
        </c:ser>
        <c:ser>
          <c:idx val="3"/>
          <c:order val="3"/>
          <c:tx>
            <c:v>Share of bottom 50%</c:v>
          </c:tx>
          <c:spPr>
            <a:ln w="44450">
              <a:solidFill>
                <a:srgbClr val="C00000"/>
              </a:solidFill>
            </a:ln>
          </c:spPr>
          <c:marker>
            <c:symbol val="circle"/>
            <c:size val="9"/>
            <c:spPr>
              <a:solidFill>
                <a:srgbClr val="C00000"/>
              </a:solidFill>
              <a:ln>
                <a:solidFill>
                  <a:srgbClr val="C00000"/>
                </a:solidFill>
              </a:ln>
            </c:spPr>
          </c:marker>
          <c:cat>
            <c:numRef>
              <c:f>DataF4.3!$A$7:$A$242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DataF4.3!$E$7:$E$242</c:f>
              <c:numCache>
                <c:formatCode>0.0%</c:formatCode>
                <c:ptCount val="236"/>
                <c:pt idx="0">
                  <c:v>0.13536765644466336</c:v>
                </c:pt>
                <c:pt idx="20">
                  <c:v>0.14198345206559645</c:v>
                </c:pt>
                <c:pt idx="30">
                  <c:v>0.1371814667629046</c:v>
                </c:pt>
                <c:pt idx="40">
                  <c:v>0.13431974590443677</c:v>
                </c:pt>
                <c:pt idx="50">
                  <c:v>0.13836410550189776</c:v>
                </c:pt>
                <c:pt idx="60">
                  <c:v>0.13482938933686378</c:v>
                </c:pt>
                <c:pt idx="70">
                  <c:v>0.13226141652503126</c:v>
                </c:pt>
                <c:pt idx="80">
                  <c:v>0.13705747809478086</c:v>
                </c:pt>
                <c:pt idx="90">
                  <c:v>0.13741873201548446</c:v>
                </c:pt>
                <c:pt idx="100">
                  <c:v>0.13548114312404408</c:v>
                </c:pt>
                <c:pt idx="110">
                  <c:v>0.1349075233752112</c:v>
                </c:pt>
                <c:pt idx="120">
                  <c:v>0.13561490000000001</c:v>
                </c:pt>
                <c:pt idx="130">
                  <c:v>0.1318425</c:v>
                </c:pt>
                <c:pt idx="135">
                  <c:v>0.13766993333333336</c:v>
                </c:pt>
                <c:pt idx="140">
                  <c:v>0.14530019999999999</c:v>
                </c:pt>
                <c:pt idx="145">
                  <c:v>0.14662179999999997</c:v>
                </c:pt>
                <c:pt idx="150">
                  <c:v>0.15892455999999999</c:v>
                </c:pt>
                <c:pt idx="155">
                  <c:v>0.16016675999999999</c:v>
                </c:pt>
                <c:pt idx="160">
                  <c:v>0.17390104000000001</c:v>
                </c:pt>
                <c:pt idx="165">
                  <c:v>0.2016203</c:v>
                </c:pt>
                <c:pt idx="170">
                  <c:v>0.19827001999999999</c:v>
                </c:pt>
                <c:pt idx="175">
                  <c:v>0.1932644</c:v>
                </c:pt>
                <c:pt idx="180">
                  <c:v>0.18806384000000001</c:v>
                </c:pt>
                <c:pt idx="185">
                  <c:v>0.18458169999999999</c:v>
                </c:pt>
                <c:pt idx="190">
                  <c:v>0.19063834999999998</c:v>
                </c:pt>
                <c:pt idx="195">
                  <c:v>0.20433066666666666</c:v>
                </c:pt>
                <c:pt idx="200">
                  <c:v>0.22295011666666664</c:v>
                </c:pt>
                <c:pt idx="205">
                  <c:v>0.22663063999999999</c:v>
                </c:pt>
                <c:pt idx="210">
                  <c:v>0.21588795999999996</c:v>
                </c:pt>
                <c:pt idx="215">
                  <c:v>0.21177888</c:v>
                </c:pt>
                <c:pt idx="220">
                  <c:v>0.21768988333333336</c:v>
                </c:pt>
                <c:pt idx="225">
                  <c:v>0.21917744</c:v>
                </c:pt>
                <c:pt idx="230">
                  <c:v>0.22336247999999997</c:v>
                </c:pt>
                <c:pt idx="235">
                  <c:v>0.22345974000000002</c:v>
                </c:pt>
              </c:numCache>
            </c:numRef>
          </c:val>
          <c:smooth val="0"/>
        </c:ser>
        <c:dLbls>
          <c:showLegendKey val="0"/>
          <c:showVal val="0"/>
          <c:showCatName val="0"/>
          <c:showSerName val="0"/>
          <c:showPercent val="0"/>
          <c:showBubbleSize val="0"/>
        </c:dLbls>
        <c:marker val="1"/>
        <c:smooth val="0"/>
        <c:axId val="433893064"/>
        <c:axId val="433893456"/>
      </c:lineChart>
      <c:catAx>
        <c:axId val="4338930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3893456"/>
        <c:crossesAt val="0"/>
        <c:auto val="1"/>
        <c:lblAlgn val="ctr"/>
        <c:lblOffset val="100"/>
        <c:tickLblSkip val="20"/>
        <c:tickMarkSkip val="10"/>
        <c:noMultiLvlLbl val="0"/>
      </c:catAx>
      <c:valAx>
        <c:axId val="433893456"/>
        <c:scaling>
          <c:orientation val="minMax"/>
          <c:max val="0.60000000000000009"/>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income</a:t>
                </a:r>
                <a:endParaRPr lang="fr-FR" sz="1200"/>
              </a:p>
            </c:rich>
          </c:tx>
          <c:layout>
            <c:manualLayout>
              <c:xMode val="edge"/>
              <c:yMode val="edge"/>
              <c:x val="4.1761353796129965E-3"/>
              <c:y val="0.24929406151629066"/>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3893064"/>
        <c:crosses val="autoZero"/>
        <c:crossBetween val="midCat"/>
        <c:majorUnit val="0.1"/>
        <c:minorUnit val="5.000000000000001E-2"/>
      </c:valAx>
      <c:spPr>
        <a:noFill/>
        <a:ln w="25400">
          <a:solidFill>
            <a:schemeClr val="tx1"/>
          </a:solidFill>
        </a:ln>
      </c:spPr>
    </c:plotArea>
    <c:legend>
      <c:legendPos val="l"/>
      <c:layout>
        <c:manualLayout>
          <c:xMode val="edge"/>
          <c:yMode val="edge"/>
          <c:x val="0.1478765310586177"/>
          <c:y val="0.37105361986822388"/>
          <c:w val="0.49434733158355204"/>
          <c:h val="0.10621972477007205"/>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0.03189</cdr:x>
      <cdr:y>0.85469</cdr:y>
    </cdr:from>
    <cdr:to>
      <cdr:x>0.96741</cdr:x>
      <cdr:y>0.98475</cdr:y>
    </cdr:to>
    <cdr:sp macro="" textlink="">
      <cdr:nvSpPr>
        <cdr:cNvPr id="4" name="Rectangle 3"/>
        <cdr:cNvSpPr/>
      </cdr:nvSpPr>
      <cdr:spPr>
        <a:xfrm xmlns:a="http://schemas.openxmlformats.org/drawingml/2006/main">
          <a:off x="290945" y="4809866"/>
          <a:ext cx="8534764" cy="7319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Paris, the richest 1% owned about 67% of total private property in 1910 (all assets combined: real, financial, business, etc.), vs. 49% in 1810 and 55% in 1780. After a small drop during the French Revolution, the concentration of property rose in France (and particularly in Paris) during the 19th century and until World War 1. In the long run, the fall in inequality occurred following the world wars (1914-1945), rather than following the Revolution of 1789.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cdr:x>
      <cdr:y>0.8313</cdr:y>
    </cdr:from>
    <cdr:to>
      <cdr:x>0.96513</cdr:x>
      <cdr:y>0.9877</cdr:y>
    </cdr:to>
    <cdr:sp macro="" textlink="">
      <cdr:nvSpPr>
        <cdr:cNvPr id="4" name="Rectangle 3"/>
        <cdr:cNvSpPr/>
      </cdr:nvSpPr>
      <cdr:spPr>
        <a:xfrm xmlns:a="http://schemas.openxmlformats.org/drawingml/2006/main">
          <a:off x="374072" y="4681776"/>
          <a:ext cx="8431013" cy="8808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richest 10% in total private property (total real estate, business and financial assets, net of debt) was between 80% and 90% in France between the 1780s and the 1910s. The fall in the concentration of property started to fall following World War 1 and was interrupted in the 1980s. It occurred mostly to the benefit of the "patrimonial middle classes" (the middle 40%), here defined as the intermediate group between the "lower classes" (bottom 50%) and the "upper classes"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0.03867</cdr:x>
      <cdr:y>0.8313</cdr:y>
    </cdr:from>
    <cdr:to>
      <cdr:x>0.97271</cdr:x>
      <cdr:y>0.9877</cdr:y>
    </cdr:to>
    <cdr:sp macro="" textlink="">
      <cdr:nvSpPr>
        <cdr:cNvPr id="4" name="Rectangle 3"/>
        <cdr:cNvSpPr/>
      </cdr:nvSpPr>
      <cdr:spPr>
        <a:xfrm xmlns:a="http://schemas.openxmlformats.org/drawingml/2006/main">
          <a:off x="353291" y="4681776"/>
          <a:ext cx="8534400" cy="8808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income (including capital income - rent, dividends, interest, profits - and labour income - wages, self-employment income, pensions and unemployment benefits) was about 50% in France from the 1780s to the 1910s. The fall in the concentration of income started after World War 1 and occured to the benefit of the "lower classes" (the bottom 50% lowest incomes) and the "middle classes" (the next 40%), at the expense of the "upper classes" (the top 10%).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2" t="s">
        <v>88</v>
      </c>
    </row>
    <row r="2" spans="1:1" ht="15.6" x14ac:dyDescent="0.3">
      <c r="A2" s="6" t="s">
        <v>66</v>
      </c>
    </row>
    <row r="3" spans="1:1" ht="15.6" x14ac:dyDescent="0.3">
      <c r="A3" s="122" t="s">
        <v>90</v>
      </c>
    </row>
    <row r="5" spans="1:1" ht="15.6" x14ac:dyDescent="0.3">
      <c r="A5" s="6" t="s">
        <v>67</v>
      </c>
    </row>
    <row r="6" spans="1:1" ht="15.6" x14ac:dyDescent="0.3">
      <c r="A6" s="2" t="s">
        <v>68</v>
      </c>
    </row>
    <row r="7" spans="1:1" ht="15.6" x14ac:dyDescent="0.3">
      <c r="A7" s="2" t="s">
        <v>69</v>
      </c>
    </row>
    <row r="8" spans="1:1" ht="15.6" x14ac:dyDescent="0.3">
      <c r="A8" s="2"/>
    </row>
    <row r="9" spans="1:1" ht="15.6" x14ac:dyDescent="0.3">
      <c r="A9" s="6"/>
    </row>
    <row r="10" spans="1:1" ht="15.6" x14ac:dyDescent="0.3">
      <c r="A10" s="2"/>
    </row>
    <row r="11" spans="1:1" ht="15.6" x14ac:dyDescent="0.3">
      <c r="A11"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7"/>
  <sheetViews>
    <sheetView topLeftCell="A2" workbookViewId="0">
      <pane xSplit="1" ySplit="9" topLeftCell="B11" activePane="bottomRight" state="frozen"/>
      <selection activeCell="E12" sqref="E12"/>
      <selection pane="topRight" activeCell="E12" sqref="E12"/>
      <selection pane="bottomLeft" activeCell="E12" sqref="E12"/>
      <selection pane="bottomRight" activeCell="A4" sqref="A4:N26"/>
    </sheetView>
  </sheetViews>
  <sheetFormatPr baseColWidth="10" defaultColWidth="10.88671875" defaultRowHeight="15" x14ac:dyDescent="0.25"/>
  <cols>
    <col min="1" max="1" width="9.77734375" style="9" customWidth="1"/>
    <col min="2" max="2" width="12.6640625" style="9" customWidth="1"/>
    <col min="3" max="4" width="9.77734375" style="9" customWidth="1"/>
    <col min="5" max="5" width="11.109375" style="9" customWidth="1"/>
    <col min="6" max="6" width="9.109375" style="9" customWidth="1"/>
    <col min="7" max="7" width="8.21875" style="9" customWidth="1"/>
    <col min="8" max="8" width="9.77734375" style="9" customWidth="1"/>
    <col min="9" max="9" width="8.5546875" style="9" customWidth="1"/>
    <col min="10" max="10" width="9.77734375" style="9" customWidth="1"/>
    <col min="11" max="11" width="8.88671875" style="9" customWidth="1"/>
    <col min="12" max="13" width="9.77734375" style="9" customWidth="1"/>
    <col min="14" max="14" width="11" style="9" customWidth="1"/>
    <col min="15" max="20" width="5.88671875" style="9" customWidth="1"/>
    <col min="21" max="24" width="8.33203125" style="9" customWidth="1"/>
    <col min="25" max="28" width="13.21875" style="9" customWidth="1"/>
    <col min="29" max="16384" width="10.88671875" style="9"/>
  </cols>
  <sheetData>
    <row r="1" spans="1:20" x14ac:dyDescent="0.25">
      <c r="A1" s="19"/>
      <c r="B1" s="18"/>
      <c r="C1" s="18"/>
      <c r="D1" s="18"/>
      <c r="E1" s="18"/>
      <c r="F1" s="18"/>
      <c r="G1" s="18"/>
      <c r="H1" s="18"/>
      <c r="I1" s="18"/>
      <c r="J1" s="18"/>
      <c r="K1" s="18"/>
      <c r="L1" s="18"/>
      <c r="M1" s="18"/>
      <c r="N1" s="18"/>
    </row>
    <row r="2" spans="1:20" x14ac:dyDescent="0.25">
      <c r="A2" s="19"/>
      <c r="B2" s="18"/>
      <c r="C2" s="18"/>
      <c r="D2" s="18"/>
      <c r="E2" s="18"/>
      <c r="F2" s="18"/>
      <c r="G2" s="18"/>
      <c r="H2" s="18"/>
      <c r="I2" s="18"/>
      <c r="J2" s="18"/>
      <c r="K2" s="18"/>
      <c r="L2" s="18"/>
      <c r="M2" s="18"/>
      <c r="N2" s="18"/>
    </row>
    <row r="3" spans="1:20" ht="15.6" thickBot="1" x14ac:dyDescent="0.3">
      <c r="A3" s="18"/>
      <c r="B3" s="18"/>
      <c r="C3" s="18"/>
      <c r="D3" s="18"/>
      <c r="E3" s="18"/>
      <c r="F3" s="18"/>
      <c r="G3" s="18"/>
      <c r="H3" s="18"/>
      <c r="I3" s="18"/>
      <c r="J3" s="18"/>
      <c r="K3" s="18"/>
      <c r="L3" s="18"/>
      <c r="M3" s="18"/>
      <c r="N3" s="18"/>
    </row>
    <row r="4" spans="1:20" ht="30" customHeight="1" thickTop="1" thickBot="1" x14ac:dyDescent="0.3">
      <c r="A4" s="77" t="s">
        <v>70</v>
      </c>
      <c r="B4" s="78"/>
      <c r="C4" s="78"/>
      <c r="D4" s="78"/>
      <c r="E4" s="78"/>
      <c r="F4" s="78"/>
      <c r="G4" s="78"/>
      <c r="H4" s="78"/>
      <c r="I4" s="78"/>
      <c r="J4" s="78"/>
      <c r="K4" s="78"/>
      <c r="L4" s="78"/>
      <c r="M4" s="78"/>
      <c r="N4" s="79"/>
    </row>
    <row r="5" spans="1:20" ht="18" customHeight="1" thickTop="1" thickBot="1" x14ac:dyDescent="0.3">
      <c r="A5" s="60"/>
      <c r="B5" s="80"/>
      <c r="C5" s="80"/>
      <c r="D5" s="80"/>
      <c r="E5" s="80"/>
      <c r="F5" s="80"/>
      <c r="G5" s="80"/>
      <c r="H5" s="80"/>
      <c r="I5" s="80"/>
      <c r="J5" s="80"/>
      <c r="K5" s="80"/>
      <c r="L5" s="80"/>
      <c r="M5" s="80"/>
      <c r="N5" s="80"/>
      <c r="O5" s="17"/>
    </row>
    <row r="6" spans="1:20" ht="18" customHeight="1" thickTop="1" x14ac:dyDescent="0.3">
      <c r="A6" s="81"/>
      <c r="B6" s="84" t="s">
        <v>71</v>
      </c>
      <c r="C6" s="74" t="s">
        <v>72</v>
      </c>
      <c r="D6" s="93" t="s">
        <v>73</v>
      </c>
      <c r="E6" s="90" t="s">
        <v>74</v>
      </c>
      <c r="F6" s="74" t="s">
        <v>85</v>
      </c>
      <c r="G6" s="74" t="s">
        <v>75</v>
      </c>
      <c r="H6" s="74" t="s">
        <v>86</v>
      </c>
      <c r="I6" s="74" t="s">
        <v>76</v>
      </c>
      <c r="J6" s="74" t="s">
        <v>87</v>
      </c>
      <c r="K6" s="74" t="s">
        <v>77</v>
      </c>
      <c r="L6" s="74" t="s">
        <v>78</v>
      </c>
      <c r="M6" s="96" t="s">
        <v>79</v>
      </c>
      <c r="N6" s="87" t="s">
        <v>80</v>
      </c>
      <c r="O6" s="16"/>
      <c r="P6" s="16"/>
      <c r="Q6" s="16"/>
      <c r="R6" s="16"/>
      <c r="S6" s="16"/>
      <c r="T6" s="16"/>
    </row>
    <row r="7" spans="1:20" ht="18" customHeight="1" x14ac:dyDescent="0.3">
      <c r="A7" s="82"/>
      <c r="B7" s="85"/>
      <c r="C7" s="75"/>
      <c r="D7" s="94"/>
      <c r="E7" s="91"/>
      <c r="F7" s="75"/>
      <c r="G7" s="75"/>
      <c r="H7" s="75"/>
      <c r="I7" s="75"/>
      <c r="J7" s="75"/>
      <c r="K7" s="75"/>
      <c r="L7" s="75"/>
      <c r="M7" s="97"/>
      <c r="N7" s="88"/>
      <c r="O7" s="16"/>
      <c r="P7" s="16"/>
      <c r="Q7" s="16"/>
      <c r="R7" s="16"/>
      <c r="S7" s="16"/>
      <c r="T7" s="16"/>
    </row>
    <row r="8" spans="1:20" ht="18" customHeight="1" x14ac:dyDescent="0.3">
      <c r="A8" s="82"/>
      <c r="B8" s="85"/>
      <c r="C8" s="75"/>
      <c r="D8" s="94"/>
      <c r="E8" s="91"/>
      <c r="F8" s="75"/>
      <c r="G8" s="75"/>
      <c r="H8" s="75"/>
      <c r="I8" s="75"/>
      <c r="J8" s="75"/>
      <c r="K8" s="75"/>
      <c r="L8" s="75"/>
      <c r="M8" s="97"/>
      <c r="N8" s="88"/>
      <c r="O8" s="16"/>
      <c r="P8" s="16"/>
      <c r="Q8" s="16"/>
      <c r="R8" s="16"/>
      <c r="S8" s="16"/>
      <c r="T8" s="16"/>
    </row>
    <row r="9" spans="1:20" ht="18" customHeight="1" x14ac:dyDescent="0.3">
      <c r="A9" s="82"/>
      <c r="B9" s="85"/>
      <c r="C9" s="75"/>
      <c r="D9" s="94"/>
      <c r="E9" s="91"/>
      <c r="F9" s="75"/>
      <c r="G9" s="75"/>
      <c r="H9" s="75"/>
      <c r="I9" s="75"/>
      <c r="J9" s="75"/>
      <c r="K9" s="75"/>
      <c r="L9" s="75"/>
      <c r="M9" s="97"/>
      <c r="N9" s="88"/>
      <c r="O9" s="16"/>
      <c r="P9" s="16"/>
      <c r="Q9" s="16"/>
      <c r="R9" s="16"/>
      <c r="S9" s="16"/>
      <c r="T9" s="16"/>
    </row>
    <row r="10" spans="1:20" ht="18" customHeight="1" thickBot="1" x14ac:dyDescent="0.35">
      <c r="A10" s="83"/>
      <c r="B10" s="86"/>
      <c r="C10" s="76"/>
      <c r="D10" s="95"/>
      <c r="E10" s="92"/>
      <c r="F10" s="76"/>
      <c r="G10" s="76"/>
      <c r="H10" s="76"/>
      <c r="I10" s="76"/>
      <c r="J10" s="76"/>
      <c r="K10" s="76"/>
      <c r="L10" s="76"/>
      <c r="M10" s="98"/>
      <c r="N10" s="89"/>
      <c r="O10" s="16"/>
      <c r="P10" s="16"/>
      <c r="Q10" s="16"/>
      <c r="R10" s="16"/>
      <c r="S10" s="16"/>
      <c r="T10" s="16"/>
    </row>
    <row r="11" spans="1:20" ht="18" customHeight="1" thickTop="1" x14ac:dyDescent="0.3">
      <c r="A11" s="30"/>
      <c r="B11" s="63" t="s">
        <v>81</v>
      </c>
      <c r="C11" s="63"/>
      <c r="D11" s="63"/>
      <c r="E11" s="63"/>
      <c r="F11" s="63"/>
      <c r="G11" s="63"/>
      <c r="H11" s="63"/>
      <c r="I11" s="63"/>
      <c r="J11" s="63"/>
      <c r="K11" s="63"/>
      <c r="L11" s="63"/>
      <c r="M11" s="63"/>
      <c r="N11" s="64"/>
      <c r="O11" s="16"/>
      <c r="P11" s="16"/>
      <c r="Q11" s="16"/>
      <c r="R11" s="16"/>
      <c r="S11" s="16"/>
      <c r="T11" s="16"/>
    </row>
    <row r="12" spans="1:20" ht="15" customHeight="1" x14ac:dyDescent="0.25">
      <c r="A12" s="31">
        <v>1872</v>
      </c>
      <c r="B12" s="32">
        <f>1-E12-N12</f>
        <v>0.41344203539822999</v>
      </c>
      <c r="C12" s="33">
        <f>B12-D12</f>
        <v>0.28344203539822999</v>
      </c>
      <c r="D12" s="34">
        <v>0.13</v>
      </c>
      <c r="E12" s="35">
        <f>DetailsT4.1!E15/(1+'T4.1'!$D12)</f>
        <v>0.5609370796460178</v>
      </c>
      <c r="F12" s="37">
        <f>DetailsT4.1!F15/(1+'T4.1'!$D12)-G12</f>
        <v>0.14234168141592921</v>
      </c>
      <c r="G12" s="47">
        <f>DetailsT4.1!G15/(1+'T4.1'!$D12)</f>
        <v>1.1419557522123895E-2</v>
      </c>
      <c r="H12" s="36">
        <f>DetailsT4.1!H15/(1+'T4.1'!$D12)-I12</f>
        <v>0.17153415929203542</v>
      </c>
      <c r="I12" s="36">
        <f>DetailsT4.1!I15/(1+'T4.1'!$D12)</f>
        <v>1.658203539823009E-2</v>
      </c>
      <c r="J12" s="37">
        <f>DetailsT4.1!J15/(1+'T4.1'!$D12)-K12</f>
        <v>9.5274070796460192E-2</v>
      </c>
      <c r="K12" s="47">
        <f>DetailsT4.1!K15/(1+'T4.1'!$D12)</f>
        <v>3.4543982300884957E-2</v>
      </c>
      <c r="L12" s="33">
        <f>DetailsT4.1!L15/(1+'T4.1'!$D12)</f>
        <v>8.9241592920353982E-2</v>
      </c>
      <c r="M12" s="48">
        <f>DetailsT4.1!M15/(1+'T4.1'!$D12)</f>
        <v>6.254557522123895E-2</v>
      </c>
      <c r="N12" s="38">
        <f>DetailsT4.1!N15/(1+'T4.1'!$D12)+0.002</f>
        <v>2.5620884955752217E-2</v>
      </c>
      <c r="O12" s="15"/>
    </row>
    <row r="13" spans="1:20" ht="18" customHeight="1" thickBot="1" x14ac:dyDescent="0.3">
      <c r="A13" s="39">
        <v>1912</v>
      </c>
      <c r="B13" s="40">
        <f>35.70394%-0.003</f>
        <v>0.3540394</v>
      </c>
      <c r="C13" s="41">
        <f>24.58059%-0.001</f>
        <v>0.24480590000000002</v>
      </c>
      <c r="D13" s="42">
        <v>0.1112335</v>
      </c>
      <c r="E13" s="43">
        <v>0.61528859999999996</v>
      </c>
      <c r="F13" s="45">
        <f>20.19995%-G13-0.002</f>
        <v>0.1335326</v>
      </c>
      <c r="G13" s="49">
        <v>6.6466899999999995E-2</v>
      </c>
      <c r="H13" s="44">
        <f>18.50549%-I13</f>
        <v>0.13932620000000001</v>
      </c>
      <c r="I13" s="44">
        <v>4.5728699999999997E-2</v>
      </c>
      <c r="J13" s="45">
        <f>14.21421%-L13-0.002</f>
        <v>5.4049999999999987E-2</v>
      </c>
      <c r="K13" s="49">
        <v>8.8534000000000002E-2</v>
      </c>
      <c r="L13" s="41">
        <v>8.6092100000000005E-2</v>
      </c>
      <c r="M13" s="50">
        <f>G13+I13+K13+0.005</f>
        <v>0.20572960000000001</v>
      </c>
      <c r="N13" s="46">
        <f>2.7672%</f>
        <v>2.7671999999999999E-2</v>
      </c>
      <c r="O13" s="15"/>
    </row>
    <row r="14" spans="1:20" ht="18.600000000000001" thickTop="1" x14ac:dyDescent="0.25">
      <c r="A14" s="30"/>
      <c r="B14" s="63" t="s">
        <v>82</v>
      </c>
      <c r="C14" s="63"/>
      <c r="D14" s="63"/>
      <c r="E14" s="63"/>
      <c r="F14" s="63"/>
      <c r="G14" s="63"/>
      <c r="H14" s="63"/>
      <c r="I14" s="63"/>
      <c r="J14" s="63"/>
      <c r="K14" s="63"/>
      <c r="L14" s="63"/>
      <c r="M14" s="63"/>
      <c r="N14" s="64"/>
    </row>
    <row r="15" spans="1:20" ht="18" x14ac:dyDescent="0.25">
      <c r="A15" s="31">
        <v>1872</v>
      </c>
      <c r="B15" s="32">
        <f>1-E15-N15</f>
        <v>0.4335156637168141</v>
      </c>
      <c r="C15" s="33">
        <f>B15-D15</f>
        <v>0.3035156637168141</v>
      </c>
      <c r="D15" s="34">
        <v>0.13</v>
      </c>
      <c r="E15" s="35">
        <f>DetailsT4.1!E21/(1+'T4.1'!$D15)</f>
        <v>0.54890106194690269</v>
      </c>
      <c r="F15" s="37">
        <f>DetailsT4.1!F21/(1+'T4.1'!$D15)-G15</f>
        <v>0.14958548672566374</v>
      </c>
      <c r="G15" s="47">
        <f>DetailsT4.1!G21/(1+'T4.1'!$D15)</f>
        <v>1.3867876106194691E-2</v>
      </c>
      <c r="H15" s="36">
        <f>DetailsT4.1!H21/(1+'T4.1'!$D15)-I15</f>
        <v>0.13616584070796459</v>
      </c>
      <c r="I15" s="36">
        <f>DetailsT4.1!I21/(1+'T4.1'!$D15)</f>
        <v>1.9679469026548674E-2</v>
      </c>
      <c r="J15" s="37">
        <f>DetailsT4.1!J21/(1+'T4.1'!$D15)-K15+0.002</f>
        <v>8.6330973451327453E-2</v>
      </c>
      <c r="K15" s="47">
        <f>DetailsT4.1!K21/(1+'T4.1'!$D15)</f>
        <v>4.2391504424778764E-2</v>
      </c>
      <c r="L15" s="33">
        <f>DetailsT4.1!L21/(1+'T4.1'!$D15)</f>
        <v>0.1028799115044248</v>
      </c>
      <c r="M15" s="48">
        <f>DetailsT4.1!M21/(1+'T4.1'!$D15)-0.002</f>
        <v>7.3938849557522127E-2</v>
      </c>
      <c r="N15" s="38">
        <f>DetailsT4.1!N21/(1+'T4.1'!$D15)</f>
        <v>1.7583274336283188E-2</v>
      </c>
    </row>
    <row r="16" spans="1:20" ht="18.600000000000001" thickBot="1" x14ac:dyDescent="0.3">
      <c r="A16" s="39">
        <v>1912</v>
      </c>
      <c r="B16" s="40">
        <v>0.32478030000000002</v>
      </c>
      <c r="C16" s="41">
        <v>0.22116040000000001</v>
      </c>
      <c r="D16" s="42">
        <v>0.10362</v>
      </c>
      <c r="E16" s="43">
        <f>65.38293%+0.002</f>
        <v>0.65582930000000006</v>
      </c>
      <c r="F16" s="45">
        <f>24.30957%+0.002-G16</f>
        <v>0.14962110000000001</v>
      </c>
      <c r="G16" s="49">
        <f>9.34746%+0.002</f>
        <v>9.5474600000000007E-2</v>
      </c>
      <c r="H16" s="44">
        <f>19.08742%-I16</f>
        <v>0.13895630000000003</v>
      </c>
      <c r="I16" s="44">
        <v>5.1917900000000003E-2</v>
      </c>
      <c r="J16" s="45">
        <f>13.76101%-K16</f>
        <v>4.2000400000000007E-2</v>
      </c>
      <c r="K16" s="49">
        <v>9.5609700000000006E-2</v>
      </c>
      <c r="L16" s="41">
        <v>8.22494E-2</v>
      </c>
      <c r="M16" s="50">
        <f>G16+I16+K16+0.002</f>
        <v>0.2450022</v>
      </c>
      <c r="N16" s="46">
        <v>2.13904E-2</v>
      </c>
    </row>
    <row r="17" spans="1:14" ht="18.600000000000001" thickTop="1" x14ac:dyDescent="0.25">
      <c r="A17" s="30"/>
      <c r="B17" s="63" t="s">
        <v>83</v>
      </c>
      <c r="C17" s="63"/>
      <c r="D17" s="63"/>
      <c r="E17" s="63"/>
      <c r="F17" s="63"/>
      <c r="G17" s="63"/>
      <c r="H17" s="63"/>
      <c r="I17" s="63"/>
      <c r="J17" s="63"/>
      <c r="K17" s="63"/>
      <c r="L17" s="63"/>
      <c r="M17" s="63"/>
      <c r="N17" s="64"/>
    </row>
    <row r="18" spans="1:14" ht="18" x14ac:dyDescent="0.25">
      <c r="A18" s="31">
        <v>1872</v>
      </c>
      <c r="B18" s="32">
        <f>1-E18-N18</f>
        <v>0.42041686956521734</v>
      </c>
      <c r="C18" s="33">
        <f>B18-D18</f>
        <v>0.27041686956521738</v>
      </c>
      <c r="D18" s="34">
        <v>0.15</v>
      </c>
      <c r="E18" s="35">
        <f>DetailsT4.1!E26/(1+'T4.1'!$D18)</f>
        <v>0.55613226086956524</v>
      </c>
      <c r="F18" s="37">
        <f>DetailsT4.1!F26/(1+'T4.1'!$D18)-G18</f>
        <v>0.13110947826086955</v>
      </c>
      <c r="G18" s="47">
        <f>DetailsT4.1!G26/(1+'T4.1'!$D18)</f>
        <v>8.394869565217393E-3</v>
      </c>
      <c r="H18" s="36">
        <f>DetailsT4.1!H26/(1+'T4.1'!$D18)-I18+0.002</f>
        <v>0.2063952173913044</v>
      </c>
      <c r="I18" s="36">
        <f>DetailsT4.1!I26/(1+'T4.1'!$D18)+0.003</f>
        <v>1.5674347826086957E-2</v>
      </c>
      <c r="J18" s="37">
        <f>DetailsT4.1!J26/(1+'T4.1'!$D18)-K18</f>
        <v>0.10301321739130434</v>
      </c>
      <c r="K18" s="47">
        <f>DetailsT4.1!K26/(1+'T4.1'!$D18)</f>
        <v>2.4610608695652174E-2</v>
      </c>
      <c r="L18" s="33">
        <f>DetailsT4.1!L26/(1+'T4.1'!$D18)</f>
        <v>6.893452173913045E-2</v>
      </c>
      <c r="M18" s="48">
        <f>DetailsT4.1!M26/(1+'T4.1'!$D18)</f>
        <v>4.5679826086956525E-2</v>
      </c>
      <c r="N18" s="38">
        <f>DetailsT4.1!N26/(1+'T4.1'!$D18)</f>
        <v>2.3450869565217393E-2</v>
      </c>
    </row>
    <row r="19" spans="1:14" ht="18.600000000000001" thickBot="1" x14ac:dyDescent="0.3">
      <c r="A19" s="39">
        <v>1912</v>
      </c>
      <c r="B19" s="40">
        <f>41.2484%+0.003</f>
        <v>0.41548399999999996</v>
      </c>
      <c r="C19" s="41">
        <v>0.29625410000000002</v>
      </c>
      <c r="D19" s="42">
        <v>0.11622979999999999</v>
      </c>
      <c r="E19" s="43">
        <v>0.55384840000000002</v>
      </c>
      <c r="F19" s="45">
        <f>13.89242%-G19</f>
        <v>0.1144468</v>
      </c>
      <c r="G19" s="49">
        <f>2.54774%-0.001</f>
        <v>2.44774E-2</v>
      </c>
      <c r="H19" s="44">
        <f>17.78154%-I19</f>
        <v>0.14076619999999998</v>
      </c>
      <c r="I19" s="44">
        <v>3.7049199999999997E-2</v>
      </c>
      <c r="J19" s="45">
        <f>14.97871%-K19</f>
        <v>6.9827E-2</v>
      </c>
      <c r="K19" s="49">
        <v>7.9960100000000006E-2</v>
      </c>
      <c r="L19" s="41">
        <v>8.7321800000000005E-2</v>
      </c>
      <c r="M19" s="50">
        <f>G19+I19+K19</f>
        <v>0.14148670000000002</v>
      </c>
      <c r="N19" s="46">
        <v>3.3667599999999999E-2</v>
      </c>
    </row>
    <row r="20" spans="1:14" ht="18.600000000000001" thickTop="1" x14ac:dyDescent="0.25">
      <c r="A20" s="30"/>
      <c r="B20" s="63" t="s">
        <v>84</v>
      </c>
      <c r="C20" s="63"/>
      <c r="D20" s="63"/>
      <c r="E20" s="63"/>
      <c r="F20" s="63"/>
      <c r="G20" s="63"/>
      <c r="H20" s="63"/>
      <c r="I20" s="63"/>
      <c r="J20" s="63"/>
      <c r="K20" s="63"/>
      <c r="L20" s="63"/>
      <c r="M20" s="63"/>
      <c r="N20" s="64"/>
    </row>
    <row r="21" spans="1:14" ht="18" x14ac:dyDescent="0.25">
      <c r="A21" s="31">
        <v>1872</v>
      </c>
      <c r="B21" s="32">
        <f>1-E21-N21</f>
        <v>0.26852460317460319</v>
      </c>
      <c r="C21" s="33">
        <f>B21-D21</f>
        <v>8.5246031746031847E-3</v>
      </c>
      <c r="D21" s="34">
        <v>0.26</v>
      </c>
      <c r="E21" s="35">
        <f>DetailsT4.1!E31/(1+'T4.1'!$D21)</f>
        <v>0.62422817460317459</v>
      </c>
      <c r="F21" s="37">
        <f>DetailsT4.1!F31/(1+'T4.1'!$D21)-G21</f>
        <v>0.11986452380952381</v>
      </c>
      <c r="G21" s="47">
        <f>DetailsT4.1!G31/(1+'T4.1'!$D21)</f>
        <v>6.1035714285714287E-3</v>
      </c>
      <c r="H21" s="36">
        <f>DetailsT4.1!H31/(1+'T4.1'!$D21)-I21-0.002</f>
        <v>0.23396087301587301</v>
      </c>
      <c r="I21" s="36">
        <f>DetailsT4.1!I31/(1+'T4.1'!$D21)</f>
        <v>1.0131111111111112E-2</v>
      </c>
      <c r="J21" s="37">
        <f>DetailsT4.1!J31/(1+'T4.1'!$D21)-K21</f>
        <v>0.14042238095238094</v>
      </c>
      <c r="K21" s="47">
        <f>DetailsT4.1!K31/(1+'T4.1'!$D21)</f>
        <v>2.0804603174603174E-2</v>
      </c>
      <c r="L21" s="33">
        <f>DetailsT4.1!L31/(1+'T4.1'!$D21)</f>
        <v>9.0941111111111111E-2</v>
      </c>
      <c r="M21" s="48">
        <f>DetailsT4.1!M31/(1+'T4.1'!$D21)</f>
        <v>3.7039285714285719E-2</v>
      </c>
      <c r="N21" s="38">
        <f>DetailsT4.1!N31/(1+'T4.1'!$D21)</f>
        <v>0.10724722222222222</v>
      </c>
    </row>
    <row r="22" spans="1:14" ht="18.600000000000001" thickBot="1" x14ac:dyDescent="0.3">
      <c r="A22" s="39">
        <v>1912</v>
      </c>
      <c r="B22" s="40">
        <v>0.3131449</v>
      </c>
      <c r="C22" s="41">
        <v>6.9927100000000006E-2</v>
      </c>
      <c r="D22" s="42">
        <v>0.24321780000000001</v>
      </c>
      <c r="E22" s="43">
        <f>58.32533%+0.002</f>
        <v>0.58525329999999998</v>
      </c>
      <c r="F22" s="45">
        <f>12.49325%-G22</f>
        <v>0.1172532</v>
      </c>
      <c r="G22" s="49">
        <v>7.6793E-3</v>
      </c>
      <c r="H22" s="44">
        <f>14.43677%-I22+0.08</f>
        <v>0.20467219999999997</v>
      </c>
      <c r="I22" s="44">
        <v>1.9695500000000001E-2</v>
      </c>
      <c r="J22" s="45">
        <f>13.85132%-K22</f>
        <v>0.10347629999999999</v>
      </c>
      <c r="K22" s="49">
        <v>3.5036900000000003E-2</v>
      </c>
      <c r="L22" s="41">
        <f>17.544%-0.08</f>
        <v>9.5440000000000011E-2</v>
      </c>
      <c r="M22" s="50">
        <f>G22+I22+K22+0.003</f>
        <v>6.5411700000000003E-2</v>
      </c>
      <c r="N22" s="46">
        <v>0.10360179999999999</v>
      </c>
    </row>
    <row r="23" spans="1:14" ht="16.2" thickTop="1" thickBot="1" x14ac:dyDescent="0.3">
      <c r="A23" s="61"/>
      <c r="B23" s="61"/>
      <c r="C23" s="61"/>
      <c r="D23" s="61"/>
      <c r="E23" s="61"/>
      <c r="F23" s="61"/>
      <c r="G23" s="61"/>
      <c r="H23" s="61"/>
      <c r="I23" s="61"/>
      <c r="J23" s="61"/>
      <c r="K23" s="61"/>
      <c r="L23" s="61"/>
      <c r="M23" s="61"/>
      <c r="N23" s="61"/>
    </row>
    <row r="24" spans="1:14" ht="15.6" thickTop="1" x14ac:dyDescent="0.25">
      <c r="A24" s="65" t="s">
        <v>89</v>
      </c>
      <c r="B24" s="66"/>
      <c r="C24" s="66"/>
      <c r="D24" s="66"/>
      <c r="E24" s="66"/>
      <c r="F24" s="66"/>
      <c r="G24" s="66"/>
      <c r="H24" s="66"/>
      <c r="I24" s="66"/>
      <c r="J24" s="66"/>
      <c r="K24" s="66"/>
      <c r="L24" s="66"/>
      <c r="M24" s="66"/>
      <c r="N24" s="67"/>
    </row>
    <row r="25" spans="1:14" x14ac:dyDescent="0.25">
      <c r="A25" s="68"/>
      <c r="B25" s="69"/>
      <c r="C25" s="69"/>
      <c r="D25" s="69"/>
      <c r="E25" s="69"/>
      <c r="F25" s="69"/>
      <c r="G25" s="69"/>
      <c r="H25" s="69"/>
      <c r="I25" s="69"/>
      <c r="J25" s="69"/>
      <c r="K25" s="69"/>
      <c r="L25" s="69"/>
      <c r="M25" s="69"/>
      <c r="N25" s="70"/>
    </row>
    <row r="26" spans="1:14" ht="15.6" thickBot="1" x14ac:dyDescent="0.3">
      <c r="A26" s="71"/>
      <c r="B26" s="72"/>
      <c r="C26" s="72"/>
      <c r="D26" s="72"/>
      <c r="E26" s="72"/>
      <c r="F26" s="72"/>
      <c r="G26" s="72"/>
      <c r="H26" s="72"/>
      <c r="I26" s="72"/>
      <c r="J26" s="72"/>
      <c r="K26" s="72"/>
      <c r="L26" s="72"/>
      <c r="M26" s="72"/>
      <c r="N26" s="73"/>
    </row>
    <row r="27" spans="1:14" ht="15.6" thickTop="1" x14ac:dyDescent="0.25"/>
  </sheetData>
  <mergeCells count="21">
    <mergeCell ref="A4:N4"/>
    <mergeCell ref="B5:N5"/>
    <mergeCell ref="A6:A10"/>
    <mergeCell ref="B6:B10"/>
    <mergeCell ref="C6:C10"/>
    <mergeCell ref="N6:N10"/>
    <mergeCell ref="E6:E10"/>
    <mergeCell ref="D6:D10"/>
    <mergeCell ref="H6:H10"/>
    <mergeCell ref="F6:F10"/>
    <mergeCell ref="M6:M10"/>
    <mergeCell ref="G6:G10"/>
    <mergeCell ref="B14:N14"/>
    <mergeCell ref="B17:N17"/>
    <mergeCell ref="B20:N20"/>
    <mergeCell ref="A24:N26"/>
    <mergeCell ref="I6:I10"/>
    <mergeCell ref="J6:J10"/>
    <mergeCell ref="K6:K10"/>
    <mergeCell ref="L6:L10"/>
    <mergeCell ref="B11:N11"/>
  </mergeCells>
  <printOptions horizontalCentered="1" verticalCentered="1"/>
  <pageMargins left="0.78740157480314965" right="0.78740157480314965" top="0.98425196850393704" bottom="0.98425196850393704" header="0.51181102362204722" footer="0.51181102362204722"/>
  <pageSetup paperSize="9" scale="9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4"/>
  <sheetViews>
    <sheetView topLeftCell="A8" workbookViewId="0"/>
  </sheetViews>
  <sheetFormatPr baseColWidth="10" defaultRowHeight="14.4" x14ac:dyDescent="0.3"/>
  <cols>
    <col min="6" max="6" width="15.21875" customWidth="1"/>
    <col min="13" max="13" width="20.33203125" customWidth="1"/>
  </cols>
  <sheetData>
    <row r="1" spans="1:15" ht="15.6" x14ac:dyDescent="0.3">
      <c r="A1" s="6" t="s">
        <v>17</v>
      </c>
    </row>
    <row r="2" spans="1:15" ht="15.6" x14ac:dyDescent="0.3">
      <c r="A2" s="2" t="s">
        <v>24</v>
      </c>
    </row>
    <row r="3" spans="1:15" ht="15.6" x14ac:dyDescent="0.3">
      <c r="A3" s="6" t="s">
        <v>55</v>
      </c>
    </row>
    <row r="4" spans="1:15" ht="15" thickBot="1" x14ac:dyDescent="0.35"/>
    <row r="5" spans="1:15" ht="16.2" thickTop="1" x14ac:dyDescent="0.3">
      <c r="A5" s="52"/>
      <c r="B5" s="52" t="s">
        <v>16</v>
      </c>
      <c r="C5" s="52"/>
      <c r="D5" s="52"/>
      <c r="E5" s="52"/>
      <c r="F5" s="52"/>
      <c r="G5" s="52"/>
      <c r="H5" s="2"/>
      <c r="I5" s="2"/>
      <c r="J5" s="2" t="s">
        <v>15</v>
      </c>
      <c r="K5" s="2"/>
      <c r="L5" s="2"/>
      <c r="M5" s="2"/>
      <c r="N5" s="2" t="s">
        <v>14</v>
      </c>
    </row>
    <row r="6" spans="1:15" ht="84" customHeight="1" x14ac:dyDescent="0.3">
      <c r="A6" s="53"/>
      <c r="B6" s="53" t="s">
        <v>13</v>
      </c>
      <c r="C6" s="53"/>
      <c r="D6" s="53"/>
      <c r="E6" s="53"/>
      <c r="F6" s="53" t="s">
        <v>12</v>
      </c>
      <c r="G6" s="53"/>
      <c r="H6" s="2"/>
      <c r="I6" s="2"/>
      <c r="J6" s="4" t="s">
        <v>11</v>
      </c>
      <c r="K6" s="4" t="s">
        <v>10</v>
      </c>
      <c r="L6" s="4" t="s">
        <v>9</v>
      </c>
      <c r="M6" s="4" t="s">
        <v>8</v>
      </c>
      <c r="N6" s="5" t="s">
        <v>7</v>
      </c>
    </row>
    <row r="7" spans="1:15" ht="33.6" customHeight="1" x14ac:dyDescent="0.3">
      <c r="A7" s="53" t="s">
        <v>6</v>
      </c>
      <c r="B7" s="53" t="s">
        <v>5</v>
      </c>
      <c r="C7" s="53" t="s">
        <v>4</v>
      </c>
      <c r="D7" s="53" t="s">
        <v>3</v>
      </c>
      <c r="E7" s="53" t="s">
        <v>2</v>
      </c>
      <c r="F7" s="53" t="s">
        <v>4</v>
      </c>
      <c r="G7" s="53" t="s">
        <v>2</v>
      </c>
      <c r="H7" s="2"/>
      <c r="I7" s="2"/>
      <c r="J7" s="2" t="s">
        <v>5</v>
      </c>
      <c r="K7" s="2" t="s">
        <v>4</v>
      </c>
      <c r="L7" s="2" t="s">
        <v>3</v>
      </c>
      <c r="M7" s="2" t="s">
        <v>2</v>
      </c>
      <c r="N7" s="4" t="s">
        <v>1</v>
      </c>
      <c r="O7" s="4" t="s">
        <v>0</v>
      </c>
    </row>
    <row r="8" spans="1:15" ht="15.6" x14ac:dyDescent="0.3">
      <c r="A8" s="53">
        <f>A9-1</f>
        <v>1780</v>
      </c>
      <c r="B8" s="54">
        <v>0.83</v>
      </c>
      <c r="C8" s="54">
        <v>0.52</v>
      </c>
      <c r="D8" s="54">
        <f>(1-$B8)*L35/(1-$J35)</f>
        <v>0.14837208536421925</v>
      </c>
      <c r="E8" s="54">
        <f>(1-$B8)*M35/(1-$J35)</f>
        <v>2.1627914635780794E-2</v>
      </c>
      <c r="F8" s="54">
        <f>C8*(O38/N38)</f>
        <v>0.55535087719298248</v>
      </c>
      <c r="G8" s="54">
        <f>E8*(1-F8)/(1-C8)-0.01</f>
        <v>1.0035069314468721E-2</v>
      </c>
      <c r="H8" s="1"/>
      <c r="I8" s="1"/>
      <c r="J8" s="4"/>
      <c r="K8" s="4"/>
      <c r="L8" s="4"/>
      <c r="M8" s="4"/>
    </row>
    <row r="9" spans="1:15" ht="15.6" x14ac:dyDescent="0.3">
      <c r="A9" s="53">
        <f t="shared" ref="A9:A34" si="0">A10-1</f>
        <v>1781</v>
      </c>
      <c r="B9" s="54"/>
      <c r="C9" s="54"/>
      <c r="D9" s="54"/>
      <c r="E9" s="54"/>
      <c r="F9" s="54"/>
      <c r="G9" s="54"/>
      <c r="H9" s="1"/>
      <c r="I9" s="1"/>
      <c r="J9" s="4"/>
      <c r="K9" s="4"/>
      <c r="L9" s="4"/>
      <c r="M9" s="4"/>
    </row>
    <row r="10" spans="1:15" ht="15.6" x14ac:dyDescent="0.3">
      <c r="A10" s="53">
        <f t="shared" si="0"/>
        <v>1782</v>
      </c>
      <c r="B10" s="54"/>
      <c r="C10" s="54"/>
      <c r="D10" s="54"/>
      <c r="E10" s="54"/>
      <c r="F10" s="54"/>
      <c r="G10" s="54"/>
      <c r="H10" s="1"/>
      <c r="I10" s="1"/>
      <c r="J10" s="4"/>
      <c r="K10" s="4"/>
      <c r="L10" s="4"/>
      <c r="M10" s="4"/>
    </row>
    <row r="11" spans="1:15" ht="15.6" x14ac:dyDescent="0.3">
      <c r="A11" s="53">
        <f t="shared" si="0"/>
        <v>1783</v>
      </c>
      <c r="B11" s="54"/>
      <c r="C11" s="54"/>
      <c r="D11" s="54"/>
      <c r="E11" s="54"/>
      <c r="F11" s="54"/>
      <c r="G11" s="54"/>
      <c r="H11" s="1"/>
      <c r="I11" s="1"/>
      <c r="J11" s="4"/>
      <c r="K11" s="4"/>
      <c r="L11" s="4"/>
      <c r="M11" s="4"/>
    </row>
    <row r="12" spans="1:15" ht="15.6" x14ac:dyDescent="0.3">
      <c r="A12" s="53">
        <f t="shared" si="0"/>
        <v>1784</v>
      </c>
      <c r="B12" s="54"/>
      <c r="C12" s="54"/>
      <c r="D12" s="54"/>
      <c r="E12" s="54"/>
      <c r="F12" s="54"/>
      <c r="G12" s="54"/>
      <c r="H12" s="1"/>
      <c r="I12" s="1"/>
      <c r="J12" s="4"/>
      <c r="K12" s="4"/>
      <c r="L12" s="4"/>
      <c r="M12" s="4"/>
    </row>
    <row r="13" spans="1:15" ht="15.6" x14ac:dyDescent="0.3">
      <c r="A13" s="53">
        <f t="shared" si="0"/>
        <v>1785</v>
      </c>
      <c r="B13" s="54"/>
      <c r="C13" s="54"/>
      <c r="D13" s="54"/>
      <c r="E13" s="54"/>
      <c r="F13" s="54"/>
      <c r="G13" s="54"/>
      <c r="H13" s="1"/>
      <c r="I13" s="1"/>
      <c r="J13" s="4"/>
      <c r="K13" s="4"/>
      <c r="L13" s="4"/>
      <c r="M13" s="4"/>
    </row>
    <row r="14" spans="1:15" ht="15.6" x14ac:dyDescent="0.3">
      <c r="A14" s="53">
        <f t="shared" si="0"/>
        <v>1786</v>
      </c>
      <c r="B14" s="54"/>
      <c r="C14" s="54"/>
      <c r="D14" s="54"/>
      <c r="E14" s="54"/>
      <c r="F14" s="54"/>
      <c r="G14" s="54"/>
      <c r="H14" s="1"/>
      <c r="I14" s="1"/>
      <c r="J14" s="4"/>
      <c r="K14" s="4"/>
      <c r="L14" s="4"/>
      <c r="M14" s="4"/>
    </row>
    <row r="15" spans="1:15" ht="15.6" x14ac:dyDescent="0.3">
      <c r="A15" s="53">
        <f t="shared" si="0"/>
        <v>1787</v>
      </c>
      <c r="B15" s="54"/>
      <c r="C15" s="54"/>
      <c r="D15" s="54"/>
      <c r="E15" s="54"/>
      <c r="F15" s="54"/>
      <c r="G15" s="54"/>
      <c r="H15" s="1"/>
      <c r="I15" s="1"/>
      <c r="J15" s="4"/>
      <c r="K15" s="4"/>
      <c r="L15" s="4"/>
      <c r="M15" s="4"/>
    </row>
    <row r="16" spans="1:15" ht="15.6" x14ac:dyDescent="0.3">
      <c r="A16" s="53">
        <f t="shared" si="0"/>
        <v>1788</v>
      </c>
      <c r="B16" s="54"/>
      <c r="C16" s="54"/>
      <c r="D16" s="54"/>
      <c r="E16" s="54"/>
      <c r="F16" s="54"/>
      <c r="G16" s="54"/>
      <c r="H16" s="1"/>
      <c r="I16" s="1"/>
      <c r="J16" s="4"/>
      <c r="K16" s="4"/>
      <c r="L16" s="4"/>
      <c r="M16" s="4"/>
    </row>
    <row r="17" spans="1:13" ht="15.6" x14ac:dyDescent="0.3">
      <c r="A17" s="53">
        <f t="shared" si="0"/>
        <v>1789</v>
      </c>
      <c r="B17" s="54"/>
      <c r="C17" s="54"/>
      <c r="D17" s="54"/>
      <c r="E17" s="54"/>
      <c r="F17" s="54"/>
      <c r="G17" s="54"/>
      <c r="H17" s="1"/>
      <c r="I17" s="1"/>
      <c r="J17" s="4"/>
      <c r="K17" s="4"/>
      <c r="L17" s="4"/>
      <c r="M17" s="4"/>
    </row>
    <row r="18" spans="1:13" ht="15.6" x14ac:dyDescent="0.3">
      <c r="A18" s="53">
        <f t="shared" si="0"/>
        <v>1790</v>
      </c>
      <c r="B18" s="54"/>
      <c r="C18" s="54"/>
      <c r="D18" s="54"/>
      <c r="E18" s="54"/>
      <c r="F18" s="54"/>
      <c r="G18" s="54"/>
      <c r="H18" s="1"/>
      <c r="I18" s="1"/>
      <c r="J18" s="4"/>
      <c r="K18" s="4"/>
      <c r="L18" s="4"/>
      <c r="M18" s="4"/>
    </row>
    <row r="19" spans="1:13" ht="15.6" x14ac:dyDescent="0.3">
      <c r="A19" s="53">
        <f t="shared" si="0"/>
        <v>1791</v>
      </c>
      <c r="B19" s="54"/>
      <c r="C19" s="54"/>
      <c r="D19" s="54"/>
      <c r="E19" s="54"/>
      <c r="F19" s="54"/>
      <c r="G19" s="54"/>
      <c r="H19" s="1"/>
      <c r="I19" s="1"/>
      <c r="J19" s="4"/>
      <c r="K19" s="4"/>
      <c r="L19" s="4"/>
      <c r="M19" s="4"/>
    </row>
    <row r="20" spans="1:13" ht="15.6" x14ac:dyDescent="0.3">
      <c r="A20" s="53">
        <f t="shared" si="0"/>
        <v>1792</v>
      </c>
      <c r="B20" s="54"/>
      <c r="C20" s="54"/>
      <c r="D20" s="54"/>
      <c r="E20" s="54"/>
      <c r="F20" s="54"/>
      <c r="G20" s="54"/>
      <c r="H20" s="1"/>
      <c r="I20" s="1"/>
      <c r="J20" s="4"/>
      <c r="K20" s="4"/>
      <c r="L20" s="4"/>
      <c r="M20" s="4"/>
    </row>
    <row r="21" spans="1:13" ht="15.6" x14ac:dyDescent="0.3">
      <c r="A21" s="53">
        <f t="shared" si="0"/>
        <v>1793</v>
      </c>
      <c r="B21" s="54"/>
      <c r="C21" s="54"/>
      <c r="D21" s="54"/>
      <c r="E21" s="54"/>
      <c r="F21" s="54"/>
      <c r="G21" s="54"/>
      <c r="H21" s="1"/>
      <c r="I21" s="1"/>
      <c r="J21" s="4"/>
      <c r="K21" s="4"/>
      <c r="L21" s="4"/>
      <c r="M21" s="4"/>
    </row>
    <row r="22" spans="1:13" ht="15.6" x14ac:dyDescent="0.3">
      <c r="A22" s="53">
        <f t="shared" si="0"/>
        <v>1794</v>
      </c>
      <c r="B22" s="54"/>
      <c r="C22" s="54"/>
      <c r="D22" s="54"/>
      <c r="E22" s="54"/>
      <c r="F22" s="54"/>
      <c r="G22" s="54"/>
      <c r="H22" s="1"/>
      <c r="I22" s="1"/>
      <c r="J22" s="4"/>
      <c r="K22" s="4"/>
      <c r="L22" s="4"/>
      <c r="M22" s="4"/>
    </row>
    <row r="23" spans="1:13" ht="15.6" x14ac:dyDescent="0.3">
      <c r="A23" s="53">
        <f t="shared" si="0"/>
        <v>1795</v>
      </c>
      <c r="B23" s="54"/>
      <c r="C23" s="54"/>
      <c r="D23" s="54"/>
      <c r="E23" s="54"/>
      <c r="F23" s="54"/>
      <c r="G23" s="54"/>
      <c r="H23" s="1"/>
      <c r="I23" s="1"/>
      <c r="J23" s="4"/>
      <c r="K23" s="4"/>
      <c r="L23" s="4"/>
      <c r="M23" s="4"/>
    </row>
    <row r="24" spans="1:13" ht="15.6" x14ac:dyDescent="0.3">
      <c r="A24" s="53">
        <f t="shared" si="0"/>
        <v>1796</v>
      </c>
      <c r="B24" s="54"/>
      <c r="C24" s="54"/>
      <c r="D24" s="54"/>
      <c r="E24" s="54"/>
      <c r="F24" s="54"/>
      <c r="G24" s="54"/>
      <c r="H24" s="1"/>
      <c r="I24" s="1"/>
      <c r="J24" s="4"/>
      <c r="K24" s="4"/>
      <c r="L24" s="4"/>
      <c r="M24" s="4"/>
    </row>
    <row r="25" spans="1:13" ht="15.6" x14ac:dyDescent="0.3">
      <c r="A25" s="53">
        <f t="shared" si="0"/>
        <v>1797</v>
      </c>
      <c r="B25" s="54"/>
      <c r="C25" s="54"/>
      <c r="D25" s="54"/>
      <c r="E25" s="54"/>
      <c r="F25" s="54"/>
      <c r="G25" s="54"/>
      <c r="H25" s="1"/>
      <c r="I25" s="1"/>
      <c r="J25" s="4"/>
      <c r="K25" s="4"/>
      <c r="L25" s="4"/>
      <c r="M25" s="4"/>
    </row>
    <row r="26" spans="1:13" ht="15.6" x14ac:dyDescent="0.3">
      <c r="A26" s="53">
        <f t="shared" si="0"/>
        <v>1798</v>
      </c>
      <c r="B26" s="54"/>
      <c r="C26" s="54"/>
      <c r="D26" s="54"/>
      <c r="E26" s="54"/>
      <c r="F26" s="54"/>
      <c r="G26" s="54"/>
      <c r="H26" s="1"/>
      <c r="I26" s="1"/>
      <c r="J26" s="4"/>
      <c r="K26" s="4"/>
      <c r="L26" s="4"/>
      <c r="M26" s="4"/>
    </row>
    <row r="27" spans="1:13" ht="15.6" x14ac:dyDescent="0.3">
      <c r="A27" s="53">
        <f t="shared" si="0"/>
        <v>1799</v>
      </c>
      <c r="B27" s="54"/>
      <c r="C27" s="54"/>
      <c r="D27" s="54"/>
      <c r="E27" s="54"/>
      <c r="F27" s="54"/>
      <c r="G27" s="54"/>
      <c r="H27" s="1"/>
      <c r="I27" s="1"/>
      <c r="J27" s="4"/>
      <c r="K27" s="4"/>
      <c r="L27" s="4"/>
      <c r="M27" s="4"/>
    </row>
    <row r="28" spans="1:13" ht="15.6" x14ac:dyDescent="0.3">
      <c r="A28" s="53">
        <f t="shared" si="0"/>
        <v>1800</v>
      </c>
      <c r="B28" s="54">
        <f>J35</f>
        <v>0.79005908966100002</v>
      </c>
      <c r="C28" s="54">
        <f>K35</f>
        <v>0.441356509924</v>
      </c>
      <c r="D28" s="54">
        <f>L35</f>
        <v>0.183231592178</v>
      </c>
      <c r="E28" s="54">
        <f>M35</f>
        <v>2.6709318161000001E-2</v>
      </c>
      <c r="F28" s="54">
        <f>C28*(O38/N38)</f>
        <v>0.47136100950216664</v>
      </c>
      <c r="G28" s="54">
        <f>E28*(1-F28)/(1-C28)-0.01</f>
        <v>1.527477226593226E-2</v>
      </c>
      <c r="H28" s="1"/>
      <c r="I28" s="1"/>
      <c r="J28" s="4"/>
      <c r="K28" s="4"/>
      <c r="L28" s="4"/>
      <c r="M28" s="4"/>
    </row>
    <row r="29" spans="1:13" ht="15.6" x14ac:dyDescent="0.3">
      <c r="A29" s="53">
        <f t="shared" si="0"/>
        <v>1801</v>
      </c>
      <c r="B29" s="54"/>
      <c r="C29" s="54"/>
      <c r="D29" s="54"/>
      <c r="E29" s="54"/>
      <c r="F29" s="54"/>
      <c r="G29" s="54"/>
      <c r="H29" s="1"/>
      <c r="I29" s="1"/>
      <c r="J29" s="4"/>
      <c r="K29" s="4"/>
      <c r="L29" s="4"/>
      <c r="M29" s="4"/>
    </row>
    <row r="30" spans="1:13" ht="15.6" x14ac:dyDescent="0.3">
      <c r="A30" s="53">
        <f t="shared" si="0"/>
        <v>1802</v>
      </c>
      <c r="B30" s="54"/>
      <c r="C30" s="54"/>
      <c r="D30" s="54"/>
      <c r="E30" s="54"/>
      <c r="F30" s="54"/>
      <c r="G30" s="54"/>
      <c r="H30" s="1"/>
      <c r="I30" s="1"/>
      <c r="J30" s="4"/>
      <c r="K30" s="4"/>
      <c r="L30" s="4"/>
      <c r="M30" s="4"/>
    </row>
    <row r="31" spans="1:13" ht="15.6" x14ac:dyDescent="0.3">
      <c r="A31" s="53">
        <f t="shared" si="0"/>
        <v>1803</v>
      </c>
      <c r="B31" s="54"/>
      <c r="C31" s="54"/>
      <c r="D31" s="54"/>
      <c r="E31" s="54"/>
      <c r="F31" s="54"/>
      <c r="G31" s="54"/>
      <c r="H31" s="1"/>
      <c r="I31" s="1"/>
      <c r="J31" s="4"/>
      <c r="K31" s="4"/>
      <c r="L31" s="4"/>
      <c r="M31" s="4"/>
    </row>
    <row r="32" spans="1:13" ht="15.6" x14ac:dyDescent="0.3">
      <c r="A32" s="53">
        <f t="shared" si="0"/>
        <v>1804</v>
      </c>
      <c r="B32" s="54"/>
      <c r="C32" s="54"/>
      <c r="D32" s="54"/>
      <c r="E32" s="54"/>
      <c r="F32" s="54"/>
      <c r="G32" s="54"/>
      <c r="H32" s="1"/>
      <c r="I32" s="1"/>
      <c r="J32" s="4"/>
      <c r="K32" s="4"/>
      <c r="L32" s="4"/>
      <c r="M32" s="4"/>
    </row>
    <row r="33" spans="1:15" ht="15.6" x14ac:dyDescent="0.3">
      <c r="A33" s="53">
        <f t="shared" si="0"/>
        <v>1805</v>
      </c>
      <c r="B33" s="54"/>
      <c r="C33" s="54"/>
      <c r="D33" s="54"/>
      <c r="E33" s="54"/>
      <c r="F33" s="54"/>
      <c r="G33" s="54"/>
      <c r="H33" s="1"/>
      <c r="I33" s="1"/>
      <c r="J33" s="4"/>
      <c r="K33" s="4"/>
      <c r="L33" s="4"/>
      <c r="M33" s="4"/>
    </row>
    <row r="34" spans="1:15" ht="15.6" x14ac:dyDescent="0.3">
      <c r="A34" s="53">
        <f t="shared" si="0"/>
        <v>1806</v>
      </c>
      <c r="B34" s="54"/>
      <c r="C34" s="54"/>
      <c r="D34" s="54"/>
      <c r="E34" s="54"/>
      <c r="F34" s="54"/>
      <c r="G34" s="54"/>
      <c r="H34" s="1"/>
      <c r="I34" s="1"/>
      <c r="J34" s="3"/>
      <c r="K34" s="3"/>
      <c r="L34" s="3"/>
      <c r="M34" s="3"/>
    </row>
    <row r="35" spans="1:15" ht="15.6" x14ac:dyDescent="0.3">
      <c r="A35" s="53">
        <v>1807</v>
      </c>
      <c r="B35" s="54"/>
      <c r="C35" s="54"/>
      <c r="D35" s="54"/>
      <c r="E35" s="54"/>
      <c r="F35" s="54"/>
      <c r="G35" s="54"/>
      <c r="H35" s="1"/>
      <c r="I35" s="1"/>
      <c r="J35" s="1">
        <v>0.79005908966100002</v>
      </c>
      <c r="K35" s="1">
        <v>0.441356509924</v>
      </c>
      <c r="L35" s="1">
        <v>0.183231592178</v>
      </c>
      <c r="M35" s="1">
        <v>2.6709318161000001E-2</v>
      </c>
    </row>
    <row r="36" spans="1:15" ht="15.6" x14ac:dyDescent="0.3">
      <c r="A36" s="53">
        <v>1808</v>
      </c>
      <c r="B36" s="54"/>
      <c r="C36" s="54"/>
      <c r="D36" s="54"/>
      <c r="E36" s="54"/>
      <c r="F36" s="54"/>
      <c r="G36" s="54"/>
      <c r="H36" s="1"/>
      <c r="I36" s="1"/>
      <c r="J36" s="1"/>
      <c r="K36" s="1"/>
      <c r="L36" s="1"/>
      <c r="M36" s="1"/>
    </row>
    <row r="37" spans="1:15" ht="15.6" x14ac:dyDescent="0.3">
      <c r="A37" s="53">
        <v>1809</v>
      </c>
      <c r="B37" s="54"/>
      <c r="C37" s="54"/>
      <c r="D37" s="54"/>
      <c r="E37" s="54"/>
      <c r="F37" s="54"/>
      <c r="G37" s="54"/>
      <c r="H37" s="1"/>
      <c r="I37" s="1"/>
      <c r="J37" s="1"/>
      <c r="K37" s="1"/>
      <c r="L37" s="1"/>
      <c r="M37" s="1"/>
    </row>
    <row r="38" spans="1:15" ht="15.6" x14ac:dyDescent="0.3">
      <c r="A38" s="53">
        <v>1810</v>
      </c>
      <c r="B38" s="54">
        <f>AVERAGE(J35:J45)</f>
        <v>0.81904965639149996</v>
      </c>
      <c r="C38" s="54">
        <f>AVERAGE(K35:K45)</f>
        <v>0.4628756046295</v>
      </c>
      <c r="D38" s="54">
        <f>AVERAGE(L35:L45)</f>
        <v>0.15610107779499999</v>
      </c>
      <c r="E38" s="54">
        <f>AVERAGE(M35:M45)</f>
        <v>2.4849265813800002E-2</v>
      </c>
      <c r="F38" s="54">
        <f>C38*(O38/N38)</f>
        <v>0.49434302511966333</v>
      </c>
      <c r="G38" s="54">
        <f>E38*(1-F38)/(1-C38)-0.01</f>
        <v>1.3393472141097212E-2</v>
      </c>
      <c r="H38" s="1"/>
      <c r="I38" s="1"/>
      <c r="J38" s="1"/>
      <c r="K38" s="1"/>
      <c r="L38" s="1"/>
      <c r="M38" s="1"/>
      <c r="N38" s="1">
        <v>0.45600000000000002</v>
      </c>
      <c r="O38" s="1">
        <v>0.48699999999999999</v>
      </c>
    </row>
    <row r="39" spans="1:15" ht="15.6" x14ac:dyDescent="0.3">
      <c r="A39" s="53">
        <v>1811</v>
      </c>
      <c r="B39" s="54"/>
      <c r="C39" s="54"/>
      <c r="D39" s="54"/>
      <c r="E39" s="54"/>
      <c r="F39" s="54"/>
      <c r="G39" s="54"/>
      <c r="H39" s="1"/>
      <c r="I39" s="1"/>
      <c r="J39" s="1"/>
      <c r="K39" s="1"/>
      <c r="L39" s="1"/>
      <c r="M39" s="1"/>
    </row>
    <row r="40" spans="1:15" ht="15.6" x14ac:dyDescent="0.3">
      <c r="A40" s="53">
        <v>1812</v>
      </c>
      <c r="B40" s="54"/>
      <c r="C40" s="54"/>
      <c r="D40" s="54"/>
      <c r="E40" s="54"/>
      <c r="F40" s="54"/>
      <c r="G40" s="54"/>
      <c r="H40" s="1"/>
      <c r="I40" s="1"/>
      <c r="J40" s="1"/>
      <c r="K40" s="1"/>
      <c r="L40" s="1"/>
      <c r="M40" s="1"/>
    </row>
    <row r="41" spans="1:15" ht="15.6" x14ac:dyDescent="0.3">
      <c r="A41" s="53">
        <v>1813</v>
      </c>
      <c r="B41" s="54"/>
      <c r="C41" s="54"/>
      <c r="D41" s="54"/>
      <c r="E41" s="54"/>
      <c r="F41" s="54"/>
      <c r="G41" s="54"/>
      <c r="H41" s="1"/>
      <c r="I41" s="1"/>
      <c r="J41" s="1"/>
      <c r="K41" s="1"/>
      <c r="L41" s="1"/>
      <c r="M41" s="1"/>
    </row>
    <row r="42" spans="1:15" ht="15.6" x14ac:dyDescent="0.3">
      <c r="A42" s="53">
        <v>1814</v>
      </c>
      <c r="B42" s="54"/>
      <c r="C42" s="54"/>
      <c r="D42" s="54"/>
      <c r="E42" s="54"/>
      <c r="F42" s="54"/>
      <c r="G42" s="54"/>
      <c r="H42" s="1"/>
      <c r="I42" s="1"/>
      <c r="J42" s="1"/>
      <c r="K42" s="1"/>
      <c r="L42" s="1"/>
      <c r="M42" s="1"/>
    </row>
    <row r="43" spans="1:15" ht="15.6" x14ac:dyDescent="0.3">
      <c r="A43" s="53">
        <v>1815</v>
      </c>
      <c r="B43" s="54"/>
      <c r="C43" s="54"/>
      <c r="D43" s="54"/>
      <c r="E43" s="54"/>
      <c r="F43" s="54"/>
      <c r="G43" s="54"/>
      <c r="H43" s="1"/>
      <c r="I43" s="1"/>
      <c r="J43" s="1"/>
      <c r="K43" s="1"/>
      <c r="L43" s="1"/>
      <c r="M43" s="1"/>
    </row>
    <row r="44" spans="1:15" ht="15.6" x14ac:dyDescent="0.3">
      <c r="A44" s="53">
        <v>1816</v>
      </c>
      <c r="B44" s="54"/>
      <c r="C44" s="54"/>
      <c r="D44" s="54"/>
      <c r="E44" s="54"/>
      <c r="F44" s="54"/>
      <c r="G44" s="54"/>
      <c r="H44" s="1"/>
      <c r="I44" s="1"/>
      <c r="J44" s="1"/>
      <c r="K44" s="1"/>
      <c r="L44" s="1"/>
      <c r="M44" s="1"/>
    </row>
    <row r="45" spans="1:15" ht="15.6" x14ac:dyDescent="0.3">
      <c r="A45" s="53">
        <v>1817</v>
      </c>
      <c r="B45" s="54"/>
      <c r="C45" s="54"/>
      <c r="D45" s="54"/>
      <c r="E45" s="54"/>
      <c r="F45" s="54"/>
      <c r="G45" s="54"/>
      <c r="H45" s="1"/>
      <c r="I45" s="1"/>
      <c r="J45" s="1">
        <v>0.848040223122</v>
      </c>
      <c r="K45" s="1">
        <v>0.48439469933500001</v>
      </c>
      <c r="L45" s="1">
        <v>0.128970563412</v>
      </c>
      <c r="M45" s="1">
        <v>2.29892134666E-2</v>
      </c>
    </row>
    <row r="46" spans="1:15" ht="15.6" x14ac:dyDescent="0.3">
      <c r="A46" s="53">
        <v>1818</v>
      </c>
      <c r="B46" s="54"/>
      <c r="C46" s="54"/>
      <c r="D46" s="54"/>
      <c r="E46" s="54"/>
      <c r="F46" s="54"/>
      <c r="G46" s="54"/>
      <c r="H46" s="1"/>
      <c r="I46" s="1"/>
      <c r="J46" s="1"/>
      <c r="K46" s="1"/>
      <c r="L46" s="1"/>
      <c r="M46" s="1"/>
    </row>
    <row r="47" spans="1:15" ht="15.6" x14ac:dyDescent="0.3">
      <c r="A47" s="53">
        <v>1819</v>
      </c>
      <c r="B47" s="54"/>
      <c r="C47" s="54"/>
      <c r="D47" s="54"/>
      <c r="E47" s="54"/>
      <c r="F47" s="54"/>
      <c r="G47" s="54"/>
      <c r="H47" s="1"/>
      <c r="I47" s="1"/>
      <c r="J47" s="1"/>
      <c r="K47" s="1"/>
      <c r="L47" s="1"/>
      <c r="M47" s="1"/>
    </row>
    <row r="48" spans="1:15" ht="15.6" x14ac:dyDescent="0.3">
      <c r="A48" s="53">
        <v>1820</v>
      </c>
      <c r="B48" s="54">
        <f>AVERAGE(J45:J55)</f>
        <v>0.83632645010950002</v>
      </c>
      <c r="C48" s="54">
        <f>AVERAGE(K45:K55)</f>
        <v>0.47554640471949999</v>
      </c>
      <c r="D48" s="54">
        <f>AVERAGE(L45:L55)</f>
        <v>0.139803737402</v>
      </c>
      <c r="E48" s="54">
        <f>AVERAGE(M45:M55)</f>
        <v>2.386981248855E-2</v>
      </c>
      <c r="F48" s="54">
        <f>C48*(O48/N48)</f>
        <v>0.56006535887735542</v>
      </c>
      <c r="G48" s="54">
        <f>E48*(1-F48)/(1-C48)-0.01</f>
        <v>1.0023043955297127E-2</v>
      </c>
      <c r="H48" s="1"/>
      <c r="I48" s="1"/>
      <c r="J48" s="1"/>
      <c r="K48" s="1"/>
      <c r="L48" s="1"/>
      <c r="M48" s="1"/>
      <c r="N48" s="1">
        <v>0.46700000000000003</v>
      </c>
      <c r="O48" s="1">
        <v>0.55000000000000004</v>
      </c>
    </row>
    <row r="49" spans="1:15" ht="15.6" x14ac:dyDescent="0.3">
      <c r="A49" s="53">
        <v>1821</v>
      </c>
      <c r="B49" s="54"/>
      <c r="C49" s="54"/>
      <c r="D49" s="54"/>
      <c r="E49" s="54"/>
      <c r="F49" s="54"/>
      <c r="G49" s="54"/>
      <c r="H49" s="1"/>
      <c r="I49" s="1"/>
      <c r="J49" s="1"/>
      <c r="K49" s="1"/>
      <c r="L49" s="1"/>
      <c r="M49" s="1"/>
    </row>
    <row r="50" spans="1:15" ht="15.6" x14ac:dyDescent="0.3">
      <c r="A50" s="53">
        <v>1822</v>
      </c>
      <c r="B50" s="54"/>
      <c r="C50" s="54"/>
      <c r="D50" s="54"/>
      <c r="E50" s="54"/>
      <c r="F50" s="54"/>
      <c r="G50" s="54"/>
      <c r="H50" s="1"/>
      <c r="I50" s="1"/>
      <c r="J50" s="1"/>
      <c r="K50" s="1"/>
      <c r="L50" s="1"/>
      <c r="M50" s="1"/>
    </row>
    <row r="51" spans="1:15" ht="15.6" x14ac:dyDescent="0.3">
      <c r="A51" s="53">
        <v>1823</v>
      </c>
      <c r="B51" s="54"/>
      <c r="C51" s="54"/>
      <c r="D51" s="54"/>
      <c r="E51" s="54"/>
      <c r="F51" s="54"/>
      <c r="G51" s="54"/>
      <c r="H51" s="1"/>
      <c r="I51" s="1"/>
      <c r="J51" s="1"/>
      <c r="K51" s="1"/>
      <c r="L51" s="1"/>
      <c r="M51" s="1"/>
    </row>
    <row r="52" spans="1:15" ht="15.6" x14ac:dyDescent="0.3">
      <c r="A52" s="53">
        <v>1824</v>
      </c>
      <c r="B52" s="54"/>
      <c r="C52" s="54"/>
      <c r="D52" s="54"/>
      <c r="E52" s="54"/>
      <c r="F52" s="54"/>
      <c r="G52" s="54"/>
      <c r="H52" s="1"/>
      <c r="I52" s="1"/>
      <c r="J52" s="1"/>
      <c r="K52" s="1"/>
      <c r="L52" s="1"/>
      <c r="M52" s="1"/>
    </row>
    <row r="53" spans="1:15" ht="15.6" x14ac:dyDescent="0.3">
      <c r="A53" s="53">
        <v>1825</v>
      </c>
      <c r="B53" s="54"/>
      <c r="C53" s="54"/>
      <c r="D53" s="54"/>
      <c r="E53" s="54"/>
      <c r="F53" s="54"/>
      <c r="G53" s="54"/>
      <c r="H53" s="1"/>
      <c r="I53" s="1"/>
      <c r="J53" s="1"/>
      <c r="K53" s="1"/>
      <c r="L53" s="1"/>
      <c r="M53" s="1"/>
    </row>
    <row r="54" spans="1:15" ht="15.6" x14ac:dyDescent="0.3">
      <c r="A54" s="53">
        <v>1826</v>
      </c>
      <c r="B54" s="54"/>
      <c r="C54" s="54"/>
      <c r="D54" s="54"/>
      <c r="E54" s="54"/>
      <c r="F54" s="54"/>
      <c r="G54" s="54"/>
      <c r="H54" s="1"/>
      <c r="I54" s="1"/>
      <c r="J54" s="1"/>
      <c r="K54" s="1"/>
      <c r="L54" s="1"/>
      <c r="M54" s="1"/>
    </row>
    <row r="55" spans="1:15" ht="15.6" x14ac:dyDescent="0.3">
      <c r="A55" s="53">
        <v>1827</v>
      </c>
      <c r="B55" s="54"/>
      <c r="C55" s="54"/>
      <c r="D55" s="54"/>
      <c r="E55" s="54"/>
      <c r="F55" s="54"/>
      <c r="G55" s="54"/>
      <c r="H55" s="1"/>
      <c r="I55" s="1"/>
      <c r="J55" s="1">
        <v>0.82461267709700004</v>
      </c>
      <c r="K55" s="1">
        <v>0.46669811010399997</v>
      </c>
      <c r="L55" s="1">
        <v>0.150636911392</v>
      </c>
      <c r="M55" s="1">
        <v>2.47504115105E-2</v>
      </c>
    </row>
    <row r="56" spans="1:15" ht="15.6" x14ac:dyDescent="0.3">
      <c r="A56" s="53">
        <v>1828</v>
      </c>
      <c r="B56" s="54"/>
      <c r="C56" s="54"/>
      <c r="D56" s="54"/>
      <c r="E56" s="54"/>
      <c r="F56" s="54"/>
      <c r="G56" s="54"/>
      <c r="H56" s="1"/>
      <c r="I56" s="1"/>
      <c r="J56" s="1"/>
      <c r="K56" s="1"/>
      <c r="L56" s="1"/>
      <c r="M56" s="1"/>
    </row>
    <row r="57" spans="1:15" ht="15.6" x14ac:dyDescent="0.3">
      <c r="A57" s="53">
        <v>1829</v>
      </c>
      <c r="B57" s="54"/>
      <c r="C57" s="54"/>
      <c r="D57" s="54"/>
      <c r="E57" s="54"/>
      <c r="F57" s="54"/>
      <c r="G57" s="54"/>
      <c r="H57" s="1"/>
      <c r="I57" s="1"/>
      <c r="J57" s="1"/>
      <c r="K57" s="1"/>
      <c r="L57" s="1"/>
      <c r="M57" s="1"/>
    </row>
    <row r="58" spans="1:15" ht="15.6" x14ac:dyDescent="0.3">
      <c r="A58" s="53">
        <v>1830</v>
      </c>
      <c r="B58" s="54">
        <f>AVERAGE(J55:J65)</f>
        <v>0.81190982460950001</v>
      </c>
      <c r="C58" s="54">
        <f>AVERAGE(K55:K65)</f>
        <v>0.46227996051349995</v>
      </c>
      <c r="D58" s="54">
        <f>AVERAGE(L55:L65)</f>
        <v>0.162976861</v>
      </c>
      <c r="E58" s="54">
        <f>AVERAGE(M55:M65)</f>
        <v>2.5113314390200002E-2</v>
      </c>
      <c r="F58" s="54">
        <f>C58*(O58/N58)</f>
        <v>0.50607490414109468</v>
      </c>
      <c r="G58" s="54">
        <f>E58*(1-F58)/(1-C58)-0.01</f>
        <v>1.3067944853533358E-2</v>
      </c>
      <c r="H58" s="1"/>
      <c r="I58" s="1"/>
      <c r="J58" s="1"/>
      <c r="K58" s="1"/>
      <c r="L58" s="1"/>
      <c r="M58" s="1"/>
      <c r="N58" s="1">
        <v>0.47499999999999998</v>
      </c>
      <c r="O58" s="1">
        <v>0.52</v>
      </c>
    </row>
    <row r="59" spans="1:15" ht="15.6" x14ac:dyDescent="0.3">
      <c r="A59" s="53">
        <v>1831</v>
      </c>
      <c r="B59" s="54"/>
      <c r="C59" s="54"/>
      <c r="D59" s="54"/>
      <c r="E59" s="54"/>
      <c r="F59" s="54"/>
      <c r="G59" s="54"/>
      <c r="H59" s="1"/>
      <c r="I59" s="1"/>
      <c r="J59" s="1"/>
      <c r="K59" s="1"/>
      <c r="L59" s="1"/>
      <c r="M59" s="1"/>
    </row>
    <row r="60" spans="1:15" ht="15.6" x14ac:dyDescent="0.3">
      <c r="A60" s="53">
        <v>1832</v>
      </c>
      <c r="B60" s="54"/>
      <c r="C60" s="54"/>
      <c r="D60" s="54"/>
      <c r="E60" s="54"/>
      <c r="F60" s="54"/>
      <c r="G60" s="54"/>
      <c r="H60" s="1"/>
      <c r="I60" s="1"/>
      <c r="J60" s="1"/>
      <c r="K60" s="1"/>
      <c r="L60" s="1"/>
      <c r="M60" s="1"/>
    </row>
    <row r="61" spans="1:15" ht="15.6" x14ac:dyDescent="0.3">
      <c r="A61" s="53">
        <v>1833</v>
      </c>
      <c r="B61" s="54"/>
      <c r="C61" s="54"/>
      <c r="D61" s="54"/>
      <c r="E61" s="54"/>
      <c r="F61" s="54"/>
      <c r="G61" s="54"/>
      <c r="H61" s="1"/>
      <c r="I61" s="1"/>
      <c r="J61" s="1"/>
      <c r="K61" s="1"/>
      <c r="L61" s="1"/>
      <c r="M61" s="1"/>
    </row>
    <row r="62" spans="1:15" ht="15.6" x14ac:dyDescent="0.3">
      <c r="A62" s="53">
        <v>1834</v>
      </c>
      <c r="B62" s="54"/>
      <c r="C62" s="54"/>
      <c r="D62" s="54"/>
      <c r="E62" s="54"/>
      <c r="F62" s="54"/>
      <c r="G62" s="54"/>
      <c r="H62" s="1"/>
      <c r="I62" s="1"/>
      <c r="J62" s="1"/>
      <c r="K62" s="1"/>
      <c r="L62" s="1"/>
      <c r="M62" s="1"/>
    </row>
    <row r="63" spans="1:15" ht="15.6" x14ac:dyDescent="0.3">
      <c r="A63" s="53">
        <v>1835</v>
      </c>
      <c r="B63" s="54"/>
      <c r="C63" s="54"/>
      <c r="D63" s="54"/>
      <c r="E63" s="54"/>
      <c r="F63" s="54"/>
      <c r="G63" s="54"/>
      <c r="H63" s="1"/>
      <c r="I63" s="1"/>
      <c r="J63" s="1"/>
      <c r="K63" s="1"/>
      <c r="L63" s="1"/>
      <c r="M63" s="1"/>
    </row>
    <row r="64" spans="1:15" ht="15.6" x14ac:dyDescent="0.3">
      <c r="A64" s="53">
        <v>1836</v>
      </c>
      <c r="B64" s="54"/>
      <c r="C64" s="54"/>
      <c r="D64" s="54"/>
      <c r="E64" s="54"/>
      <c r="F64" s="54"/>
      <c r="G64" s="54"/>
      <c r="H64" s="1"/>
      <c r="I64" s="1"/>
      <c r="J64" s="1"/>
      <c r="K64" s="1"/>
      <c r="L64" s="1"/>
      <c r="M64" s="1"/>
    </row>
    <row r="65" spans="1:15" ht="15.6" x14ac:dyDescent="0.3">
      <c r="A65" s="53">
        <v>1837</v>
      </c>
      <c r="B65" s="54"/>
      <c r="C65" s="54"/>
      <c r="D65" s="54"/>
      <c r="E65" s="54"/>
      <c r="F65" s="54"/>
      <c r="G65" s="54"/>
      <c r="H65" s="1"/>
      <c r="I65" s="1"/>
      <c r="J65" s="1">
        <v>0.79920697212199998</v>
      </c>
      <c r="K65" s="1">
        <v>0.45786181092299999</v>
      </c>
      <c r="L65" s="1">
        <v>0.175316810608</v>
      </c>
      <c r="M65" s="1">
        <v>2.5476217269900001E-2</v>
      </c>
    </row>
    <row r="66" spans="1:15" ht="15.6" x14ac:dyDescent="0.3">
      <c r="A66" s="53">
        <v>1838</v>
      </c>
      <c r="B66" s="54"/>
      <c r="C66" s="54"/>
      <c r="D66" s="54"/>
      <c r="E66" s="54"/>
      <c r="F66" s="54"/>
      <c r="G66" s="54"/>
      <c r="H66" s="1"/>
      <c r="I66" s="1"/>
      <c r="J66" s="1"/>
      <c r="K66" s="1"/>
      <c r="L66" s="1"/>
      <c r="M66" s="1"/>
    </row>
    <row r="67" spans="1:15" ht="15.6" x14ac:dyDescent="0.3">
      <c r="A67" s="53">
        <v>1839</v>
      </c>
      <c r="B67" s="54"/>
      <c r="C67" s="54"/>
      <c r="D67" s="54"/>
      <c r="E67" s="54"/>
      <c r="F67" s="54"/>
      <c r="G67" s="54"/>
      <c r="H67" s="1"/>
      <c r="I67" s="1"/>
      <c r="J67" s="1"/>
      <c r="K67" s="1"/>
      <c r="L67" s="1"/>
      <c r="M67" s="1"/>
    </row>
    <row r="68" spans="1:15" ht="15.6" x14ac:dyDescent="0.3">
      <c r="A68" s="53">
        <v>1840</v>
      </c>
      <c r="B68" s="54">
        <f>AVERAGE(J65:J75)</f>
        <v>0.83324962854399998</v>
      </c>
      <c r="C68" s="54">
        <f>AVERAGE(K65:K75)</f>
        <v>0.48483861982849996</v>
      </c>
      <c r="D68" s="54">
        <f>AVERAGE(L65:L75)</f>
        <v>0.144357264042</v>
      </c>
      <c r="E68" s="54">
        <f>AVERAGE(M65:M75)</f>
        <v>2.2393107414249998E-2</v>
      </c>
      <c r="F68" s="54">
        <f>C68*(O68/N68)</f>
        <v>0.55440242180389343</v>
      </c>
      <c r="G68" s="54">
        <f>E68*(1-F68)/(1-C68)-0.01</f>
        <v>9.3692982745586292E-3</v>
      </c>
      <c r="H68" s="1"/>
      <c r="I68" s="1"/>
      <c r="J68" s="1"/>
      <c r="K68" s="1"/>
      <c r="L68" s="1"/>
      <c r="M68" s="1"/>
      <c r="N68" s="1">
        <v>0.46</v>
      </c>
      <c r="O68" s="1">
        <v>0.52600000000000002</v>
      </c>
    </row>
    <row r="69" spans="1:15" ht="15.6" x14ac:dyDescent="0.3">
      <c r="A69" s="53">
        <v>1841</v>
      </c>
      <c r="B69" s="54"/>
      <c r="C69" s="54"/>
      <c r="D69" s="54"/>
      <c r="E69" s="54"/>
      <c r="F69" s="54"/>
      <c r="G69" s="54"/>
      <c r="H69" s="1"/>
      <c r="I69" s="1"/>
      <c r="J69" s="1"/>
      <c r="K69" s="1"/>
      <c r="L69" s="1"/>
      <c r="M69" s="1"/>
    </row>
    <row r="70" spans="1:15" ht="15.6" x14ac:dyDescent="0.3">
      <c r="A70" s="53">
        <v>1842</v>
      </c>
      <c r="B70" s="54"/>
      <c r="C70" s="54"/>
      <c r="D70" s="54"/>
      <c r="E70" s="54"/>
      <c r="F70" s="54"/>
      <c r="G70" s="54"/>
      <c r="H70" s="1"/>
      <c r="I70" s="1"/>
      <c r="J70" s="1"/>
      <c r="K70" s="1"/>
      <c r="L70" s="1"/>
      <c r="M70" s="1"/>
    </row>
    <row r="71" spans="1:15" ht="15.6" x14ac:dyDescent="0.3">
      <c r="A71" s="53">
        <v>1843</v>
      </c>
      <c r="B71" s="54"/>
      <c r="C71" s="54"/>
      <c r="D71" s="54"/>
      <c r="E71" s="54"/>
      <c r="F71" s="54"/>
      <c r="G71" s="54"/>
      <c r="H71" s="1"/>
      <c r="I71" s="1"/>
      <c r="J71" s="1"/>
      <c r="K71" s="1"/>
      <c r="L71" s="1"/>
      <c r="M71" s="1"/>
    </row>
    <row r="72" spans="1:15" ht="15.6" x14ac:dyDescent="0.3">
      <c r="A72" s="53">
        <v>1844</v>
      </c>
      <c r="B72" s="54"/>
      <c r="C72" s="54"/>
      <c r="D72" s="54"/>
      <c r="E72" s="54"/>
      <c r="F72" s="54"/>
      <c r="G72" s="54"/>
      <c r="H72" s="1"/>
      <c r="I72" s="1"/>
      <c r="J72" s="1"/>
      <c r="K72" s="1"/>
      <c r="L72" s="1"/>
      <c r="M72" s="1"/>
    </row>
    <row r="73" spans="1:15" ht="15.6" x14ac:dyDescent="0.3">
      <c r="A73" s="53">
        <v>1845</v>
      </c>
      <c r="B73" s="54"/>
      <c r="C73" s="54"/>
      <c r="D73" s="54"/>
      <c r="E73" s="54"/>
      <c r="F73" s="54"/>
      <c r="G73" s="54"/>
      <c r="H73" s="1"/>
      <c r="I73" s="1"/>
      <c r="J73" s="1"/>
      <c r="K73" s="1"/>
      <c r="L73" s="1"/>
      <c r="M73" s="1"/>
    </row>
    <row r="74" spans="1:15" ht="15.6" x14ac:dyDescent="0.3">
      <c r="A74" s="53">
        <v>1846</v>
      </c>
      <c r="B74" s="54"/>
      <c r="C74" s="54"/>
      <c r="D74" s="54"/>
      <c r="E74" s="54"/>
      <c r="F74" s="54"/>
      <c r="G74" s="54"/>
      <c r="H74" s="1"/>
      <c r="I74" s="1"/>
      <c r="J74" s="1"/>
      <c r="K74" s="1"/>
      <c r="L74" s="1"/>
      <c r="M74" s="1"/>
    </row>
    <row r="75" spans="1:15" ht="15.6" x14ac:dyDescent="0.3">
      <c r="A75" s="53">
        <v>1847</v>
      </c>
      <c r="B75" s="54"/>
      <c r="C75" s="54"/>
      <c r="D75" s="54"/>
      <c r="E75" s="54"/>
      <c r="F75" s="54"/>
      <c r="G75" s="54"/>
      <c r="H75" s="1"/>
      <c r="I75" s="1"/>
      <c r="J75" s="1">
        <v>0.86729228496599997</v>
      </c>
      <c r="K75" s="1">
        <v>0.51181542873399999</v>
      </c>
      <c r="L75" s="1">
        <v>0.113397717476</v>
      </c>
      <c r="M75" s="1">
        <v>1.9309997558599998E-2</v>
      </c>
    </row>
    <row r="76" spans="1:15" ht="15.6" x14ac:dyDescent="0.3">
      <c r="A76" s="53">
        <v>1848</v>
      </c>
      <c r="B76" s="54"/>
      <c r="C76" s="54"/>
      <c r="D76" s="54"/>
      <c r="E76" s="54"/>
      <c r="F76" s="54"/>
      <c r="G76" s="54"/>
      <c r="H76" s="1"/>
      <c r="I76" s="1"/>
      <c r="J76" s="1"/>
      <c r="K76" s="1"/>
      <c r="L76" s="1"/>
      <c r="M76" s="1"/>
    </row>
    <row r="77" spans="1:15" ht="15.6" x14ac:dyDescent="0.3">
      <c r="A77" s="53">
        <v>1849</v>
      </c>
      <c r="B77" s="54"/>
      <c r="C77" s="54"/>
      <c r="D77" s="54"/>
      <c r="E77" s="54"/>
      <c r="F77" s="54"/>
      <c r="G77" s="54"/>
      <c r="H77" s="1"/>
      <c r="I77" s="1"/>
      <c r="J77" s="1"/>
      <c r="K77" s="1"/>
      <c r="L77" s="1"/>
      <c r="M77" s="1"/>
    </row>
    <row r="78" spans="1:15" ht="15.6" x14ac:dyDescent="0.3">
      <c r="A78" s="53">
        <v>1850</v>
      </c>
      <c r="B78" s="54">
        <f>AVERAGE(J75:J85)</f>
        <v>0.84875300526649999</v>
      </c>
      <c r="C78" s="54">
        <f>AVERAGE(K75:K85)</f>
        <v>0.51367977261550002</v>
      </c>
      <c r="D78" s="54">
        <f>AVERAGE(L75:L85)</f>
        <v>0.1304541528225</v>
      </c>
      <c r="E78" s="54">
        <f>AVERAGE(M75:M85)</f>
        <v>2.07928419113E-2</v>
      </c>
      <c r="F78" s="54">
        <f>C78*(O78/N78)</f>
        <v>0.59844204125781908</v>
      </c>
      <c r="G78" s="54">
        <f>E78*(1-F78)/(1-C78)-0.01</f>
        <v>7.1687926682701911E-3</v>
      </c>
      <c r="H78" s="1"/>
      <c r="I78" s="1"/>
      <c r="J78" s="1"/>
      <c r="K78" s="1"/>
      <c r="L78" s="1"/>
      <c r="M78" s="1"/>
      <c r="N78" s="1">
        <v>0.503</v>
      </c>
      <c r="O78" s="1">
        <v>0.58599999999999997</v>
      </c>
    </row>
    <row r="79" spans="1:15" ht="15.6" x14ac:dyDescent="0.3">
      <c r="A79" s="53">
        <v>1851</v>
      </c>
      <c r="B79" s="54"/>
      <c r="C79" s="54"/>
      <c r="D79" s="54"/>
      <c r="E79" s="54"/>
      <c r="F79" s="54"/>
      <c r="G79" s="54"/>
      <c r="H79" s="1"/>
      <c r="I79" s="1"/>
      <c r="J79" s="1"/>
      <c r="K79" s="1"/>
      <c r="L79" s="1"/>
      <c r="M79" s="1"/>
    </row>
    <row r="80" spans="1:15" ht="15.6" x14ac:dyDescent="0.3">
      <c r="A80" s="53">
        <v>1852</v>
      </c>
      <c r="B80" s="54"/>
      <c r="C80" s="54"/>
      <c r="D80" s="54"/>
      <c r="E80" s="54"/>
      <c r="F80" s="54"/>
      <c r="G80" s="54"/>
      <c r="H80" s="1"/>
      <c r="I80" s="1"/>
      <c r="J80" s="1"/>
      <c r="K80" s="1"/>
      <c r="L80" s="1"/>
      <c r="M80" s="1"/>
    </row>
    <row r="81" spans="1:15" ht="15.6" x14ac:dyDescent="0.3">
      <c r="A81" s="53">
        <v>1853</v>
      </c>
      <c r="B81" s="54"/>
      <c r="C81" s="54"/>
      <c r="D81" s="54"/>
      <c r="E81" s="54"/>
      <c r="F81" s="54"/>
      <c r="G81" s="54"/>
      <c r="H81" s="1"/>
      <c r="I81" s="1"/>
      <c r="J81" s="1"/>
      <c r="K81" s="1"/>
      <c r="L81" s="1"/>
      <c r="M81" s="1"/>
    </row>
    <row r="82" spans="1:15" ht="15.6" x14ac:dyDescent="0.3">
      <c r="A82" s="53">
        <v>1854</v>
      </c>
      <c r="B82" s="54"/>
      <c r="C82" s="54"/>
      <c r="D82" s="54"/>
      <c r="E82" s="54"/>
      <c r="F82" s="54"/>
      <c r="G82" s="54"/>
      <c r="H82" s="1"/>
      <c r="I82" s="1"/>
      <c r="J82" s="1"/>
      <c r="K82" s="1"/>
      <c r="L82" s="1"/>
      <c r="M82" s="1"/>
    </row>
    <row r="83" spans="1:15" ht="15.6" x14ac:dyDescent="0.3">
      <c r="A83" s="53">
        <v>1855</v>
      </c>
      <c r="B83" s="54"/>
      <c r="C83" s="54"/>
      <c r="D83" s="54"/>
      <c r="E83" s="54"/>
      <c r="F83" s="54"/>
      <c r="G83" s="54"/>
      <c r="H83" s="1"/>
      <c r="I83" s="1"/>
      <c r="J83" s="1"/>
      <c r="K83" s="1"/>
      <c r="L83" s="1"/>
      <c r="M83" s="1"/>
    </row>
    <row r="84" spans="1:15" ht="15.6" x14ac:dyDescent="0.3">
      <c r="A84" s="53">
        <v>1856</v>
      </c>
      <c r="B84" s="54"/>
      <c r="C84" s="54"/>
      <c r="D84" s="54"/>
      <c r="E84" s="54"/>
      <c r="F84" s="54"/>
      <c r="G84" s="54"/>
      <c r="H84" s="1"/>
      <c r="I84" s="1"/>
      <c r="J84" s="1"/>
      <c r="K84" s="1"/>
      <c r="L84" s="1"/>
      <c r="M84" s="1"/>
    </row>
    <row r="85" spans="1:15" ht="15.6" x14ac:dyDescent="0.3">
      <c r="A85" s="53">
        <v>1857</v>
      </c>
      <c r="B85" s="54"/>
      <c r="C85" s="54"/>
      <c r="D85" s="54"/>
      <c r="E85" s="54"/>
      <c r="F85" s="54"/>
      <c r="G85" s="54"/>
      <c r="H85" s="1"/>
      <c r="I85" s="1"/>
      <c r="J85" s="1">
        <v>0.83021372556700002</v>
      </c>
      <c r="K85" s="1">
        <v>0.51554411649700005</v>
      </c>
      <c r="L85" s="1">
        <v>0.14751058816900001</v>
      </c>
      <c r="M85" s="1">
        <v>2.2275686263999998E-2</v>
      </c>
    </row>
    <row r="86" spans="1:15" ht="15.6" x14ac:dyDescent="0.3">
      <c r="A86" s="53">
        <v>1858</v>
      </c>
      <c r="B86" s="54"/>
      <c r="C86" s="54"/>
      <c r="D86" s="54"/>
      <c r="E86" s="54"/>
      <c r="F86" s="54"/>
      <c r="G86" s="54"/>
      <c r="H86" s="1"/>
      <c r="I86" s="1"/>
      <c r="J86" s="1"/>
      <c r="K86" s="1"/>
      <c r="L86" s="1"/>
      <c r="M86" s="1"/>
    </row>
    <row r="87" spans="1:15" ht="15.6" x14ac:dyDescent="0.3">
      <c r="A87" s="53">
        <v>1859</v>
      </c>
      <c r="B87" s="54"/>
      <c r="C87" s="54"/>
      <c r="D87" s="54"/>
      <c r="E87" s="54"/>
      <c r="F87" s="54"/>
      <c r="G87" s="54"/>
      <c r="H87" s="1"/>
      <c r="I87" s="1"/>
      <c r="J87" s="1"/>
      <c r="K87" s="1"/>
      <c r="L87" s="1"/>
      <c r="M87" s="1"/>
    </row>
    <row r="88" spans="1:15" ht="15.6" x14ac:dyDescent="0.3">
      <c r="A88" s="53">
        <v>1860</v>
      </c>
      <c r="B88" s="54">
        <f>AVERAGE(J85:J95)</f>
        <v>0.81979820132250003</v>
      </c>
      <c r="C88" s="54">
        <f>AVERAGE(K85:K95)</f>
        <v>0.50414480268950002</v>
      </c>
      <c r="D88" s="54">
        <f>AVERAGE(L85:L95)</f>
        <v>0.1577741503715</v>
      </c>
      <c r="E88" s="54">
        <f>AVERAGE(M85:M95)</f>
        <v>2.242764830585E-2</v>
      </c>
      <c r="F88" s="54">
        <f>C88*(O88/N88)</f>
        <v>0.53419958900368181</v>
      </c>
      <c r="G88" s="54">
        <f>E88*(1-F88)/(1-C88)-0.01</f>
        <v>1.1068263184915482E-2</v>
      </c>
      <c r="H88" s="1"/>
      <c r="I88" s="1"/>
      <c r="J88" s="1"/>
      <c r="K88" s="1"/>
      <c r="L88" s="1"/>
      <c r="M88" s="1"/>
      <c r="N88" s="1">
        <v>0.52</v>
      </c>
      <c r="O88" s="1">
        <v>0.55100000000000005</v>
      </c>
    </row>
    <row r="89" spans="1:15" ht="15.6" x14ac:dyDescent="0.3">
      <c r="A89" s="53">
        <v>1861</v>
      </c>
      <c r="B89" s="54"/>
      <c r="C89" s="54"/>
      <c r="D89" s="54"/>
      <c r="E89" s="54"/>
      <c r="F89" s="54"/>
      <c r="G89" s="54"/>
      <c r="H89" s="1"/>
      <c r="I89" s="1"/>
      <c r="J89" s="1"/>
      <c r="K89" s="1"/>
      <c r="L89" s="1"/>
      <c r="M89" s="1"/>
    </row>
    <row r="90" spans="1:15" ht="15.6" x14ac:dyDescent="0.3">
      <c r="A90" s="53">
        <v>1862</v>
      </c>
      <c r="B90" s="54"/>
      <c r="C90" s="54"/>
      <c r="D90" s="54"/>
      <c r="E90" s="54"/>
      <c r="F90" s="54"/>
      <c r="G90" s="54"/>
      <c r="H90" s="1"/>
      <c r="I90" s="1"/>
      <c r="J90" s="1"/>
      <c r="K90" s="1"/>
      <c r="L90" s="1"/>
      <c r="M90" s="1"/>
    </row>
    <row r="91" spans="1:15" ht="15.6" x14ac:dyDescent="0.3">
      <c r="A91" s="53">
        <v>1863</v>
      </c>
      <c r="B91" s="54"/>
      <c r="C91" s="54"/>
      <c r="D91" s="54"/>
      <c r="E91" s="54"/>
      <c r="F91" s="54"/>
      <c r="G91" s="54"/>
      <c r="H91" s="1"/>
      <c r="I91" s="1"/>
      <c r="J91" s="1"/>
      <c r="K91" s="1"/>
      <c r="L91" s="1"/>
      <c r="M91" s="1"/>
    </row>
    <row r="92" spans="1:15" ht="15.6" x14ac:dyDescent="0.3">
      <c r="A92" s="53">
        <v>1864</v>
      </c>
      <c r="B92" s="54"/>
      <c r="C92" s="54"/>
      <c r="D92" s="54"/>
      <c r="E92" s="54"/>
      <c r="F92" s="54"/>
      <c r="G92" s="54"/>
      <c r="H92" s="1"/>
      <c r="I92" s="1"/>
      <c r="J92" s="1"/>
      <c r="K92" s="1"/>
      <c r="L92" s="1"/>
      <c r="M92" s="1"/>
    </row>
    <row r="93" spans="1:15" ht="15.6" x14ac:dyDescent="0.3">
      <c r="A93" s="53">
        <v>1865</v>
      </c>
      <c r="B93" s="54"/>
      <c r="C93" s="54"/>
      <c r="D93" s="54"/>
      <c r="E93" s="54"/>
      <c r="F93" s="54"/>
      <c r="G93" s="54"/>
      <c r="H93" s="1"/>
      <c r="I93" s="1"/>
      <c r="J93" s="1"/>
      <c r="K93" s="1"/>
      <c r="L93" s="1"/>
      <c r="M93" s="1"/>
    </row>
    <row r="94" spans="1:15" ht="15.6" x14ac:dyDescent="0.3">
      <c r="A94" s="53">
        <v>1866</v>
      </c>
      <c r="B94" s="54"/>
      <c r="C94" s="54"/>
      <c r="D94" s="54"/>
      <c r="E94" s="54"/>
      <c r="F94" s="54"/>
      <c r="G94" s="54"/>
      <c r="H94" s="1"/>
      <c r="I94" s="1"/>
      <c r="J94" s="1"/>
      <c r="K94" s="1"/>
      <c r="L94" s="1"/>
      <c r="M94" s="1"/>
    </row>
    <row r="95" spans="1:15" ht="15.6" x14ac:dyDescent="0.3">
      <c r="A95" s="53">
        <v>1867</v>
      </c>
      <c r="B95" s="54"/>
      <c r="C95" s="54"/>
      <c r="D95" s="54"/>
      <c r="E95" s="54"/>
      <c r="F95" s="54"/>
      <c r="G95" s="54"/>
      <c r="H95" s="1"/>
      <c r="I95" s="1"/>
      <c r="J95" s="1">
        <v>0.80938267707800005</v>
      </c>
      <c r="K95" s="1">
        <v>0.49274548888199998</v>
      </c>
      <c r="L95" s="1">
        <v>0.16803771257399999</v>
      </c>
      <c r="M95" s="1">
        <v>2.2579610347700001E-2</v>
      </c>
    </row>
    <row r="96" spans="1:15" ht="15.6" x14ac:dyDescent="0.3">
      <c r="A96" s="53">
        <v>1868</v>
      </c>
      <c r="B96" s="54"/>
      <c r="C96" s="54"/>
      <c r="D96" s="54"/>
      <c r="E96" s="54"/>
      <c r="F96" s="54"/>
      <c r="G96" s="54"/>
      <c r="H96" s="1"/>
      <c r="I96" s="1"/>
      <c r="J96" s="1"/>
      <c r="K96" s="1"/>
      <c r="L96" s="1"/>
      <c r="M96" s="1"/>
    </row>
    <row r="97" spans="1:15" ht="15.6" x14ac:dyDescent="0.3">
      <c r="A97" s="53">
        <v>1869</v>
      </c>
      <c r="B97" s="54"/>
      <c r="C97" s="54"/>
      <c r="D97" s="54"/>
      <c r="E97" s="54"/>
      <c r="F97" s="54"/>
      <c r="G97" s="54"/>
      <c r="H97" s="1"/>
      <c r="I97" s="1"/>
      <c r="J97" s="1"/>
      <c r="K97" s="1"/>
      <c r="L97" s="1"/>
      <c r="M97" s="1"/>
    </row>
    <row r="98" spans="1:15" ht="15.6" x14ac:dyDescent="0.3">
      <c r="A98" s="53">
        <v>1870</v>
      </c>
      <c r="B98" s="54">
        <f>AVERAGE(J95:J105)</f>
        <v>0.81761723756799998</v>
      </c>
      <c r="C98" s="54">
        <f>AVERAGE(K95:K105)</f>
        <v>0.473208889365</v>
      </c>
      <c r="D98" s="54">
        <f>AVERAGE(L95:L105)</f>
        <v>0.160418868065</v>
      </c>
      <c r="E98" s="54">
        <f>AVERAGE(M95:M105)</f>
        <v>2.196383476255E-2</v>
      </c>
      <c r="F98" s="54">
        <f>C98*(O98/N98)</f>
        <v>0.52297093527044647</v>
      </c>
      <c r="G98" s="54">
        <f>E98*(1-F98)/(1-C98)-0.01</f>
        <v>9.8890743278187022E-3</v>
      </c>
      <c r="H98" s="1"/>
      <c r="I98" s="1"/>
      <c r="J98" s="1"/>
      <c r="K98" s="1"/>
      <c r="L98" s="1"/>
      <c r="M98" s="1"/>
      <c r="N98" s="1">
        <v>0.504</v>
      </c>
      <c r="O98" s="1">
        <v>0.55700000000000005</v>
      </c>
    </row>
    <row r="99" spans="1:15" ht="15.6" x14ac:dyDescent="0.3">
      <c r="A99" s="53">
        <v>1871</v>
      </c>
      <c r="B99" s="54"/>
      <c r="C99" s="54"/>
      <c r="D99" s="54"/>
      <c r="E99" s="54"/>
      <c r="F99" s="54"/>
      <c r="G99" s="54"/>
      <c r="H99" s="1"/>
      <c r="I99" s="1"/>
      <c r="J99" s="1"/>
      <c r="K99" s="1"/>
      <c r="L99" s="1"/>
      <c r="M99" s="1"/>
    </row>
    <row r="100" spans="1:15" ht="15.6" x14ac:dyDescent="0.3">
      <c r="A100" s="53">
        <v>1872</v>
      </c>
      <c r="B100" s="54"/>
      <c r="C100" s="54"/>
      <c r="D100" s="54"/>
      <c r="E100" s="54"/>
      <c r="F100" s="54"/>
      <c r="G100" s="54"/>
      <c r="H100" s="1"/>
      <c r="I100" s="1"/>
      <c r="J100" s="1"/>
      <c r="K100" s="1"/>
      <c r="L100" s="1"/>
      <c r="M100" s="1"/>
    </row>
    <row r="101" spans="1:15" ht="15.6" x14ac:dyDescent="0.3">
      <c r="A101" s="53">
        <v>1873</v>
      </c>
      <c r="B101" s="54"/>
      <c r="C101" s="54"/>
      <c r="D101" s="54"/>
      <c r="E101" s="54"/>
      <c r="F101" s="54"/>
      <c r="G101" s="54"/>
      <c r="H101" s="1"/>
      <c r="I101" s="1"/>
      <c r="J101" s="1"/>
      <c r="K101" s="1"/>
      <c r="L101" s="1"/>
      <c r="M101" s="1"/>
    </row>
    <row r="102" spans="1:15" ht="15.6" x14ac:dyDescent="0.3">
      <c r="A102" s="53">
        <v>1874</v>
      </c>
      <c r="B102" s="54"/>
      <c r="C102" s="54"/>
      <c r="D102" s="54"/>
      <c r="E102" s="54"/>
      <c r="F102" s="54"/>
      <c r="G102" s="54"/>
      <c r="H102" s="1"/>
      <c r="I102" s="1"/>
      <c r="J102" s="1"/>
      <c r="K102" s="1"/>
      <c r="L102" s="1"/>
      <c r="M102" s="1"/>
    </row>
    <row r="103" spans="1:15" ht="15.6" x14ac:dyDescent="0.3">
      <c r="A103" s="53">
        <v>1875</v>
      </c>
      <c r="B103" s="54"/>
      <c r="C103" s="54"/>
      <c r="D103" s="54"/>
      <c r="E103" s="54"/>
      <c r="F103" s="54"/>
      <c r="G103" s="54"/>
      <c r="H103" s="1"/>
      <c r="I103" s="1"/>
      <c r="J103" s="1"/>
      <c r="K103" s="1"/>
      <c r="L103" s="1"/>
      <c r="M103" s="1"/>
    </row>
    <row r="104" spans="1:15" ht="15.6" x14ac:dyDescent="0.3">
      <c r="A104" s="53">
        <v>1876</v>
      </c>
      <c r="B104" s="54"/>
      <c r="C104" s="54"/>
      <c r="D104" s="54"/>
      <c r="E104" s="54"/>
      <c r="F104" s="54"/>
      <c r="G104" s="54"/>
      <c r="H104" s="1"/>
      <c r="I104" s="1"/>
      <c r="J104" s="1"/>
      <c r="K104" s="1"/>
      <c r="L104" s="1"/>
      <c r="M104" s="1"/>
    </row>
    <row r="105" spans="1:15" ht="15.6" x14ac:dyDescent="0.3">
      <c r="A105" s="53">
        <v>1877</v>
      </c>
      <c r="B105" s="54"/>
      <c r="C105" s="54"/>
      <c r="D105" s="54"/>
      <c r="E105" s="54"/>
      <c r="F105" s="54"/>
      <c r="G105" s="54"/>
      <c r="H105" s="1"/>
      <c r="I105" s="1"/>
      <c r="J105" s="1">
        <v>0.82585179805800002</v>
      </c>
      <c r="K105" s="1">
        <v>0.45367228984800001</v>
      </c>
      <c r="L105" s="1">
        <v>0.152800023556</v>
      </c>
      <c r="M105" s="1">
        <v>2.13480591774E-2</v>
      </c>
    </row>
    <row r="106" spans="1:15" ht="15.6" x14ac:dyDescent="0.3">
      <c r="A106" s="53">
        <v>1878</v>
      </c>
      <c r="B106" s="54"/>
      <c r="C106" s="54"/>
      <c r="D106" s="54"/>
      <c r="E106" s="54"/>
      <c r="F106" s="54"/>
      <c r="G106" s="54"/>
      <c r="H106" s="1"/>
      <c r="I106" s="1"/>
      <c r="J106" s="1"/>
      <c r="K106" s="1"/>
      <c r="L106" s="1"/>
      <c r="M106" s="1"/>
    </row>
    <row r="107" spans="1:15" ht="15.6" x14ac:dyDescent="0.3">
      <c r="A107" s="53">
        <v>1879</v>
      </c>
      <c r="B107" s="54"/>
      <c r="C107" s="54"/>
      <c r="D107" s="54"/>
      <c r="E107" s="54"/>
      <c r="F107" s="54"/>
      <c r="G107" s="54"/>
      <c r="H107" s="1"/>
      <c r="I107" s="1"/>
      <c r="J107" s="1"/>
      <c r="K107" s="1"/>
      <c r="L107" s="1"/>
      <c r="M107" s="1"/>
    </row>
    <row r="108" spans="1:15" ht="15.6" x14ac:dyDescent="0.3">
      <c r="A108" s="53">
        <v>1880</v>
      </c>
      <c r="B108" s="54">
        <f>AVERAGE(J105:J115)</f>
        <v>0.82931485772149993</v>
      </c>
      <c r="C108" s="54">
        <f>AVERAGE(K105:K115)</f>
        <v>0.47155115008350001</v>
      </c>
      <c r="D108" s="54">
        <f>AVERAGE(L105:L115)</f>
        <v>0.1494469940665</v>
      </c>
      <c r="E108" s="54">
        <f>AVERAGE(M105:M115)</f>
        <v>2.12380886078E-2</v>
      </c>
      <c r="F108" s="54">
        <f>C108*(O108/N108)</f>
        <v>0.58967709475088181</v>
      </c>
      <c r="G108" s="54">
        <f>E108*(1-F108)/(1-C108)-0.01</f>
        <v>6.4906673954682036E-3</v>
      </c>
      <c r="H108" s="1"/>
      <c r="I108" s="1"/>
      <c r="J108" s="1"/>
      <c r="K108" s="1"/>
      <c r="L108" s="1"/>
      <c r="M108" s="1"/>
      <c r="N108" s="1">
        <v>0.495</v>
      </c>
      <c r="O108" s="1">
        <v>0.61899999999999999</v>
      </c>
    </row>
    <row r="109" spans="1:15" ht="15.6" x14ac:dyDescent="0.3">
      <c r="A109" s="53">
        <v>1881</v>
      </c>
      <c r="B109" s="54"/>
      <c r="C109" s="54"/>
      <c r="D109" s="54"/>
      <c r="E109" s="54"/>
      <c r="F109" s="54"/>
      <c r="G109" s="54"/>
      <c r="H109" s="1"/>
      <c r="I109" s="1"/>
      <c r="J109" s="1"/>
      <c r="K109" s="1"/>
      <c r="L109" s="1"/>
      <c r="M109" s="1"/>
    </row>
    <row r="110" spans="1:15" ht="15.6" x14ac:dyDescent="0.3">
      <c r="A110" s="53">
        <v>1882</v>
      </c>
      <c r="B110" s="54"/>
      <c r="C110" s="54"/>
      <c r="D110" s="54"/>
      <c r="E110" s="54"/>
      <c r="F110" s="54"/>
      <c r="G110" s="54"/>
      <c r="H110" s="1"/>
      <c r="I110" s="1"/>
      <c r="J110" s="1"/>
      <c r="K110" s="1"/>
      <c r="L110" s="1"/>
      <c r="M110" s="1"/>
    </row>
    <row r="111" spans="1:15" ht="15.6" x14ac:dyDescent="0.3">
      <c r="A111" s="53">
        <v>1883</v>
      </c>
      <c r="B111" s="54"/>
      <c r="C111" s="54"/>
      <c r="D111" s="54"/>
      <c r="E111" s="54"/>
      <c r="F111" s="54"/>
      <c r="G111" s="54"/>
      <c r="H111" s="1"/>
      <c r="I111" s="1"/>
      <c r="J111" s="1"/>
      <c r="K111" s="1"/>
      <c r="L111" s="1"/>
      <c r="M111" s="1"/>
    </row>
    <row r="112" spans="1:15" ht="15.6" x14ac:dyDescent="0.3">
      <c r="A112" s="53">
        <v>1884</v>
      </c>
      <c r="B112" s="54"/>
      <c r="C112" s="54"/>
      <c r="D112" s="54"/>
      <c r="E112" s="54"/>
      <c r="F112" s="54"/>
      <c r="G112" s="54"/>
      <c r="H112" s="1"/>
      <c r="I112" s="1"/>
      <c r="J112" s="1"/>
      <c r="K112" s="1"/>
      <c r="L112" s="1"/>
      <c r="M112" s="1"/>
    </row>
    <row r="113" spans="1:15" ht="15.6" x14ac:dyDescent="0.3">
      <c r="A113" s="53">
        <v>1885</v>
      </c>
      <c r="B113" s="54"/>
      <c r="C113" s="54"/>
      <c r="D113" s="54"/>
      <c r="E113" s="54"/>
      <c r="F113" s="54"/>
      <c r="G113" s="54"/>
      <c r="H113" s="1"/>
      <c r="I113" s="1"/>
      <c r="J113" s="1"/>
      <c r="K113" s="1"/>
      <c r="L113" s="1"/>
      <c r="M113" s="1"/>
    </row>
    <row r="114" spans="1:15" ht="15.6" x14ac:dyDescent="0.3">
      <c r="A114" s="53">
        <v>1886</v>
      </c>
      <c r="B114" s="54"/>
      <c r="C114" s="54"/>
      <c r="D114" s="54"/>
      <c r="E114" s="54"/>
      <c r="F114" s="54"/>
      <c r="G114" s="54"/>
      <c r="H114" s="1"/>
      <c r="I114" s="1"/>
      <c r="J114" s="1"/>
      <c r="K114" s="1"/>
      <c r="L114" s="1"/>
      <c r="M114" s="1"/>
    </row>
    <row r="115" spans="1:15" ht="15.6" x14ac:dyDescent="0.3">
      <c r="A115" s="53">
        <v>1887</v>
      </c>
      <c r="B115" s="54"/>
      <c r="C115" s="54"/>
      <c r="D115" s="54"/>
      <c r="E115" s="54"/>
      <c r="F115" s="54"/>
      <c r="G115" s="54"/>
      <c r="H115" s="1"/>
      <c r="I115" s="1"/>
      <c r="J115" s="1">
        <v>0.83277791738499995</v>
      </c>
      <c r="K115" s="1">
        <v>0.48943001031900002</v>
      </c>
      <c r="L115" s="1">
        <v>0.146093964577</v>
      </c>
      <c r="M115" s="1">
        <v>2.11281180382E-2</v>
      </c>
    </row>
    <row r="116" spans="1:15" ht="15.6" x14ac:dyDescent="0.3">
      <c r="A116" s="53">
        <v>1888</v>
      </c>
      <c r="B116" s="54"/>
      <c r="C116" s="54"/>
      <c r="D116" s="54"/>
      <c r="E116" s="54"/>
      <c r="F116" s="54"/>
      <c r="G116" s="54"/>
      <c r="H116" s="1"/>
      <c r="I116" s="1"/>
      <c r="J116" s="1"/>
      <c r="K116" s="1"/>
      <c r="L116" s="1"/>
      <c r="M116" s="1"/>
    </row>
    <row r="117" spans="1:15" ht="15.6" x14ac:dyDescent="0.3">
      <c r="A117" s="53">
        <v>1889</v>
      </c>
      <c r="B117" s="54"/>
      <c r="C117" s="54"/>
      <c r="D117" s="54"/>
      <c r="E117" s="54"/>
      <c r="F117" s="54"/>
      <c r="G117" s="54"/>
      <c r="H117" s="1"/>
      <c r="I117" s="1"/>
      <c r="J117" s="1"/>
      <c r="K117" s="1"/>
      <c r="L117" s="1"/>
      <c r="M117" s="1"/>
    </row>
    <row r="118" spans="1:15" ht="15.6" x14ac:dyDescent="0.3">
      <c r="A118" s="53">
        <v>1890</v>
      </c>
      <c r="B118" s="54">
        <f>AVERAGE(J115:J125)</f>
        <v>0.83277791738499995</v>
      </c>
      <c r="C118" s="54">
        <f>AVERAGE(K115:K125)</f>
        <v>0.48943001031900002</v>
      </c>
      <c r="D118" s="54">
        <f>AVERAGE(L115:L125)</f>
        <v>0.146093964577</v>
      </c>
      <c r="E118" s="54">
        <f>AVERAGE(M115:M125)</f>
        <v>2.11281180382E-2</v>
      </c>
      <c r="F118" s="54">
        <f>C118*(O118/N118)</f>
        <v>0.5574330058819138</v>
      </c>
      <c r="G118" s="54">
        <f>E118*(1-F118)/(1-C118)-0.01</f>
        <v>8.3140566044245471E-3</v>
      </c>
      <c r="H118" s="1"/>
      <c r="I118" s="1"/>
      <c r="J118" s="1"/>
      <c r="K118" s="1"/>
      <c r="L118" s="1"/>
      <c r="M118" s="1"/>
      <c r="N118" s="1">
        <v>0.51100000000000001</v>
      </c>
      <c r="O118" s="1">
        <v>0.58199999999999996</v>
      </c>
    </row>
    <row r="119" spans="1:15" ht="15.6" x14ac:dyDescent="0.3">
      <c r="A119" s="53">
        <v>1891</v>
      </c>
      <c r="B119" s="54"/>
      <c r="C119" s="54"/>
      <c r="D119" s="54"/>
      <c r="E119" s="54"/>
      <c r="F119" s="54"/>
      <c r="G119" s="54"/>
      <c r="H119" s="1"/>
      <c r="I119" s="1"/>
      <c r="J119" s="1"/>
      <c r="K119" s="1"/>
      <c r="L119" s="1"/>
      <c r="M119" s="1"/>
    </row>
    <row r="120" spans="1:15" ht="15.6" x14ac:dyDescent="0.3">
      <c r="A120" s="53">
        <v>1892</v>
      </c>
      <c r="B120" s="54"/>
      <c r="C120" s="54"/>
      <c r="D120" s="54"/>
      <c r="E120" s="54"/>
      <c r="F120" s="54"/>
      <c r="G120" s="54"/>
      <c r="H120" s="1"/>
      <c r="I120" s="1"/>
      <c r="J120" s="1"/>
      <c r="K120" s="1"/>
      <c r="L120" s="1"/>
      <c r="M120" s="1"/>
    </row>
    <row r="121" spans="1:15" ht="15.6" x14ac:dyDescent="0.3">
      <c r="A121" s="53">
        <v>1893</v>
      </c>
      <c r="B121" s="54"/>
      <c r="C121" s="54"/>
      <c r="D121" s="54"/>
      <c r="E121" s="54"/>
      <c r="F121" s="54"/>
      <c r="G121" s="54"/>
      <c r="H121" s="1"/>
      <c r="I121" s="1"/>
      <c r="J121" s="1"/>
      <c r="K121" s="1"/>
      <c r="L121" s="1"/>
      <c r="M121" s="1"/>
    </row>
    <row r="122" spans="1:15" ht="15.6" x14ac:dyDescent="0.3">
      <c r="A122" s="53">
        <v>1894</v>
      </c>
      <c r="B122" s="54"/>
      <c r="C122" s="54"/>
      <c r="D122" s="54"/>
      <c r="E122" s="54"/>
      <c r="F122" s="54"/>
      <c r="G122" s="54"/>
      <c r="H122" s="1"/>
      <c r="I122" s="1"/>
      <c r="J122" s="1"/>
      <c r="K122" s="1"/>
      <c r="L122" s="1"/>
      <c r="M122" s="1"/>
    </row>
    <row r="123" spans="1:15" ht="15.6" x14ac:dyDescent="0.3">
      <c r="A123" s="53">
        <v>1895</v>
      </c>
      <c r="B123" s="54"/>
      <c r="C123" s="54"/>
      <c r="D123" s="54"/>
      <c r="E123" s="54"/>
      <c r="F123" s="54"/>
      <c r="G123" s="54"/>
      <c r="H123" s="1"/>
      <c r="I123" s="1"/>
      <c r="J123" s="1"/>
      <c r="K123" s="1"/>
      <c r="L123" s="1"/>
      <c r="M123" s="1"/>
    </row>
    <row r="124" spans="1:15" ht="15.6" x14ac:dyDescent="0.3">
      <c r="A124" s="53">
        <v>1896</v>
      </c>
      <c r="B124" s="54"/>
      <c r="C124" s="54"/>
      <c r="D124" s="54"/>
      <c r="E124" s="54"/>
      <c r="F124" s="54"/>
      <c r="G124" s="54"/>
      <c r="H124" s="1"/>
      <c r="I124" s="1"/>
      <c r="J124" s="1"/>
      <c r="K124" s="1"/>
      <c r="L124" s="1"/>
      <c r="M124" s="1"/>
    </row>
    <row r="125" spans="1:15" ht="15.6" x14ac:dyDescent="0.3">
      <c r="A125" s="53">
        <v>1897</v>
      </c>
      <c r="B125" s="54"/>
      <c r="C125" s="54"/>
      <c r="D125" s="54"/>
      <c r="E125" s="54"/>
      <c r="F125" s="54"/>
      <c r="G125" s="54"/>
      <c r="H125" s="1"/>
      <c r="I125" s="1"/>
      <c r="J125" s="1"/>
      <c r="K125" s="1"/>
      <c r="L125" s="1"/>
      <c r="M125" s="1"/>
    </row>
    <row r="126" spans="1:15" ht="15.6" x14ac:dyDescent="0.3">
      <c r="A126" s="53">
        <v>1898</v>
      </c>
      <c r="B126" s="54"/>
      <c r="C126" s="54"/>
      <c r="D126" s="54"/>
      <c r="E126" s="54"/>
      <c r="F126" s="54"/>
      <c r="G126" s="54"/>
      <c r="H126" s="1"/>
      <c r="I126" s="1"/>
      <c r="J126" s="1"/>
      <c r="K126" s="1"/>
      <c r="L126" s="1"/>
      <c r="M126" s="1"/>
    </row>
    <row r="127" spans="1:15" ht="15.6" x14ac:dyDescent="0.3">
      <c r="A127" s="53">
        <v>1899</v>
      </c>
      <c r="B127" s="54"/>
      <c r="C127" s="54"/>
      <c r="D127" s="54"/>
      <c r="E127" s="54"/>
      <c r="F127" s="54"/>
      <c r="G127" s="54"/>
      <c r="H127" s="1"/>
      <c r="I127" s="1"/>
      <c r="J127" s="1"/>
      <c r="K127" s="1"/>
      <c r="L127" s="1"/>
      <c r="M127" s="1"/>
    </row>
    <row r="128" spans="1:15" ht="15.6" x14ac:dyDescent="0.3">
      <c r="A128" s="53">
        <v>1900</v>
      </c>
      <c r="B128" s="54">
        <f>AVERAGE(J130:J131)</f>
        <v>0.84557470679299995</v>
      </c>
      <c r="C128" s="54">
        <f>AVERAGE(K130:K131)</f>
        <v>0.53362980485</v>
      </c>
      <c r="D128" s="54">
        <f>AVERAGE(L130:L133)</f>
        <v>0.13172283768675</v>
      </c>
      <c r="E128" s="54">
        <f>AVERAGE(M130:M133)</f>
        <v>1.5792503953000001E-2</v>
      </c>
      <c r="F128" s="54">
        <f>C128*(O128/N128)</f>
        <v>0.63326624956166966</v>
      </c>
      <c r="G128" s="54">
        <f>E128*(1-F128)/(1-C128)-0.01</f>
        <v>2.4185556103838591E-3</v>
      </c>
      <c r="H128" s="1"/>
      <c r="I128" s="1"/>
      <c r="J128" s="1"/>
      <c r="K128" s="1"/>
      <c r="L128" s="1"/>
      <c r="M128" s="1"/>
      <c r="N128" s="1">
        <v>0.55700000000000005</v>
      </c>
      <c r="O128" s="1">
        <v>0.66100000000000003</v>
      </c>
    </row>
    <row r="129" spans="1:15" ht="15.6" x14ac:dyDescent="0.3">
      <c r="A129" s="53">
        <v>1901</v>
      </c>
      <c r="B129" s="54"/>
      <c r="C129" s="54"/>
      <c r="D129" s="54"/>
      <c r="E129" s="54"/>
      <c r="F129" s="54"/>
      <c r="G129" s="54"/>
      <c r="H129" s="1"/>
      <c r="I129" s="1"/>
      <c r="J129" s="1"/>
      <c r="K129" s="1"/>
      <c r="L129" s="1"/>
      <c r="M129" s="1"/>
    </row>
    <row r="130" spans="1:15" ht="15.6" x14ac:dyDescent="0.3">
      <c r="A130" s="53">
        <v>1902</v>
      </c>
      <c r="B130" s="54"/>
      <c r="C130" s="54"/>
      <c r="D130" s="54"/>
      <c r="E130" s="54"/>
      <c r="F130" s="54"/>
      <c r="G130" s="54"/>
      <c r="H130" s="1"/>
      <c r="I130" s="1"/>
      <c r="J130" s="1">
        <v>0.84051698446300005</v>
      </c>
      <c r="K130" s="1">
        <v>0.52361208200499998</v>
      </c>
      <c r="L130" s="1">
        <v>0.14316940307600001</v>
      </c>
      <c r="M130" s="1">
        <v>1.63136124611E-2</v>
      </c>
    </row>
    <row r="131" spans="1:15" ht="15.6" x14ac:dyDescent="0.3">
      <c r="A131" s="53">
        <v>1903</v>
      </c>
      <c r="B131" s="54"/>
      <c r="C131" s="54"/>
      <c r="D131" s="54"/>
      <c r="E131" s="54"/>
      <c r="F131" s="54"/>
      <c r="G131" s="54"/>
      <c r="H131" s="1"/>
      <c r="I131" s="1"/>
      <c r="J131" s="1">
        <v>0.85063242912299997</v>
      </c>
      <c r="K131" s="1">
        <v>0.54364752769500002</v>
      </c>
      <c r="L131" s="1">
        <v>0.133170485497</v>
      </c>
      <c r="M131" s="1">
        <v>1.6196966171299999E-2</v>
      </c>
    </row>
    <row r="132" spans="1:15" ht="15.6" x14ac:dyDescent="0.3">
      <c r="A132" s="53">
        <v>1904</v>
      </c>
      <c r="B132" s="54"/>
      <c r="C132" s="54"/>
      <c r="D132" s="54"/>
      <c r="E132" s="54"/>
      <c r="F132" s="54"/>
      <c r="G132" s="54"/>
      <c r="H132" s="1"/>
      <c r="I132" s="1"/>
      <c r="J132" s="1">
        <v>0.85865551233299997</v>
      </c>
      <c r="K132" s="1">
        <v>0.56326371431400002</v>
      </c>
      <c r="L132" s="1">
        <v>0.125961661339</v>
      </c>
      <c r="M132" s="1">
        <v>1.5382826328300001E-2</v>
      </c>
    </row>
    <row r="133" spans="1:15" ht="15.6" x14ac:dyDescent="0.3">
      <c r="A133" s="53">
        <v>1905</v>
      </c>
      <c r="B133" s="54"/>
      <c r="C133" s="54"/>
      <c r="D133" s="54"/>
      <c r="E133" s="54"/>
      <c r="F133" s="54"/>
      <c r="G133" s="54"/>
      <c r="H133" s="1"/>
      <c r="I133" s="1"/>
      <c r="J133" s="1">
        <v>0.860133588314</v>
      </c>
      <c r="K133" s="1">
        <v>0.56903207302100001</v>
      </c>
      <c r="L133" s="1">
        <v>0.124589800835</v>
      </c>
      <c r="M133" s="1">
        <v>1.52766108513E-2</v>
      </c>
    </row>
    <row r="134" spans="1:15" ht="15.6" x14ac:dyDescent="0.3">
      <c r="A134" s="53">
        <v>1906</v>
      </c>
      <c r="B134" s="54"/>
      <c r="C134" s="54"/>
      <c r="D134" s="54"/>
      <c r="E134" s="54"/>
      <c r="F134" s="54"/>
      <c r="G134" s="54"/>
      <c r="H134" s="1"/>
      <c r="I134" s="1"/>
      <c r="J134" s="1"/>
      <c r="K134" s="1"/>
      <c r="L134" s="1"/>
      <c r="M134" s="1"/>
    </row>
    <row r="135" spans="1:15" ht="15.6" x14ac:dyDescent="0.3">
      <c r="A135" s="53">
        <v>1907</v>
      </c>
      <c r="B135" s="54"/>
      <c r="C135" s="54"/>
      <c r="D135" s="54"/>
      <c r="E135" s="54"/>
      <c r="F135" s="54"/>
      <c r="G135" s="54"/>
      <c r="H135" s="1"/>
      <c r="I135" s="1"/>
      <c r="J135" s="1">
        <v>0.849824428558</v>
      </c>
      <c r="K135" s="1">
        <v>0.54416227340699996</v>
      </c>
      <c r="L135" s="1">
        <v>0.13459044694899999</v>
      </c>
      <c r="M135" s="1">
        <v>1.55851244926E-2</v>
      </c>
    </row>
    <row r="136" spans="1:15" ht="15.6" x14ac:dyDescent="0.3">
      <c r="A136" s="53">
        <v>1908</v>
      </c>
      <c r="B136" s="54"/>
      <c r="C136" s="54"/>
      <c r="D136" s="54"/>
      <c r="E136" s="54"/>
      <c r="F136" s="54"/>
      <c r="G136" s="54"/>
      <c r="H136" s="1"/>
      <c r="I136" s="1"/>
      <c r="J136" s="1"/>
      <c r="K136" s="1"/>
      <c r="L136" s="1"/>
      <c r="M136" s="1"/>
    </row>
    <row r="137" spans="1:15" ht="15.6" x14ac:dyDescent="0.3">
      <c r="A137" s="53">
        <v>1909</v>
      </c>
      <c r="B137" s="54"/>
      <c r="C137" s="54"/>
      <c r="D137" s="54"/>
      <c r="E137" s="54"/>
      <c r="F137" s="54"/>
      <c r="G137" s="54"/>
      <c r="H137" s="1"/>
      <c r="I137" s="1"/>
      <c r="J137" s="1">
        <v>0.85104787349699995</v>
      </c>
      <c r="K137" s="1">
        <v>0.55371111631400005</v>
      </c>
      <c r="L137" s="1">
        <v>0.13257300853699999</v>
      </c>
      <c r="M137" s="1">
        <v>1.6379117965700001E-2</v>
      </c>
    </row>
    <row r="138" spans="1:15" ht="15.6" x14ac:dyDescent="0.3">
      <c r="A138" s="53">
        <v>1910</v>
      </c>
      <c r="B138" s="54">
        <f>AVERAGE(J136:J140)</f>
        <v>0.8512820899487501</v>
      </c>
      <c r="C138" s="54">
        <f>AVERAGE(K136:K140)</f>
        <v>0.55025181174274995</v>
      </c>
      <c r="D138" s="54">
        <f>AVERAGE(L136:L140)</f>
        <v>0.13260990381224999</v>
      </c>
      <c r="E138" s="54">
        <f>AVERAGE(M136:M140)</f>
        <v>1.610800623895E-2</v>
      </c>
      <c r="F138" s="54">
        <f>C138*(O138/N138)</f>
        <v>0.66500518102927209</v>
      </c>
      <c r="G138" s="54">
        <f>E138*(1-F138)/(1-C138)-0.01</f>
        <v>1.9980441831372389E-3</v>
      </c>
      <c r="H138" s="1"/>
      <c r="I138" s="1"/>
      <c r="J138" s="1">
        <v>0.847267687321</v>
      </c>
      <c r="K138" s="1">
        <v>0.54022610187499998</v>
      </c>
      <c r="L138" s="1">
        <v>0.136492311954</v>
      </c>
      <c r="M138" s="1">
        <v>1.6240000724799999E-2</v>
      </c>
      <c r="N138" s="1">
        <v>0.58499999999999996</v>
      </c>
      <c r="O138" s="1">
        <v>0.70699999999999996</v>
      </c>
    </row>
    <row r="139" spans="1:15" ht="15.6" x14ac:dyDescent="0.3">
      <c r="A139" s="53">
        <v>1911</v>
      </c>
      <c r="B139" s="54"/>
      <c r="C139" s="54"/>
      <c r="D139" s="54"/>
      <c r="E139" s="54"/>
      <c r="F139" s="54"/>
      <c r="G139" s="54"/>
      <c r="H139" s="1"/>
      <c r="I139" s="1"/>
      <c r="J139" s="1">
        <v>0.85435998439799998</v>
      </c>
      <c r="K139" s="1">
        <v>0.55407142639200002</v>
      </c>
      <c r="L139" s="1">
        <v>0.129347622395</v>
      </c>
      <c r="M139" s="1">
        <v>1.6292393207599998E-2</v>
      </c>
    </row>
    <row r="140" spans="1:15" ht="15.6" x14ac:dyDescent="0.3">
      <c r="A140" s="53">
        <v>1912</v>
      </c>
      <c r="B140" s="54"/>
      <c r="C140" s="54"/>
      <c r="D140" s="54"/>
      <c r="E140" s="54"/>
      <c r="F140" s="54"/>
      <c r="G140" s="54"/>
      <c r="H140" s="1"/>
      <c r="I140" s="1"/>
      <c r="J140" s="1">
        <v>0.85245281457900002</v>
      </c>
      <c r="K140" s="1">
        <v>0.55299860238999998</v>
      </c>
      <c r="L140" s="1">
        <v>0.132026672363</v>
      </c>
      <c r="M140" s="1">
        <v>1.5520513057700001E-2</v>
      </c>
    </row>
    <row r="141" spans="1:15" ht="15.6" x14ac:dyDescent="0.3">
      <c r="A141" s="53">
        <v>1913</v>
      </c>
      <c r="B141" s="54"/>
      <c r="C141" s="54"/>
      <c r="D141" s="54"/>
      <c r="E141" s="54"/>
      <c r="F141" s="54"/>
      <c r="G141" s="54"/>
      <c r="H141" s="1"/>
      <c r="I141" s="1"/>
      <c r="J141" s="1">
        <v>0.84903019666699997</v>
      </c>
      <c r="K141" s="1">
        <v>0.54561007022899999</v>
      </c>
      <c r="L141" s="1">
        <v>0.13481909036600001</v>
      </c>
      <c r="M141" s="1">
        <v>1.6150712966899999E-2</v>
      </c>
    </row>
    <row r="142" spans="1:15" ht="15.6" x14ac:dyDescent="0.3">
      <c r="A142" s="53">
        <v>1914</v>
      </c>
      <c r="B142" s="54"/>
      <c r="C142" s="54"/>
      <c r="D142" s="54"/>
      <c r="E142" s="54"/>
      <c r="F142" s="54"/>
      <c r="G142" s="54"/>
      <c r="H142" s="1"/>
      <c r="I142" s="1"/>
      <c r="J142" s="1">
        <v>0.84907358884799999</v>
      </c>
      <c r="K142" s="1">
        <v>0.54563921689999995</v>
      </c>
      <c r="L142" s="1">
        <v>0.13478159904500001</v>
      </c>
      <c r="M142" s="1">
        <v>1.61446928978E-2</v>
      </c>
    </row>
    <row r="143" spans="1:15" ht="15.6" x14ac:dyDescent="0.3">
      <c r="A143" s="53">
        <v>1915</v>
      </c>
      <c r="B143" s="54">
        <f>AVERAGE(J143:J146)</f>
        <v>0.84178264439099992</v>
      </c>
      <c r="C143" s="54">
        <f t="shared" ref="C143:E143" si="1">AVERAGE(K143:K146)</f>
        <v>0.53514544665800001</v>
      </c>
      <c r="D143" s="54">
        <f t="shared" si="1"/>
        <v>0.14166560769100001</v>
      </c>
      <c r="E143" s="54">
        <f t="shared" si="1"/>
        <v>1.6551718115825002E-2</v>
      </c>
      <c r="F143" s="54">
        <f>F138*C143/C138</f>
        <v>0.64674842869607863</v>
      </c>
      <c r="G143" s="54">
        <f>E143*(1-F143)/(1-C143)-0.01</f>
        <v>2.5779566751777117E-3</v>
      </c>
      <c r="H143" s="1"/>
      <c r="I143" s="1"/>
      <c r="J143" s="1">
        <v>0.84342867135999999</v>
      </c>
      <c r="K143" s="1">
        <v>0.54002082347900004</v>
      </c>
      <c r="L143" s="1">
        <v>0.13932484388399999</v>
      </c>
      <c r="M143" s="1">
        <v>1.72463655472E-2</v>
      </c>
    </row>
    <row r="144" spans="1:15" ht="15.6" x14ac:dyDescent="0.3">
      <c r="A144" s="53">
        <v>1916</v>
      </c>
      <c r="B144" s="54"/>
      <c r="C144" s="54"/>
      <c r="D144" s="54"/>
      <c r="E144" s="54"/>
      <c r="F144" s="54"/>
      <c r="G144" s="54"/>
      <c r="H144" s="1"/>
      <c r="I144" s="1"/>
      <c r="J144" s="1">
        <v>0.84303671121599999</v>
      </c>
      <c r="K144" s="1">
        <v>0.53761017322500004</v>
      </c>
      <c r="L144" s="1">
        <v>0.14027220010800001</v>
      </c>
      <c r="M144" s="1">
        <v>1.6691088676500002E-2</v>
      </c>
    </row>
    <row r="145" spans="1:15" ht="15.6" x14ac:dyDescent="0.3">
      <c r="A145" s="53">
        <v>1917</v>
      </c>
      <c r="B145" s="54"/>
      <c r="C145" s="54"/>
      <c r="D145" s="54"/>
      <c r="E145" s="54"/>
      <c r="F145" s="54"/>
      <c r="G145" s="54"/>
      <c r="H145" s="1"/>
      <c r="I145" s="1"/>
      <c r="J145" s="1">
        <v>0.84225177764900006</v>
      </c>
      <c r="K145" s="1">
        <v>0.53486591577499998</v>
      </c>
      <c r="L145" s="1">
        <v>0.141524016857</v>
      </c>
      <c r="M145" s="1">
        <v>1.6224205493899999E-2</v>
      </c>
    </row>
    <row r="146" spans="1:15" ht="15.6" x14ac:dyDescent="0.3">
      <c r="A146" s="53">
        <v>1918</v>
      </c>
      <c r="B146" s="54"/>
      <c r="C146" s="54"/>
      <c r="D146" s="54"/>
      <c r="E146" s="54"/>
      <c r="F146" s="54"/>
      <c r="G146" s="54"/>
      <c r="H146" s="1"/>
      <c r="I146" s="1"/>
      <c r="J146" s="1">
        <v>0.83841341733899999</v>
      </c>
      <c r="K146" s="1">
        <v>0.52808487415299998</v>
      </c>
      <c r="L146" s="1">
        <v>0.145541369915</v>
      </c>
      <c r="M146" s="1">
        <v>1.6045212745700001E-2</v>
      </c>
    </row>
    <row r="147" spans="1:15" ht="15.6" x14ac:dyDescent="0.3">
      <c r="A147" s="53">
        <v>1919</v>
      </c>
      <c r="B147" s="54"/>
      <c r="C147" s="54"/>
      <c r="D147" s="54"/>
      <c r="E147" s="54"/>
      <c r="F147" s="54"/>
      <c r="G147" s="54"/>
      <c r="H147" s="1"/>
      <c r="I147" s="1"/>
      <c r="J147" s="1">
        <v>0.83334118127800005</v>
      </c>
      <c r="K147" s="1">
        <v>0.52001339197200003</v>
      </c>
      <c r="L147" s="1">
        <v>0.15056604146999999</v>
      </c>
      <c r="M147" s="1">
        <v>1.60927772522E-2</v>
      </c>
    </row>
    <row r="148" spans="1:15" ht="15.6" x14ac:dyDescent="0.3">
      <c r="A148" s="53">
        <v>1920</v>
      </c>
      <c r="B148" s="54">
        <f>AVERAGE(J146:J150)</f>
        <v>0.82399085760120006</v>
      </c>
      <c r="C148" s="54">
        <f>AVERAGE(K146:K150)</f>
        <v>0.50624855160719995</v>
      </c>
      <c r="D148" s="54">
        <f>AVERAGE(L146:L150)</f>
        <v>0.1594828248024</v>
      </c>
      <c r="E148" s="54">
        <f>AVERAGE(M146:M150)</f>
        <v>1.652629375458E-2</v>
      </c>
      <c r="F148" s="54">
        <f>C148*(O148/N148)</f>
        <v>0.61737628244780485</v>
      </c>
      <c r="G148" s="54">
        <f>E148*(1-F148)/(1-C148)-0.01</f>
        <v>2.8067511990497139E-3</v>
      </c>
      <c r="H148" s="1"/>
      <c r="I148" s="1"/>
      <c r="J148" s="1">
        <v>0.82293212413799999</v>
      </c>
      <c r="K148" s="1">
        <v>0.50458508729899998</v>
      </c>
      <c r="L148" s="1">
        <v>0.16052520275099999</v>
      </c>
      <c r="M148" s="1">
        <v>1.6542673111000002E-2</v>
      </c>
      <c r="N148" s="1">
        <v>0.49199999999999999</v>
      </c>
      <c r="O148" s="1">
        <v>0.6</v>
      </c>
    </row>
    <row r="149" spans="1:15" ht="15.6" x14ac:dyDescent="0.3">
      <c r="A149" s="53">
        <v>1921</v>
      </c>
      <c r="B149" s="54"/>
      <c r="C149" s="54"/>
      <c r="D149" s="54"/>
      <c r="E149" s="54"/>
      <c r="F149" s="54"/>
      <c r="G149" s="54"/>
      <c r="H149" s="1"/>
      <c r="I149" s="1"/>
      <c r="J149" s="1">
        <v>0.81569588184399999</v>
      </c>
      <c r="K149" s="1">
        <v>0.493960410357</v>
      </c>
      <c r="L149" s="1">
        <v>0.16741579771000001</v>
      </c>
      <c r="M149" s="1">
        <v>1.6888320445999999E-2</v>
      </c>
    </row>
    <row r="150" spans="1:15" ht="15.6" x14ac:dyDescent="0.3">
      <c r="A150" s="53">
        <v>1922</v>
      </c>
      <c r="B150" s="54"/>
      <c r="C150" s="54"/>
      <c r="D150" s="54"/>
      <c r="E150" s="54"/>
      <c r="F150" s="54"/>
      <c r="G150" s="54"/>
      <c r="H150" s="1"/>
      <c r="I150" s="1"/>
      <c r="J150" s="1">
        <v>0.80957168340700003</v>
      </c>
      <c r="K150" s="1">
        <v>0.48459899425500003</v>
      </c>
      <c r="L150" s="1">
        <v>0.173365712166</v>
      </c>
      <c r="M150" s="1">
        <v>1.7062485217999999E-2</v>
      </c>
    </row>
    <row r="151" spans="1:15" ht="15.6" x14ac:dyDescent="0.3">
      <c r="A151" s="53">
        <v>1923</v>
      </c>
      <c r="B151" s="54"/>
      <c r="C151" s="54"/>
      <c r="D151" s="54"/>
      <c r="E151" s="54"/>
      <c r="F151" s="54"/>
      <c r="G151" s="54"/>
      <c r="H151" s="1"/>
      <c r="I151" s="1"/>
      <c r="J151" s="1">
        <v>0.80484408140200003</v>
      </c>
      <c r="K151" s="1">
        <v>0.47731238603600001</v>
      </c>
      <c r="L151" s="1">
        <v>0.177975594997</v>
      </c>
      <c r="M151" s="1">
        <v>1.7180323600800001E-2</v>
      </c>
    </row>
    <row r="152" spans="1:15" ht="15.6" x14ac:dyDescent="0.3">
      <c r="A152" s="53">
        <v>1924</v>
      </c>
      <c r="B152" s="54"/>
      <c r="C152" s="54"/>
      <c r="D152" s="54"/>
      <c r="E152" s="54"/>
      <c r="F152" s="54"/>
      <c r="G152" s="54"/>
      <c r="H152" s="1"/>
      <c r="I152" s="1"/>
      <c r="J152" s="1">
        <v>0.80336010456100004</v>
      </c>
      <c r="K152" s="1">
        <v>0.474269390106</v>
      </c>
      <c r="L152" s="1">
        <v>0.17966037988700001</v>
      </c>
      <c r="M152" s="1">
        <v>1.6979515552500001E-2</v>
      </c>
    </row>
    <row r="153" spans="1:15" ht="15.6" x14ac:dyDescent="0.3">
      <c r="A153" s="53">
        <v>1925</v>
      </c>
      <c r="B153" s="54">
        <f>AVERAGE(J151:J155)</f>
        <v>0.79603471755980004</v>
      </c>
      <c r="C153" s="54">
        <f>AVERAGE(K151:K155)</f>
        <v>0.46591015458100005</v>
      </c>
      <c r="D153" s="54">
        <f>AVERAGE(L151:L155)</f>
        <v>0.18174611330019999</v>
      </c>
      <c r="E153" s="54">
        <f>AVERAGE(M151:M155)</f>
        <v>2.2219145298000002E-2</v>
      </c>
      <c r="F153" s="54"/>
      <c r="G153" s="54"/>
      <c r="H153" s="1"/>
      <c r="I153" s="1"/>
      <c r="J153" s="1">
        <v>0.78683161735499996</v>
      </c>
      <c r="K153" s="1">
        <v>0.44698679447200002</v>
      </c>
      <c r="L153" s="1">
        <v>0.18768256902700001</v>
      </c>
      <c r="M153" s="1">
        <v>2.5485694408400001E-2</v>
      </c>
    </row>
    <row r="154" spans="1:15" ht="15.6" x14ac:dyDescent="0.3">
      <c r="A154" s="53">
        <v>1926</v>
      </c>
      <c r="B154" s="54"/>
      <c r="C154" s="54"/>
      <c r="D154" s="54"/>
      <c r="E154" s="54"/>
      <c r="F154" s="54"/>
      <c r="G154" s="54"/>
      <c r="H154" s="1"/>
      <c r="I154" s="1"/>
      <c r="J154" s="1">
        <v>0.78708881139800002</v>
      </c>
      <c r="K154" s="1">
        <v>0.45357438921900001</v>
      </c>
      <c r="L154" s="1">
        <v>0.186002075672</v>
      </c>
      <c r="M154" s="1">
        <v>2.6909112930299999E-2</v>
      </c>
    </row>
    <row r="155" spans="1:15" ht="15.6" x14ac:dyDescent="0.3">
      <c r="A155" s="53">
        <v>1927</v>
      </c>
      <c r="B155" s="54"/>
      <c r="C155" s="54"/>
      <c r="D155" s="54"/>
      <c r="E155" s="54"/>
      <c r="F155" s="54"/>
      <c r="G155" s="54"/>
      <c r="H155" s="1"/>
      <c r="I155" s="1"/>
      <c r="J155" s="1">
        <v>0.79804897308300005</v>
      </c>
      <c r="K155" s="1">
        <v>0.47740781307199998</v>
      </c>
      <c r="L155" s="1">
        <v>0.17740994691799999</v>
      </c>
      <c r="M155" s="1">
        <v>2.4541079997999999E-2</v>
      </c>
    </row>
    <row r="156" spans="1:15" ht="15.6" x14ac:dyDescent="0.3">
      <c r="A156" s="53">
        <v>1928</v>
      </c>
      <c r="B156" s="54"/>
      <c r="C156" s="54"/>
      <c r="D156" s="54"/>
      <c r="E156" s="54"/>
      <c r="F156" s="54"/>
      <c r="G156" s="54"/>
      <c r="H156" s="1"/>
      <c r="I156" s="1"/>
      <c r="J156" s="1"/>
      <c r="K156" s="1"/>
      <c r="L156" s="1"/>
      <c r="M156" s="1"/>
    </row>
    <row r="157" spans="1:15" ht="15.6" x14ac:dyDescent="0.3">
      <c r="A157" s="53">
        <v>1929</v>
      </c>
      <c r="B157" s="54"/>
      <c r="C157" s="54"/>
      <c r="D157" s="54"/>
      <c r="E157" s="54"/>
      <c r="F157" s="54"/>
      <c r="G157" s="54"/>
      <c r="H157" s="1"/>
      <c r="I157" s="1"/>
      <c r="J157" s="1">
        <v>0.802656829357</v>
      </c>
      <c r="K157" s="1">
        <v>0.490732103586</v>
      </c>
      <c r="L157" s="1">
        <v>0.17505425214799999</v>
      </c>
      <c r="M157" s="1">
        <v>2.22889184952E-2</v>
      </c>
    </row>
    <row r="158" spans="1:15" ht="15.6" x14ac:dyDescent="0.3">
      <c r="A158" s="53">
        <v>1930</v>
      </c>
      <c r="B158" s="54">
        <f>AVERAGE(J156:J160)</f>
        <v>0.79303523898100003</v>
      </c>
      <c r="C158" s="54">
        <f>AVERAGE(K156:K160)</f>
        <v>0.47451822459674997</v>
      </c>
      <c r="D158" s="54">
        <f>AVERAGE(L156:L160)</f>
        <v>0.1854461580515</v>
      </c>
      <c r="E158" s="54">
        <f>AVERAGE(M156:M160)</f>
        <v>2.1518602967249997E-2</v>
      </c>
      <c r="F158" s="54">
        <f>C158*(O158/N158)</f>
        <v>0.54859912885868989</v>
      </c>
      <c r="G158" s="54">
        <f>E158*(1-F158)/(1-C158)-0.01</f>
        <v>8.4849724192747941E-3</v>
      </c>
      <c r="H158" s="1"/>
      <c r="I158" s="1"/>
      <c r="J158" s="1">
        <v>0.80225580930700002</v>
      </c>
      <c r="K158" s="1">
        <v>0.49606510996800002</v>
      </c>
      <c r="L158" s="1">
        <v>0.17716956138600001</v>
      </c>
      <c r="M158" s="1">
        <v>2.0574629306799999E-2</v>
      </c>
      <c r="N158" s="1">
        <v>0.47399999999999998</v>
      </c>
      <c r="O158" s="1">
        <v>0.54800000000000004</v>
      </c>
    </row>
    <row r="159" spans="1:15" ht="15.6" x14ac:dyDescent="0.3">
      <c r="A159" s="53">
        <v>1931</v>
      </c>
      <c r="B159" s="54"/>
      <c r="C159" s="54"/>
      <c r="D159" s="54"/>
      <c r="E159" s="54"/>
      <c r="F159" s="54"/>
      <c r="G159" s="54"/>
      <c r="H159" s="1"/>
      <c r="I159" s="1"/>
      <c r="J159" s="1">
        <v>0.78757292032199999</v>
      </c>
      <c r="K159" s="1">
        <v>0.46331968903499998</v>
      </c>
      <c r="L159" s="1">
        <v>0.19110560417200001</v>
      </c>
      <c r="M159" s="1">
        <v>2.1321475505799999E-2</v>
      </c>
    </row>
    <row r="160" spans="1:15" ht="15.6" x14ac:dyDescent="0.3">
      <c r="A160" s="53">
        <v>1932</v>
      </c>
      <c r="B160" s="54"/>
      <c r="C160" s="54"/>
      <c r="D160" s="54"/>
      <c r="E160" s="54"/>
      <c r="F160" s="54"/>
      <c r="G160" s="54"/>
      <c r="H160" s="1"/>
      <c r="I160" s="1"/>
      <c r="J160" s="1">
        <v>0.77965539693800001</v>
      </c>
      <c r="K160" s="1">
        <v>0.447955995798</v>
      </c>
      <c r="L160" s="1">
        <v>0.1984552145</v>
      </c>
      <c r="M160" s="1">
        <v>2.1889388561199999E-2</v>
      </c>
    </row>
    <row r="161" spans="1:15" ht="15.6" x14ac:dyDescent="0.3">
      <c r="A161" s="53">
        <v>1933</v>
      </c>
      <c r="B161" s="54"/>
      <c r="C161" s="54"/>
      <c r="D161" s="54"/>
      <c r="E161" s="54"/>
      <c r="F161" s="54"/>
      <c r="G161" s="54"/>
      <c r="H161" s="1"/>
      <c r="I161" s="1"/>
      <c r="J161" s="1">
        <v>0.78115528821900004</v>
      </c>
      <c r="K161" s="1">
        <v>0.44593450427100001</v>
      </c>
      <c r="L161" s="1">
        <v>0.19603872299200001</v>
      </c>
      <c r="M161" s="1">
        <v>2.2805988788600001E-2</v>
      </c>
    </row>
    <row r="162" spans="1:15" ht="15.6" x14ac:dyDescent="0.3">
      <c r="A162" s="53">
        <v>1934</v>
      </c>
      <c r="B162" s="54"/>
      <c r="C162" s="54"/>
      <c r="D162" s="54"/>
      <c r="E162" s="54"/>
      <c r="F162" s="54"/>
      <c r="G162" s="54"/>
      <c r="H162" s="1"/>
      <c r="I162" s="1"/>
      <c r="J162" s="1"/>
      <c r="K162" s="1"/>
      <c r="L162" s="1"/>
      <c r="M162" s="1"/>
    </row>
    <row r="163" spans="1:15" ht="15.6" x14ac:dyDescent="0.3">
      <c r="A163" s="53">
        <v>1935</v>
      </c>
      <c r="B163" s="54">
        <f>AVERAGE(J161:J165)</f>
        <v>0.77101862430549994</v>
      </c>
      <c r="C163" s="54">
        <f>AVERAGE(K161:K165)</f>
        <v>0.43560562282824999</v>
      </c>
      <c r="D163" s="54">
        <f>AVERAGE(L161:L165)</f>
        <v>0.20464375615124999</v>
      </c>
      <c r="E163" s="54">
        <f>AVERAGE(M161:M165)</f>
        <v>2.4337619543075003E-2</v>
      </c>
      <c r="F163" s="54"/>
      <c r="G163" s="54"/>
      <c r="H163" s="1"/>
      <c r="I163" s="1"/>
      <c r="J163" s="1">
        <v>0.77223932743099999</v>
      </c>
      <c r="K163" s="1">
        <v>0.437453299761</v>
      </c>
      <c r="L163" s="1">
        <v>0.202810585499</v>
      </c>
      <c r="M163" s="1">
        <v>2.4950087070500001E-2</v>
      </c>
    </row>
    <row r="164" spans="1:15" ht="15.6" x14ac:dyDescent="0.3">
      <c r="A164" s="53">
        <v>1936</v>
      </c>
      <c r="B164" s="54"/>
      <c r="C164" s="54"/>
      <c r="D164" s="54"/>
      <c r="E164" s="54"/>
      <c r="F164" s="54"/>
      <c r="G164" s="54"/>
      <c r="H164" s="1"/>
      <c r="I164" s="1"/>
      <c r="J164" s="1">
        <v>0.76686728000600002</v>
      </c>
      <c r="K164" s="1">
        <v>0.43266689777400003</v>
      </c>
      <c r="L164" s="1">
        <v>0.20830553770099999</v>
      </c>
      <c r="M164" s="1">
        <v>2.4827182292899999E-2</v>
      </c>
    </row>
    <row r="165" spans="1:15" ht="15.6" x14ac:dyDescent="0.3">
      <c r="A165" s="53">
        <v>1937</v>
      </c>
      <c r="B165" s="54"/>
      <c r="C165" s="54"/>
      <c r="D165" s="54"/>
      <c r="E165" s="54"/>
      <c r="F165" s="54"/>
      <c r="G165" s="54"/>
      <c r="H165" s="1"/>
      <c r="I165" s="1"/>
      <c r="J165" s="1">
        <v>0.76381260156599995</v>
      </c>
      <c r="K165" s="1">
        <v>0.42636778950699999</v>
      </c>
      <c r="L165" s="1">
        <v>0.21142017841300001</v>
      </c>
      <c r="M165" s="1">
        <v>2.4767220020300001E-2</v>
      </c>
    </row>
    <row r="166" spans="1:15" ht="15.6" x14ac:dyDescent="0.3">
      <c r="A166" s="53">
        <v>1938</v>
      </c>
      <c r="B166" s="54"/>
      <c r="C166" s="54"/>
      <c r="D166" s="54"/>
      <c r="E166" s="54"/>
      <c r="F166" s="54"/>
      <c r="G166" s="54"/>
      <c r="H166" s="1"/>
      <c r="I166" s="1"/>
      <c r="J166" s="1">
        <v>0.74733388423900005</v>
      </c>
      <c r="K166" s="1">
        <v>0.39694228768299999</v>
      </c>
      <c r="L166" s="1">
        <v>0.22104090452200001</v>
      </c>
      <c r="M166" s="1">
        <v>3.1625211238899997E-2</v>
      </c>
    </row>
    <row r="167" spans="1:15" ht="15.6" x14ac:dyDescent="0.3">
      <c r="A167" s="53">
        <v>1939</v>
      </c>
      <c r="B167" s="54"/>
      <c r="C167" s="54"/>
      <c r="D167" s="54"/>
      <c r="E167" s="54"/>
      <c r="F167" s="54"/>
      <c r="G167" s="54"/>
      <c r="H167" s="1"/>
      <c r="I167" s="1"/>
      <c r="J167" s="1">
        <v>0.75572770834000003</v>
      </c>
      <c r="K167" s="1">
        <v>0.39993488788600001</v>
      </c>
      <c r="L167" s="1">
        <v>0.214483618736</v>
      </c>
      <c r="M167" s="1">
        <v>2.9788672924E-2</v>
      </c>
    </row>
    <row r="168" spans="1:15" ht="15.6" x14ac:dyDescent="0.3">
      <c r="A168" s="53">
        <v>1940</v>
      </c>
      <c r="B168" s="54">
        <f>AVERAGE(J166:J170)</f>
        <v>0.74058663845060002</v>
      </c>
      <c r="C168" s="54">
        <f>AVERAGE(K166:K170)</f>
        <v>0.37112493515</v>
      </c>
      <c r="D168" s="54">
        <f>AVERAGE(L166:L170)</f>
        <v>0.22833005189880001</v>
      </c>
      <c r="E168" s="54">
        <f>AVERAGE(M166:M170)</f>
        <v>3.1083309650420006E-2</v>
      </c>
      <c r="F168" s="54">
        <f>C168*(O168/N168)</f>
        <v>0.5357285565250689</v>
      </c>
      <c r="G168" s="54">
        <f>E168*(1-F168)/(1-C168)-0.01</f>
        <v>1.2947472154617662E-2</v>
      </c>
      <c r="H168" s="1"/>
      <c r="I168" s="1"/>
      <c r="J168" s="1">
        <v>0.72407990694000002</v>
      </c>
      <c r="K168" s="1">
        <v>0.34785139560700001</v>
      </c>
      <c r="L168" s="1">
        <v>0.23663932085</v>
      </c>
      <c r="M168" s="1">
        <v>3.9280772209200003E-2</v>
      </c>
      <c r="N168" s="1">
        <v>0.36299999999999999</v>
      </c>
      <c r="O168" s="1">
        <v>0.52400000000000002</v>
      </c>
    </row>
    <row r="169" spans="1:15" ht="15.6" x14ac:dyDescent="0.3">
      <c r="A169" s="53">
        <v>1941</v>
      </c>
      <c r="B169" s="54"/>
      <c r="C169" s="54"/>
      <c r="D169" s="54"/>
      <c r="E169" s="54"/>
      <c r="F169" s="54"/>
      <c r="G169" s="54"/>
      <c r="H169" s="1"/>
      <c r="I169" s="1"/>
      <c r="J169" s="1">
        <v>0.73235297203100003</v>
      </c>
      <c r="K169" s="1">
        <v>0.34842631220800002</v>
      </c>
      <c r="L169" s="1">
        <v>0.238801538944</v>
      </c>
      <c r="M169" s="1">
        <v>2.88454890251E-2</v>
      </c>
    </row>
    <row r="170" spans="1:15" ht="15.6" x14ac:dyDescent="0.3">
      <c r="A170" s="53">
        <v>1942</v>
      </c>
      <c r="B170" s="54"/>
      <c r="C170" s="54"/>
      <c r="D170" s="54"/>
      <c r="E170" s="54"/>
      <c r="F170" s="54"/>
      <c r="G170" s="54"/>
      <c r="H170" s="1"/>
      <c r="I170" s="1"/>
      <c r="J170" s="1">
        <v>0.74343872070299999</v>
      </c>
      <c r="K170" s="1">
        <v>0.36246979236600002</v>
      </c>
      <c r="L170" s="1">
        <v>0.230684876442</v>
      </c>
      <c r="M170" s="1">
        <v>2.5876402854900001E-2</v>
      </c>
    </row>
    <row r="171" spans="1:15" ht="15.6" x14ac:dyDescent="0.3">
      <c r="A171" s="53">
        <v>1943</v>
      </c>
      <c r="B171" s="54"/>
      <c r="C171" s="54"/>
      <c r="D171" s="54"/>
      <c r="E171" s="54"/>
      <c r="F171" s="54"/>
      <c r="G171" s="54"/>
      <c r="H171" s="1"/>
      <c r="I171" s="1"/>
      <c r="J171" s="1">
        <v>0.76392221450800002</v>
      </c>
      <c r="K171" s="1">
        <v>0.380550712347</v>
      </c>
      <c r="L171" s="1">
        <v>0.20853877067599999</v>
      </c>
      <c r="M171" s="1">
        <v>2.75390148163E-2</v>
      </c>
    </row>
    <row r="172" spans="1:15" ht="15.6" x14ac:dyDescent="0.3">
      <c r="A172" s="53">
        <v>1944</v>
      </c>
      <c r="B172" s="54"/>
      <c r="C172" s="54"/>
      <c r="D172" s="54"/>
      <c r="E172" s="54"/>
      <c r="F172" s="54"/>
      <c r="G172" s="54"/>
      <c r="H172" s="1"/>
      <c r="I172" s="1"/>
      <c r="J172" s="1">
        <v>0.75842827558500003</v>
      </c>
      <c r="K172" s="1">
        <v>0.37837940454500002</v>
      </c>
      <c r="L172" s="1">
        <v>0.21298503875700001</v>
      </c>
      <c r="M172" s="1">
        <v>2.8586566448199999E-2</v>
      </c>
    </row>
    <row r="173" spans="1:15" ht="15.6" x14ac:dyDescent="0.3">
      <c r="A173" s="53">
        <v>1945</v>
      </c>
      <c r="B173" s="54">
        <f>AVERAGE(J171:J175)</f>
        <v>0.72910113334659998</v>
      </c>
      <c r="C173" s="54">
        <f>AVERAGE(K171:K175)</f>
        <v>0.344012004137</v>
      </c>
      <c r="D173" s="54">
        <f>AVERAGE(L171:L175)</f>
        <v>0.242435157299</v>
      </c>
      <c r="E173" s="54">
        <f>AVERAGE(M171:M175)</f>
        <v>2.8463685512539999E-2</v>
      </c>
      <c r="F173" s="54"/>
      <c r="G173" s="54"/>
      <c r="H173" s="1"/>
      <c r="I173" s="1"/>
      <c r="J173" s="1">
        <v>0.73745542764700001</v>
      </c>
      <c r="K173" s="1">
        <v>0.35172209143599997</v>
      </c>
      <c r="L173" s="1">
        <v>0.23279595375100001</v>
      </c>
      <c r="M173" s="1">
        <v>2.9748618602799998E-2</v>
      </c>
    </row>
    <row r="174" spans="1:15" ht="15.6" x14ac:dyDescent="0.3">
      <c r="A174" s="53">
        <v>1946</v>
      </c>
      <c r="B174" s="54"/>
      <c r="C174" s="54"/>
      <c r="D174" s="54"/>
      <c r="E174" s="54"/>
      <c r="F174" s="54"/>
      <c r="G174" s="54"/>
      <c r="H174" s="1"/>
      <c r="I174" s="1"/>
      <c r="J174" s="1">
        <v>0.69750392436999997</v>
      </c>
      <c r="K174" s="1">
        <v>0.307016998529</v>
      </c>
      <c r="L174" s="1">
        <v>0.27550464868500002</v>
      </c>
      <c r="M174" s="1">
        <v>2.6991426944700001E-2</v>
      </c>
    </row>
    <row r="175" spans="1:15" ht="15.6" x14ac:dyDescent="0.3">
      <c r="A175" s="53">
        <v>1947</v>
      </c>
      <c r="B175" s="54"/>
      <c r="C175" s="54"/>
      <c r="D175" s="54"/>
      <c r="E175" s="54"/>
      <c r="F175" s="54"/>
      <c r="G175" s="54"/>
      <c r="H175" s="1"/>
      <c r="I175" s="1"/>
      <c r="J175" s="1">
        <v>0.688195824623</v>
      </c>
      <c r="K175" s="1">
        <v>0.30239081382799998</v>
      </c>
      <c r="L175" s="1">
        <v>0.28235137462600002</v>
      </c>
      <c r="M175" s="1">
        <v>2.94528007507E-2</v>
      </c>
    </row>
    <row r="176" spans="1:15" ht="15.6" x14ac:dyDescent="0.3">
      <c r="A176" s="53">
        <v>1948</v>
      </c>
      <c r="B176" s="54"/>
      <c r="C176" s="54"/>
      <c r="D176" s="54"/>
      <c r="E176" s="54"/>
      <c r="F176" s="54"/>
      <c r="G176" s="54"/>
      <c r="H176" s="1"/>
      <c r="I176" s="1"/>
      <c r="J176" s="1">
        <v>0.69914358854299996</v>
      </c>
      <c r="K176" s="1">
        <v>0.30566769838300001</v>
      </c>
      <c r="L176" s="1">
        <v>0.27141028642699999</v>
      </c>
      <c r="M176" s="1">
        <v>2.9446125030499998E-2</v>
      </c>
    </row>
    <row r="177" spans="1:15" ht="15.6" x14ac:dyDescent="0.3">
      <c r="A177" s="53">
        <v>1949</v>
      </c>
      <c r="B177" s="54"/>
      <c r="C177" s="54"/>
      <c r="D177" s="54"/>
      <c r="E177" s="54"/>
      <c r="F177" s="54"/>
      <c r="G177" s="54"/>
      <c r="H177" s="1"/>
      <c r="I177" s="1"/>
      <c r="J177" s="1">
        <v>0.71519738435699998</v>
      </c>
      <c r="K177" s="1">
        <v>0.33264631032899999</v>
      </c>
      <c r="L177" s="1">
        <v>0.25173079967500001</v>
      </c>
      <c r="M177" s="1">
        <v>3.3071815967599998E-2</v>
      </c>
    </row>
    <row r="178" spans="1:15" ht="15.6" x14ac:dyDescent="0.3">
      <c r="A178" s="53">
        <v>1950</v>
      </c>
      <c r="B178" s="54">
        <f>AVERAGE(J176:J180)</f>
        <v>0.71195579767219996</v>
      </c>
      <c r="C178" s="54">
        <f>AVERAGE(K176:K180)</f>
        <v>0.32397644519800001</v>
      </c>
      <c r="D178" s="54">
        <f>AVERAGE(L176:L180)</f>
        <v>0.25612485408800001</v>
      </c>
      <c r="E178" s="54">
        <f>AVERAGE(M176:M180)</f>
        <v>3.1919324398040003E-2</v>
      </c>
      <c r="F178" s="54">
        <f>C178*(O178/N178)</f>
        <v>0.3773258598264132</v>
      </c>
      <c r="G178" s="54">
        <f>E178*(1-F178)/(1-C178)-0.01</f>
        <v>1.9400362950803725E-2</v>
      </c>
      <c r="H178" s="1"/>
      <c r="I178" s="1"/>
      <c r="J178" s="1">
        <v>0.72239667177199995</v>
      </c>
      <c r="K178" s="1">
        <v>0.33377340436000003</v>
      </c>
      <c r="L178" s="1">
        <v>0.24572384357499999</v>
      </c>
      <c r="M178" s="1">
        <v>3.1879365444200003E-2</v>
      </c>
      <c r="N178" s="1">
        <v>0.33400000000000002</v>
      </c>
      <c r="O178" s="1">
        <v>0.38900000000000001</v>
      </c>
    </row>
    <row r="179" spans="1:15" ht="15.6" x14ac:dyDescent="0.3">
      <c r="A179" s="53">
        <v>1951</v>
      </c>
      <c r="B179" s="54"/>
      <c r="C179" s="54"/>
      <c r="D179" s="54"/>
      <c r="E179" s="54"/>
      <c r="F179" s="54"/>
      <c r="G179" s="54"/>
      <c r="H179" s="1"/>
      <c r="I179" s="1"/>
      <c r="J179" s="1">
        <v>0.69978082180000001</v>
      </c>
      <c r="K179" s="1">
        <v>0.327243804932</v>
      </c>
      <c r="L179" s="1">
        <v>0.268111467361</v>
      </c>
      <c r="M179" s="1">
        <v>3.2107710838300003E-2</v>
      </c>
    </row>
    <row r="180" spans="1:15" ht="15.6" x14ac:dyDescent="0.3">
      <c r="A180" s="53">
        <v>1952</v>
      </c>
      <c r="B180" s="54"/>
      <c r="C180" s="54"/>
      <c r="D180" s="54"/>
      <c r="E180" s="54"/>
      <c r="F180" s="54"/>
      <c r="G180" s="54"/>
      <c r="H180" s="1"/>
      <c r="I180" s="1"/>
      <c r="J180" s="1">
        <v>0.72326052188900003</v>
      </c>
      <c r="K180" s="1">
        <v>0.320551007986</v>
      </c>
      <c r="L180" s="1">
        <v>0.243647873402</v>
      </c>
      <c r="M180" s="1">
        <v>3.30916047096E-2</v>
      </c>
    </row>
    <row r="181" spans="1:15" ht="15.6" x14ac:dyDescent="0.3">
      <c r="A181" s="53">
        <v>1953</v>
      </c>
      <c r="B181" s="54"/>
      <c r="C181" s="54"/>
      <c r="D181" s="54"/>
      <c r="E181" s="54"/>
      <c r="F181" s="54"/>
      <c r="G181" s="54"/>
      <c r="H181" s="1"/>
      <c r="I181" s="1"/>
      <c r="J181" s="1">
        <v>0.72844237089200004</v>
      </c>
      <c r="K181" s="1">
        <v>0.31898128986399998</v>
      </c>
      <c r="L181" s="1">
        <v>0.240161955357</v>
      </c>
      <c r="M181" s="1">
        <v>3.1395554542500002E-2</v>
      </c>
    </row>
    <row r="182" spans="1:15" ht="15.6" x14ac:dyDescent="0.3">
      <c r="A182" s="53">
        <v>1954</v>
      </c>
      <c r="B182" s="54"/>
      <c r="C182" s="54"/>
      <c r="D182" s="54"/>
      <c r="E182" s="54"/>
      <c r="F182" s="54"/>
      <c r="G182" s="54"/>
      <c r="H182" s="1"/>
      <c r="I182" s="1"/>
      <c r="J182" s="1">
        <v>0.70854228735000002</v>
      </c>
      <c r="K182" s="1">
        <v>0.30430740117999999</v>
      </c>
      <c r="L182" s="1">
        <v>0.25609773397399999</v>
      </c>
      <c r="M182" s="1">
        <v>3.53599786758E-2</v>
      </c>
    </row>
    <row r="183" spans="1:15" ht="15.6" x14ac:dyDescent="0.3">
      <c r="A183" s="53">
        <v>1955</v>
      </c>
      <c r="B183" s="54">
        <f>AVERAGE(J181:J185)</f>
        <v>0.70969376564039999</v>
      </c>
      <c r="C183" s="54">
        <f>AVERAGE(K181:K185)</f>
        <v>0.31597227454200005</v>
      </c>
      <c r="D183" s="54">
        <f>AVERAGE(L181:L185)</f>
        <v>0.25444536209099999</v>
      </c>
      <c r="E183" s="54">
        <f>AVERAGE(M181:M185)</f>
        <v>3.5860848426819997E-2</v>
      </c>
      <c r="F183" s="54"/>
      <c r="G183" s="54"/>
      <c r="H183" s="1"/>
      <c r="I183" s="1"/>
      <c r="J183" s="1">
        <v>0.70573312044100001</v>
      </c>
      <c r="K183" s="1">
        <v>0.31082558631899998</v>
      </c>
      <c r="L183" s="1">
        <v>0.25774276256599998</v>
      </c>
      <c r="M183" s="1">
        <v>3.6524116992999997E-2</v>
      </c>
    </row>
    <row r="184" spans="1:15" ht="15.6" x14ac:dyDescent="0.3">
      <c r="A184" s="53">
        <v>1956</v>
      </c>
      <c r="B184" s="54"/>
      <c r="C184" s="54"/>
      <c r="D184" s="54"/>
      <c r="E184" s="54"/>
      <c r="F184" s="54"/>
      <c r="G184" s="54"/>
      <c r="H184" s="1"/>
      <c r="I184" s="1"/>
      <c r="J184" s="1">
        <v>0.69950872659700003</v>
      </c>
      <c r="K184" s="1">
        <v>0.31331270933200001</v>
      </c>
      <c r="L184" s="1">
        <v>0.26245969533899999</v>
      </c>
      <c r="M184" s="1">
        <v>3.8031578064000003E-2</v>
      </c>
    </row>
    <row r="185" spans="1:15" ht="15.6" x14ac:dyDescent="0.3">
      <c r="A185" s="53">
        <v>1957</v>
      </c>
      <c r="B185" s="54"/>
      <c r="C185" s="54"/>
      <c r="D185" s="54"/>
      <c r="E185" s="54"/>
      <c r="F185" s="54"/>
      <c r="G185" s="54"/>
      <c r="H185" s="1"/>
      <c r="I185" s="1"/>
      <c r="J185" s="1">
        <v>0.70624232292199995</v>
      </c>
      <c r="K185" s="1">
        <v>0.33243438601500003</v>
      </c>
      <c r="L185" s="1">
        <v>0.25576466321899999</v>
      </c>
      <c r="M185" s="1">
        <v>3.7993013858800002E-2</v>
      </c>
    </row>
    <row r="186" spans="1:15" ht="15.6" x14ac:dyDescent="0.3">
      <c r="A186" s="53">
        <v>1958</v>
      </c>
      <c r="B186" s="54"/>
      <c r="C186" s="54"/>
      <c r="D186" s="54"/>
      <c r="E186" s="54"/>
      <c r="F186" s="54"/>
      <c r="G186" s="54"/>
      <c r="H186" s="1"/>
      <c r="I186" s="1"/>
      <c r="J186" s="1">
        <v>0.69166219234500004</v>
      </c>
      <c r="K186" s="1">
        <v>0.31122329831099999</v>
      </c>
      <c r="L186" s="1">
        <v>0.26860189437900001</v>
      </c>
      <c r="M186" s="1">
        <v>3.9735913276700001E-2</v>
      </c>
    </row>
    <row r="187" spans="1:15" ht="15.6" x14ac:dyDescent="0.3">
      <c r="A187" s="53">
        <v>1959</v>
      </c>
      <c r="B187" s="54"/>
      <c r="C187" s="54"/>
      <c r="D187" s="54"/>
      <c r="E187" s="54"/>
      <c r="F187" s="54"/>
      <c r="G187" s="54"/>
      <c r="H187" s="1"/>
      <c r="I187" s="1"/>
      <c r="J187" s="1">
        <v>0.70720601081800005</v>
      </c>
      <c r="K187" s="1">
        <v>0.325632512569</v>
      </c>
      <c r="L187" s="1">
        <v>0.25382030010200002</v>
      </c>
      <c r="M187" s="1">
        <v>3.8973689079300003E-2</v>
      </c>
    </row>
    <row r="188" spans="1:15" ht="15.6" x14ac:dyDescent="0.3">
      <c r="A188" s="53">
        <v>1960</v>
      </c>
      <c r="B188" s="54">
        <f>AVERAGE(J186:J190)</f>
        <v>0.70395830273625004</v>
      </c>
      <c r="C188" s="54">
        <f>AVERAGE(K186:K190)</f>
        <v>0.31781964749074998</v>
      </c>
      <c r="D188" s="54">
        <f>AVERAGE(L186:L190)</f>
        <v>0.25619128346449999</v>
      </c>
      <c r="E188" s="54">
        <f>AVERAGE(M186:M190)</f>
        <v>3.9850413799300002E-2</v>
      </c>
      <c r="F188" s="54">
        <f>C188*(O188/N188)</f>
        <v>0.35169384189415276</v>
      </c>
      <c r="G188" s="54">
        <f>E188*(1-F188)/(1-C188)-0.01</f>
        <v>2.7871610599928716E-2</v>
      </c>
      <c r="H188" s="1"/>
      <c r="I188" s="1"/>
      <c r="J188" s="1">
        <v>0.71097141504299999</v>
      </c>
      <c r="K188" s="1">
        <v>0.314349293709</v>
      </c>
      <c r="L188" s="1">
        <v>0.248056411743</v>
      </c>
      <c r="M188" s="1">
        <v>4.0972173213999999E-2</v>
      </c>
      <c r="N188" s="1">
        <v>0.31900000000000001</v>
      </c>
      <c r="O188" s="1">
        <v>0.35299999999999998</v>
      </c>
    </row>
    <row r="189" spans="1:15" ht="15.6" x14ac:dyDescent="0.3">
      <c r="A189" s="53">
        <v>1961</v>
      </c>
      <c r="B189" s="54"/>
      <c r="C189" s="54"/>
      <c r="D189" s="54"/>
      <c r="E189" s="54"/>
      <c r="F189" s="54"/>
      <c r="G189" s="54"/>
      <c r="H189" s="1"/>
      <c r="I189" s="1"/>
      <c r="J189" s="1"/>
      <c r="K189" s="1"/>
      <c r="L189" s="1"/>
      <c r="M189" s="1"/>
    </row>
    <row r="190" spans="1:15" ht="15.6" x14ac:dyDescent="0.3">
      <c r="A190" s="53">
        <v>1962</v>
      </c>
      <c r="B190" s="54"/>
      <c r="C190" s="54"/>
      <c r="D190" s="54"/>
      <c r="E190" s="54"/>
      <c r="F190" s="54"/>
      <c r="G190" s="54"/>
      <c r="H190" s="1"/>
      <c r="I190" s="1"/>
      <c r="J190" s="1">
        <v>0.70599359273899998</v>
      </c>
      <c r="K190" s="1">
        <v>0.32007348537399999</v>
      </c>
      <c r="L190" s="1">
        <v>0.254286527634</v>
      </c>
      <c r="M190" s="1">
        <v>3.97198796272E-2</v>
      </c>
    </row>
    <row r="191" spans="1:15" ht="15.6" x14ac:dyDescent="0.3">
      <c r="A191" s="53">
        <v>1963</v>
      </c>
      <c r="B191" s="54"/>
      <c r="C191" s="54"/>
      <c r="D191" s="54"/>
      <c r="E191" s="54"/>
      <c r="F191" s="54"/>
      <c r="G191" s="54"/>
      <c r="H191" s="1"/>
      <c r="I191" s="1"/>
      <c r="J191" s="1"/>
      <c r="K191" s="1"/>
      <c r="L191" s="1"/>
      <c r="M191" s="1"/>
    </row>
    <row r="192" spans="1:15" ht="15.6" x14ac:dyDescent="0.3">
      <c r="A192" s="53">
        <v>1964</v>
      </c>
      <c r="B192" s="54"/>
      <c r="C192" s="54"/>
      <c r="D192" s="54"/>
      <c r="E192" s="54"/>
      <c r="F192" s="54"/>
      <c r="G192" s="54"/>
      <c r="H192" s="1"/>
      <c r="I192" s="1"/>
      <c r="J192" s="1">
        <v>0.72894281148899998</v>
      </c>
      <c r="K192" s="1">
        <v>0.325498402119</v>
      </c>
      <c r="L192" s="1">
        <v>0.23060721159</v>
      </c>
      <c r="M192" s="1">
        <v>4.04499769211E-2</v>
      </c>
    </row>
    <row r="193" spans="1:15" ht="15.6" x14ac:dyDescent="0.3">
      <c r="A193" s="53">
        <v>1965</v>
      </c>
      <c r="B193" s="54">
        <f>AVERAGE(J190:J197)</f>
        <v>0.67572395290642862</v>
      </c>
      <c r="C193" s="54">
        <f>AVERAGE(K190:K197)</f>
        <v>0.2930777221917143</v>
      </c>
      <c r="D193" s="54">
        <f>AVERAGE(L190:L197)</f>
        <v>0.26740983554300002</v>
      </c>
      <c r="E193" s="54">
        <f>AVERAGE(M190:M197)</f>
        <v>5.6866177490771434E-2</v>
      </c>
      <c r="F193" s="54"/>
      <c r="G193" s="54"/>
      <c r="H193" s="1"/>
      <c r="I193" s="1"/>
      <c r="J193" s="1">
        <v>0.71577018499400002</v>
      </c>
      <c r="K193" s="1">
        <v>0.31861621141399998</v>
      </c>
      <c r="L193" s="1">
        <v>0.23853594064700001</v>
      </c>
      <c r="M193" s="1">
        <v>4.5693755149800001E-2</v>
      </c>
    </row>
    <row r="194" spans="1:15" ht="15.6" x14ac:dyDescent="0.3">
      <c r="A194" s="53">
        <v>1966</v>
      </c>
      <c r="B194" s="54"/>
      <c r="C194" s="54"/>
      <c r="D194" s="54"/>
      <c r="E194" s="54"/>
      <c r="F194" s="54"/>
      <c r="G194" s="54"/>
      <c r="H194" s="1"/>
      <c r="I194" s="1"/>
      <c r="J194" s="1">
        <v>0.69428777694699995</v>
      </c>
      <c r="K194" s="1">
        <v>0.304876089096</v>
      </c>
      <c r="L194" s="1">
        <v>0.252992749214</v>
      </c>
      <c r="M194" s="1">
        <v>5.2719473838799998E-2</v>
      </c>
    </row>
    <row r="195" spans="1:15" ht="15.6" x14ac:dyDescent="0.3">
      <c r="A195" s="53">
        <v>1967</v>
      </c>
      <c r="B195" s="54"/>
      <c r="C195" s="54"/>
      <c r="D195" s="54"/>
      <c r="E195" s="54"/>
      <c r="F195" s="54"/>
      <c r="G195" s="54"/>
      <c r="H195" s="1"/>
      <c r="I195" s="1"/>
      <c r="J195" s="1">
        <v>0.67285490035999995</v>
      </c>
      <c r="K195" s="1">
        <v>0.29204958677300003</v>
      </c>
      <c r="L195" s="1">
        <v>0.266878902912</v>
      </c>
      <c r="M195" s="1">
        <v>6.0266196727800002E-2</v>
      </c>
    </row>
    <row r="196" spans="1:15" ht="15.6" x14ac:dyDescent="0.3">
      <c r="A196" s="53">
        <v>1968</v>
      </c>
      <c r="B196" s="54"/>
      <c r="C196" s="54"/>
      <c r="D196" s="54"/>
      <c r="E196" s="54"/>
      <c r="F196" s="54"/>
      <c r="G196" s="54"/>
      <c r="H196" s="1"/>
      <c r="I196" s="1"/>
      <c r="J196" s="1">
        <v>0.62462389469099999</v>
      </c>
      <c r="K196" s="1">
        <v>0.25710728764500002</v>
      </c>
      <c r="L196" s="1">
        <v>0.30179911851899999</v>
      </c>
      <c r="M196" s="1">
        <v>7.3576986789699997E-2</v>
      </c>
    </row>
    <row r="197" spans="1:15" ht="15.6" x14ac:dyDescent="0.3">
      <c r="A197" s="53">
        <v>1969</v>
      </c>
      <c r="B197" s="54"/>
      <c r="C197" s="54"/>
      <c r="D197" s="54"/>
      <c r="E197" s="54"/>
      <c r="F197" s="54"/>
      <c r="G197" s="54"/>
      <c r="H197" s="1"/>
      <c r="I197" s="1"/>
      <c r="J197" s="1">
        <v>0.587594509125</v>
      </c>
      <c r="K197" s="1">
        <v>0.23332299292100001</v>
      </c>
      <c r="L197" s="1">
        <v>0.32676839828499998</v>
      </c>
      <c r="M197" s="1">
        <v>8.5636973381000001E-2</v>
      </c>
    </row>
    <row r="198" spans="1:15" ht="15.6" x14ac:dyDescent="0.3">
      <c r="A198" s="53">
        <v>1970</v>
      </c>
      <c r="B198" s="54">
        <f>AVERAGE(J193:J198)</f>
        <v>0.64613006512316662</v>
      </c>
      <c r="C198" s="54">
        <f>AVERAGE(K193:K198)</f>
        <v>0.26820639520866663</v>
      </c>
      <c r="D198" s="54">
        <f>AVERAGE(L193:L198)</f>
        <v>0.28947446743650002</v>
      </c>
      <c r="E198" s="54">
        <f>AVERAGE(M193:M198)</f>
        <v>6.4395427703849997E-2</v>
      </c>
      <c r="F198" s="54">
        <f>C198*(O198/N198)</f>
        <v>0.31087559444640905</v>
      </c>
      <c r="G198" s="54">
        <f>E198*(1-F198)/(1-C198)-0.01</f>
        <v>5.0640678664359964E-2</v>
      </c>
      <c r="H198" s="1"/>
      <c r="I198" s="1"/>
      <c r="J198" s="1">
        <v>0.58164912462200002</v>
      </c>
      <c r="K198" s="1">
        <v>0.203266203403</v>
      </c>
      <c r="L198" s="1">
        <v>0.349871695042</v>
      </c>
      <c r="M198" s="1">
        <v>6.8479180336000006E-2</v>
      </c>
      <c r="N198" s="1">
        <v>0.22</v>
      </c>
      <c r="O198" s="1">
        <v>0.255</v>
      </c>
    </row>
    <row r="199" spans="1:15" ht="15.6" x14ac:dyDescent="0.3">
      <c r="A199" s="53">
        <v>1971</v>
      </c>
      <c r="B199" s="54"/>
      <c r="C199" s="54"/>
      <c r="D199" s="54"/>
      <c r="E199" s="54"/>
      <c r="F199" s="54"/>
      <c r="G199" s="54"/>
      <c r="H199" s="1"/>
      <c r="I199" s="1"/>
      <c r="J199" s="1">
        <v>0.57295191288000002</v>
      </c>
      <c r="K199" s="1">
        <v>0.19840300083199999</v>
      </c>
      <c r="L199" s="1">
        <v>0.35545617342000002</v>
      </c>
      <c r="M199" s="1">
        <v>7.1591913700099999E-2</v>
      </c>
    </row>
    <row r="200" spans="1:15" ht="15.6" x14ac:dyDescent="0.3">
      <c r="A200" s="53">
        <v>1972</v>
      </c>
      <c r="B200" s="54"/>
      <c r="C200" s="54"/>
      <c r="D200" s="54"/>
      <c r="E200" s="54"/>
      <c r="F200" s="54"/>
      <c r="G200" s="54"/>
      <c r="H200" s="1"/>
      <c r="I200" s="1"/>
      <c r="J200" s="1">
        <v>0.57104420661900002</v>
      </c>
      <c r="K200" s="1">
        <v>0.197850003839</v>
      </c>
      <c r="L200" s="1">
        <v>0.35568231344200002</v>
      </c>
      <c r="M200" s="1">
        <v>7.3273479938500002E-2</v>
      </c>
    </row>
    <row r="201" spans="1:15" ht="15.6" x14ac:dyDescent="0.3">
      <c r="A201" s="53">
        <v>1973</v>
      </c>
      <c r="B201" s="54"/>
      <c r="C201" s="54"/>
      <c r="D201" s="54"/>
      <c r="E201" s="54"/>
      <c r="F201" s="54"/>
      <c r="G201" s="54"/>
      <c r="H201" s="1"/>
      <c r="I201" s="1"/>
      <c r="J201" s="1">
        <v>0.568736314774</v>
      </c>
      <c r="K201" s="1">
        <v>0.19778589904300001</v>
      </c>
      <c r="L201" s="1">
        <v>0.35723119974099998</v>
      </c>
      <c r="M201" s="1">
        <v>7.4032485485099997E-2</v>
      </c>
    </row>
    <row r="202" spans="1:15" ht="15.6" x14ac:dyDescent="0.3">
      <c r="A202" s="53">
        <v>1974</v>
      </c>
      <c r="B202" s="54"/>
      <c r="C202" s="54"/>
      <c r="D202" s="54"/>
      <c r="E202" s="54"/>
      <c r="F202" s="54"/>
      <c r="G202" s="54"/>
      <c r="H202" s="1"/>
      <c r="I202" s="1"/>
      <c r="J202" s="1">
        <v>0.55738419294399999</v>
      </c>
      <c r="K202" s="1">
        <v>0.191330596805</v>
      </c>
      <c r="L202" s="1">
        <v>0.36787652969399998</v>
      </c>
      <c r="M202" s="1">
        <v>7.4739277362800005E-2</v>
      </c>
    </row>
    <row r="203" spans="1:15" ht="15.6" x14ac:dyDescent="0.3">
      <c r="A203" s="53">
        <v>1975</v>
      </c>
      <c r="B203" s="54">
        <f>AVERAGE(J198:J203)</f>
        <v>0.56684252619750009</v>
      </c>
      <c r="C203" s="54">
        <f>AVERAGE(K198:K203)</f>
        <v>0.19590786844499999</v>
      </c>
      <c r="D203" s="54">
        <f>AVERAGE(L198:L203)</f>
        <v>0.36018880208333331</v>
      </c>
      <c r="E203" s="54">
        <f>AVERAGE(M198:M203)</f>
        <v>7.2968671719233338E-2</v>
      </c>
      <c r="F203" s="54"/>
      <c r="G203" s="54"/>
      <c r="H203" s="1"/>
      <c r="I203" s="1"/>
      <c r="J203" s="1">
        <v>0.54928940534600001</v>
      </c>
      <c r="K203" s="1">
        <v>0.18681150674800001</v>
      </c>
      <c r="L203" s="1">
        <v>0.375014901161</v>
      </c>
      <c r="M203" s="1">
        <v>7.5695693492900007E-2</v>
      </c>
    </row>
    <row r="204" spans="1:15" ht="15.6" x14ac:dyDescent="0.3">
      <c r="A204" s="53">
        <v>1976</v>
      </c>
      <c r="B204" s="54"/>
      <c r="C204" s="54"/>
      <c r="D204" s="54"/>
      <c r="E204" s="54"/>
      <c r="F204" s="54"/>
      <c r="G204" s="54"/>
      <c r="H204" s="1"/>
      <c r="I204" s="1"/>
      <c r="J204" s="1">
        <v>0.54128360748299997</v>
      </c>
      <c r="K204" s="1">
        <v>0.18303039669999999</v>
      </c>
      <c r="L204" s="1">
        <v>0.37993830442400001</v>
      </c>
      <c r="M204" s="1">
        <v>7.87780880928E-2</v>
      </c>
    </row>
    <row r="205" spans="1:15" ht="15.6" x14ac:dyDescent="0.3">
      <c r="A205" s="53">
        <v>1977</v>
      </c>
      <c r="B205" s="54"/>
      <c r="C205" s="54"/>
      <c r="D205" s="54"/>
      <c r="E205" s="54"/>
      <c r="F205" s="54"/>
      <c r="G205" s="54"/>
      <c r="H205" s="1"/>
      <c r="I205" s="1"/>
      <c r="J205" s="1">
        <v>0.53241467475899995</v>
      </c>
      <c r="K205" s="1">
        <v>0.17867009341699999</v>
      </c>
      <c r="L205" s="1">
        <v>0.38548225164400002</v>
      </c>
      <c r="M205" s="1">
        <v>8.2103073597000004E-2</v>
      </c>
    </row>
    <row r="206" spans="1:15" ht="15.6" x14ac:dyDescent="0.3">
      <c r="A206" s="53">
        <v>1978</v>
      </c>
      <c r="B206" s="54"/>
      <c r="C206" s="54"/>
      <c r="D206" s="54"/>
      <c r="E206" s="54"/>
      <c r="F206" s="54"/>
      <c r="G206" s="54"/>
      <c r="H206" s="1"/>
      <c r="I206" s="1"/>
      <c r="J206" s="1">
        <v>0.52465581893900004</v>
      </c>
      <c r="K206" s="1">
        <v>0.17602010071300001</v>
      </c>
      <c r="L206" s="1">
        <v>0.39197260141399998</v>
      </c>
      <c r="M206" s="1">
        <v>8.33715796471E-2</v>
      </c>
    </row>
    <row r="207" spans="1:15" ht="15.6" x14ac:dyDescent="0.3">
      <c r="A207" s="53">
        <v>1979</v>
      </c>
      <c r="B207" s="54"/>
      <c r="C207" s="54"/>
      <c r="D207" s="54"/>
      <c r="E207" s="54"/>
      <c r="F207" s="54"/>
      <c r="G207" s="54"/>
      <c r="H207" s="1"/>
      <c r="I207" s="1"/>
      <c r="J207" s="1">
        <v>0.51912581920599998</v>
      </c>
      <c r="K207" s="1">
        <v>0.17435540258900001</v>
      </c>
      <c r="L207" s="1">
        <v>0.39700400829299998</v>
      </c>
      <c r="M207" s="1">
        <v>8.3870172500599999E-2</v>
      </c>
    </row>
    <row r="208" spans="1:15" ht="15.6" x14ac:dyDescent="0.3">
      <c r="A208" s="53">
        <v>1980</v>
      </c>
      <c r="B208" s="54">
        <f>AVERAGE(J203:J208)</f>
        <v>0.53053785363833328</v>
      </c>
      <c r="C208" s="54">
        <f>AVERAGE(K203:K208)</f>
        <v>0.1784928664565</v>
      </c>
      <c r="D208" s="54">
        <f>AVERAGE(L203:L208)</f>
        <v>0.38825724522266669</v>
      </c>
      <c r="E208" s="54">
        <f>AVERAGE(M203:M208)</f>
        <v>8.120490113895E-2</v>
      </c>
      <c r="F208" s="54">
        <f>C208*(O208/N208)</f>
        <v>0.20283280279147731</v>
      </c>
      <c r="G208" s="54">
        <f>E208*(1-F208)/(1-C208)-0.01</f>
        <v>6.8798930401624075E-2</v>
      </c>
      <c r="H208" s="1"/>
      <c r="I208" s="1"/>
      <c r="J208" s="1">
        <v>0.51645779609700004</v>
      </c>
      <c r="K208" s="1">
        <v>0.172069698572</v>
      </c>
      <c r="L208" s="1">
        <v>0.4001314044</v>
      </c>
      <c r="M208" s="1">
        <v>8.3410799503300007E-2</v>
      </c>
      <c r="N208" s="1">
        <v>0.22</v>
      </c>
      <c r="O208" s="1">
        <v>0.25</v>
      </c>
    </row>
    <row r="209" spans="1:15" ht="15.6" x14ac:dyDescent="0.3">
      <c r="A209" s="53">
        <v>1981</v>
      </c>
      <c r="B209" s="54"/>
      <c r="C209" s="54"/>
      <c r="D209" s="54"/>
      <c r="E209" s="54"/>
      <c r="F209" s="54"/>
      <c r="G209" s="54"/>
      <c r="H209" s="1"/>
      <c r="I209" s="1"/>
      <c r="J209" s="1">
        <v>0.50909048318899996</v>
      </c>
      <c r="K209" s="1">
        <v>0.16674689948599999</v>
      </c>
      <c r="L209" s="1">
        <v>0.406105995178</v>
      </c>
      <c r="M209" s="1">
        <v>8.4803521633099996E-2</v>
      </c>
    </row>
    <row r="210" spans="1:15" ht="15.6" x14ac:dyDescent="0.3">
      <c r="A210" s="53">
        <v>1982</v>
      </c>
      <c r="B210" s="54"/>
      <c r="C210" s="54"/>
      <c r="D210" s="54"/>
      <c r="E210" s="54"/>
      <c r="F210" s="54"/>
      <c r="G210" s="54"/>
      <c r="H210" s="1"/>
      <c r="I210" s="1"/>
      <c r="J210" s="1">
        <v>0.50245392322500004</v>
      </c>
      <c r="K210" s="1">
        <v>0.16178770363299999</v>
      </c>
      <c r="L210" s="1">
        <v>0.41004550457</v>
      </c>
      <c r="M210" s="1">
        <v>8.7500572204600002E-2</v>
      </c>
    </row>
    <row r="211" spans="1:15" ht="15.6" x14ac:dyDescent="0.3">
      <c r="A211" s="53">
        <v>1983</v>
      </c>
      <c r="B211" s="54"/>
      <c r="C211" s="54"/>
      <c r="D211" s="54"/>
      <c r="E211" s="54"/>
      <c r="F211" s="54"/>
      <c r="G211" s="54"/>
      <c r="H211" s="1"/>
      <c r="I211" s="1"/>
      <c r="J211" s="1">
        <v>0.50010192394300002</v>
      </c>
      <c r="K211" s="1">
        <v>0.159276604652</v>
      </c>
      <c r="L211" s="1">
        <v>0.410859465599</v>
      </c>
      <c r="M211" s="1">
        <v>8.9038610458400003E-2</v>
      </c>
    </row>
    <row r="212" spans="1:15" ht="15.6" x14ac:dyDescent="0.3">
      <c r="A212" s="53">
        <v>1984</v>
      </c>
      <c r="B212" s="54"/>
      <c r="C212" s="54"/>
      <c r="D212" s="54"/>
      <c r="E212" s="54"/>
      <c r="F212" s="54"/>
      <c r="G212" s="54"/>
      <c r="H212" s="1"/>
      <c r="I212" s="1"/>
      <c r="J212" s="1">
        <v>0.49975359439799999</v>
      </c>
      <c r="K212" s="1">
        <v>0.15803720057000001</v>
      </c>
      <c r="L212" s="1">
        <v>0.41042733192399999</v>
      </c>
      <c r="M212" s="1">
        <v>8.98190736771E-2</v>
      </c>
    </row>
    <row r="213" spans="1:15" ht="15.6" x14ac:dyDescent="0.3">
      <c r="A213" s="53">
        <v>1985</v>
      </c>
      <c r="B213" s="54">
        <f>AVERAGE(J211:J215)</f>
        <v>0.50237474441520003</v>
      </c>
      <c r="C213" s="54">
        <f>AVERAGE(K211:K215)</f>
        <v>0.16343387961380001</v>
      </c>
      <c r="D213" s="54">
        <f>AVERAGE(L211:L215)</f>
        <v>0.40588645935039996</v>
      </c>
      <c r="E213" s="54">
        <f>AVERAGE(M211:M215)</f>
        <v>9.1738796234160008E-2</v>
      </c>
      <c r="F213" s="54"/>
      <c r="G213" s="54"/>
      <c r="H213" s="1"/>
      <c r="I213" s="1"/>
      <c r="J213" s="1">
        <v>0.50137150287599996</v>
      </c>
      <c r="K213" s="1">
        <v>0.16139580309400001</v>
      </c>
      <c r="L213" s="1">
        <v>0.40675032138799999</v>
      </c>
      <c r="M213" s="1">
        <v>9.1878175735500001E-2</v>
      </c>
    </row>
    <row r="214" spans="1:15" ht="15.6" x14ac:dyDescent="0.3">
      <c r="A214" s="53">
        <v>1986</v>
      </c>
      <c r="B214" s="54"/>
      <c r="C214" s="54"/>
      <c r="D214" s="54"/>
      <c r="E214" s="54"/>
      <c r="F214" s="54"/>
      <c r="G214" s="54"/>
      <c r="H214" s="1"/>
      <c r="I214" s="1"/>
      <c r="J214" s="1">
        <v>0.50565809011499996</v>
      </c>
      <c r="K214" s="1">
        <v>0.167873293161</v>
      </c>
      <c r="L214" s="1">
        <v>0.40138810873000003</v>
      </c>
      <c r="M214" s="1">
        <v>9.2953801155100005E-2</v>
      </c>
    </row>
    <row r="215" spans="1:15" ht="15.6" x14ac:dyDescent="0.3">
      <c r="A215" s="53">
        <v>1987</v>
      </c>
      <c r="B215" s="54"/>
      <c r="C215" s="54"/>
      <c r="D215" s="54"/>
      <c r="E215" s="54"/>
      <c r="F215" s="54"/>
      <c r="G215" s="54"/>
      <c r="H215" s="1"/>
      <c r="I215" s="1"/>
      <c r="J215" s="1">
        <v>0.50498861074400003</v>
      </c>
      <c r="K215" s="1">
        <v>0.17058649659200001</v>
      </c>
      <c r="L215" s="1">
        <v>0.40000706911099998</v>
      </c>
      <c r="M215" s="1">
        <v>9.5004320144700005E-2</v>
      </c>
    </row>
    <row r="216" spans="1:15" ht="15.6" x14ac:dyDescent="0.3">
      <c r="A216" s="53">
        <v>1988</v>
      </c>
      <c r="B216" s="54"/>
      <c r="C216" s="54"/>
      <c r="D216" s="54"/>
      <c r="E216" s="54"/>
      <c r="F216" s="54"/>
      <c r="G216" s="54"/>
      <c r="H216" s="1"/>
      <c r="I216" s="1"/>
      <c r="J216" s="1">
        <v>0.50490057468399996</v>
      </c>
      <c r="K216" s="1">
        <v>0.173697903752</v>
      </c>
      <c r="L216" s="1">
        <v>0.39855355024299999</v>
      </c>
      <c r="M216" s="1">
        <v>9.6545875072499995E-2</v>
      </c>
    </row>
    <row r="217" spans="1:15" ht="15.6" x14ac:dyDescent="0.3">
      <c r="A217" s="53">
        <v>1989</v>
      </c>
      <c r="B217" s="54"/>
      <c r="C217" s="54"/>
      <c r="D217" s="54"/>
      <c r="E217" s="54"/>
      <c r="F217" s="54"/>
      <c r="G217" s="54"/>
      <c r="H217" s="1"/>
      <c r="I217" s="1"/>
      <c r="J217" s="1">
        <v>0.50755840539899999</v>
      </c>
      <c r="K217" s="1">
        <v>0.17659209668600001</v>
      </c>
      <c r="L217" s="1">
        <v>0.40037810802500001</v>
      </c>
      <c r="M217" s="1">
        <v>9.2063486576100001E-2</v>
      </c>
    </row>
    <row r="218" spans="1:15" ht="15.6" x14ac:dyDescent="0.3">
      <c r="A218" s="53">
        <v>1990</v>
      </c>
      <c r="B218" s="54">
        <f>AVERAGE(J216:J220)</f>
        <v>0.5063542842862</v>
      </c>
      <c r="C218" s="54">
        <f>AVERAGE(K216:K220)</f>
        <v>0.17560249865040001</v>
      </c>
      <c r="D218" s="54">
        <f>AVERAGE(L216:L220)</f>
        <v>0.40501388311379999</v>
      </c>
      <c r="E218" s="54">
        <f>AVERAGE(M216:M220)</f>
        <v>8.8631832599639998E-2</v>
      </c>
      <c r="F218" s="54">
        <f>C218*(O218/N218)</f>
        <v>0.19583320125989312</v>
      </c>
      <c r="G218" s="54">
        <f>E218*(1-F218)/(1-C218)-0.01</f>
        <v>7.6456808725692937E-2</v>
      </c>
      <c r="H218" s="1"/>
      <c r="I218" s="1"/>
      <c r="J218" s="1">
        <v>0.50271707773200003</v>
      </c>
      <c r="K218" s="1">
        <v>0.17182579636600001</v>
      </c>
      <c r="L218" s="1">
        <v>0.407955110073</v>
      </c>
      <c r="M218" s="1">
        <v>8.9327812194800002E-2</v>
      </c>
      <c r="N218" s="1">
        <v>0.217</v>
      </c>
      <c r="O218" s="1">
        <v>0.24199999999999999</v>
      </c>
    </row>
    <row r="219" spans="1:15" ht="15.6" x14ac:dyDescent="0.3">
      <c r="A219" s="53">
        <v>1991</v>
      </c>
      <c r="B219" s="54"/>
      <c r="C219" s="54"/>
      <c r="D219" s="54"/>
      <c r="E219" s="54"/>
      <c r="F219" s="54"/>
      <c r="G219" s="54"/>
      <c r="H219" s="1"/>
      <c r="I219" s="1"/>
      <c r="J219" s="1">
        <v>0.50654238462400003</v>
      </c>
      <c r="K219" s="1">
        <v>0.180915802717</v>
      </c>
      <c r="L219" s="1">
        <v>0.40622323751400002</v>
      </c>
      <c r="M219" s="1">
        <v>8.7234377860999995E-2</v>
      </c>
    </row>
    <row r="220" spans="1:15" ht="15.6" x14ac:dyDescent="0.3">
      <c r="A220" s="53">
        <v>1992</v>
      </c>
      <c r="B220" s="54"/>
      <c r="C220" s="54"/>
      <c r="D220" s="54"/>
      <c r="E220" s="54"/>
      <c r="F220" s="54"/>
      <c r="G220" s="54"/>
      <c r="H220" s="1"/>
      <c r="I220" s="1"/>
      <c r="J220" s="1">
        <v>0.51005297899199997</v>
      </c>
      <c r="K220" s="1">
        <v>0.17498089373100001</v>
      </c>
      <c r="L220" s="1">
        <v>0.41195940971400002</v>
      </c>
      <c r="M220" s="1">
        <v>7.7987611293799997E-2</v>
      </c>
    </row>
    <row r="221" spans="1:15" ht="15.6" x14ac:dyDescent="0.3">
      <c r="A221" s="53">
        <v>1993</v>
      </c>
      <c r="B221" s="54"/>
      <c r="C221" s="54"/>
      <c r="D221" s="54"/>
      <c r="E221" s="54"/>
      <c r="F221" s="54"/>
      <c r="G221" s="54"/>
      <c r="H221" s="1"/>
      <c r="I221" s="1"/>
      <c r="J221" s="1">
        <v>0.51213210821199995</v>
      </c>
      <c r="K221" s="1">
        <v>0.18789550662000001</v>
      </c>
      <c r="L221" s="1">
        <v>0.40941768884700003</v>
      </c>
      <c r="M221" s="1">
        <v>7.8450202941899999E-2</v>
      </c>
    </row>
    <row r="222" spans="1:15" ht="15.6" x14ac:dyDescent="0.3">
      <c r="A222" s="53">
        <v>1994</v>
      </c>
      <c r="B222" s="54"/>
      <c r="C222" s="54"/>
      <c r="D222" s="54"/>
      <c r="E222" s="54"/>
      <c r="F222" s="54"/>
      <c r="G222" s="54"/>
      <c r="H222" s="1"/>
      <c r="I222" s="1"/>
      <c r="J222" s="1">
        <v>0.51199358701700004</v>
      </c>
      <c r="K222" s="1">
        <v>0.19323830306500001</v>
      </c>
      <c r="L222" s="1">
        <v>0.41045409441000003</v>
      </c>
      <c r="M222" s="1">
        <v>7.7552318573000004E-2</v>
      </c>
    </row>
    <row r="223" spans="1:15" ht="15.6" x14ac:dyDescent="0.3">
      <c r="A223" s="53">
        <v>1995</v>
      </c>
      <c r="B223" s="54">
        <f>AVERAGE(J221:J225)</f>
        <v>0.52554925680160003</v>
      </c>
      <c r="C223" s="54">
        <f>AVERAGE(K221:K225)</f>
        <v>0.2127693831918</v>
      </c>
      <c r="D223" s="54">
        <f>AVERAGE(L221:L225)</f>
        <v>0.39764682054520001</v>
      </c>
      <c r="E223" s="54">
        <f>AVERAGE(M221:M225)</f>
        <v>7.6803922653180007E-2</v>
      </c>
      <c r="F223" s="54"/>
      <c r="G223" s="54"/>
      <c r="H223" s="1"/>
      <c r="I223" s="1"/>
      <c r="J223" s="1">
        <v>0.51116651296600002</v>
      </c>
      <c r="K223" s="1">
        <v>0.19642250239799999</v>
      </c>
      <c r="L223" s="1">
        <v>0.40900015830999997</v>
      </c>
      <c r="M223" s="1">
        <v>7.9833328723900004E-2</v>
      </c>
    </row>
    <row r="224" spans="1:15" ht="15.6" x14ac:dyDescent="0.3">
      <c r="A224" s="53">
        <v>1996</v>
      </c>
      <c r="B224" s="54"/>
      <c r="C224" s="54"/>
      <c r="D224" s="54"/>
      <c r="E224" s="54"/>
      <c r="F224" s="54"/>
      <c r="G224" s="54"/>
      <c r="H224" s="1"/>
      <c r="I224" s="1"/>
      <c r="J224" s="1">
        <v>0.54006928205500004</v>
      </c>
      <c r="K224" s="1">
        <v>0.23320880532300001</v>
      </c>
      <c r="L224" s="1">
        <v>0.38432693481399999</v>
      </c>
      <c r="M224" s="1">
        <v>7.5603783130599997E-2</v>
      </c>
    </row>
    <row r="225" spans="1:15" ht="15.6" x14ac:dyDescent="0.3">
      <c r="A225" s="53">
        <v>1997</v>
      </c>
      <c r="B225" s="54"/>
      <c r="C225" s="54"/>
      <c r="D225" s="54"/>
      <c r="E225" s="54"/>
      <c r="F225" s="54"/>
      <c r="G225" s="54"/>
      <c r="H225" s="1"/>
      <c r="I225" s="1"/>
      <c r="J225" s="1">
        <v>0.55238479375799998</v>
      </c>
      <c r="K225" s="1">
        <v>0.253081798553</v>
      </c>
      <c r="L225" s="1">
        <v>0.37503522634499997</v>
      </c>
      <c r="M225" s="1">
        <v>7.2579979896500002E-2</v>
      </c>
    </row>
    <row r="226" spans="1:15" ht="15.6" x14ac:dyDescent="0.3">
      <c r="A226" s="53">
        <v>1998</v>
      </c>
      <c r="B226" s="54"/>
      <c r="C226" s="54"/>
      <c r="D226" s="54"/>
      <c r="E226" s="54"/>
      <c r="F226" s="54"/>
      <c r="G226" s="54"/>
      <c r="H226" s="1"/>
      <c r="I226" s="1"/>
      <c r="J226" s="1">
        <v>0.563284277916</v>
      </c>
      <c r="K226" s="1">
        <v>0.26698580384300002</v>
      </c>
      <c r="L226" s="1">
        <v>0.36664283275600001</v>
      </c>
      <c r="M226" s="1">
        <v>7.0072889328000001E-2</v>
      </c>
    </row>
    <row r="227" spans="1:15" ht="15.6" x14ac:dyDescent="0.3">
      <c r="A227" s="53">
        <v>1999</v>
      </c>
      <c r="B227" s="54"/>
      <c r="C227" s="54"/>
      <c r="D227" s="54"/>
      <c r="E227" s="54"/>
      <c r="F227" s="54"/>
      <c r="G227" s="54"/>
      <c r="H227" s="1"/>
      <c r="I227" s="1"/>
      <c r="J227" s="1">
        <v>0.568758606911</v>
      </c>
      <c r="K227" s="1">
        <v>0.27835509181000001</v>
      </c>
      <c r="L227" s="1">
        <v>0.36129730939900001</v>
      </c>
      <c r="M227" s="1">
        <v>6.9944083690599998E-2</v>
      </c>
    </row>
    <row r="228" spans="1:15" ht="15.6" x14ac:dyDescent="0.3">
      <c r="A228" s="53">
        <v>2000</v>
      </c>
      <c r="B228" s="54">
        <f>AVERAGE(J229:J233)</f>
        <v>0.53979516029359997</v>
      </c>
      <c r="C228" s="54">
        <f>AVERAGE(K229:K233)</f>
        <v>0.24669200479979997</v>
      </c>
      <c r="D228" s="54">
        <f>AVERAGE(L229:L233)</f>
        <v>0.38643862009060004</v>
      </c>
      <c r="E228" s="54">
        <f>AVERAGE(M229:M233)</f>
        <v>7.3766219615940015E-2</v>
      </c>
      <c r="F228" s="54">
        <f>C228*(O228/N228)</f>
        <v>0.27503534152147913</v>
      </c>
      <c r="G228" s="54">
        <f>E228*(1-F228)/(1-C228)-0.01</f>
        <v>6.0990753518962944E-2</v>
      </c>
      <c r="H228" s="1"/>
      <c r="I228" s="1"/>
      <c r="J228" s="1">
        <v>0.57056248188000003</v>
      </c>
      <c r="K228" s="1">
        <v>0.281123012304</v>
      </c>
      <c r="L228" s="1">
        <v>0.36040800809899998</v>
      </c>
      <c r="M228" s="1">
        <v>6.9029510021200002E-2</v>
      </c>
      <c r="N228" s="1">
        <v>0.23499999999999999</v>
      </c>
      <c r="O228" s="1">
        <v>0.26200000000000001</v>
      </c>
    </row>
    <row r="229" spans="1:15" ht="15.6" x14ac:dyDescent="0.3">
      <c r="A229" s="53">
        <v>2001</v>
      </c>
      <c r="B229" s="54"/>
      <c r="C229" s="54"/>
      <c r="D229" s="54"/>
      <c r="E229" s="54"/>
      <c r="F229" s="54"/>
      <c r="G229" s="54"/>
      <c r="H229" s="1"/>
      <c r="I229" s="1"/>
      <c r="J229" s="1">
        <v>0.56108272075700005</v>
      </c>
      <c r="K229" s="1">
        <v>0.27050110697700003</v>
      </c>
      <c r="L229" s="1">
        <v>0.36786538362499999</v>
      </c>
      <c r="M229" s="1">
        <v>7.1051895618400002E-2</v>
      </c>
    </row>
    <row r="230" spans="1:15" ht="15.6" x14ac:dyDescent="0.3">
      <c r="A230" s="53">
        <v>2002</v>
      </c>
      <c r="B230" s="54"/>
      <c r="C230" s="54"/>
      <c r="D230" s="54"/>
      <c r="E230" s="54"/>
      <c r="F230" s="54"/>
      <c r="G230" s="54"/>
      <c r="H230" s="1"/>
      <c r="I230" s="1"/>
      <c r="J230" s="1">
        <v>0.54605692625000002</v>
      </c>
      <c r="K230" s="1">
        <v>0.25402331352200003</v>
      </c>
      <c r="L230" s="1">
        <v>0.380126357079</v>
      </c>
      <c r="M230" s="1">
        <v>7.3816716670999996E-2</v>
      </c>
    </row>
    <row r="231" spans="1:15" ht="15.6" x14ac:dyDescent="0.3">
      <c r="A231" s="53">
        <v>2003</v>
      </c>
      <c r="B231" s="54"/>
      <c r="C231" s="54"/>
      <c r="D231" s="54"/>
      <c r="E231" s="54"/>
      <c r="F231" s="54"/>
      <c r="G231" s="54"/>
      <c r="H231" s="1"/>
      <c r="I231" s="1"/>
      <c r="J231" s="1">
        <v>0.53840887546500005</v>
      </c>
      <c r="K231" s="1">
        <v>0.246183201671</v>
      </c>
      <c r="L231" s="1">
        <v>0.38822489976899999</v>
      </c>
      <c r="M231" s="1">
        <v>7.3366224765800001E-2</v>
      </c>
    </row>
    <row r="232" spans="1:15" ht="15.6" x14ac:dyDescent="0.3">
      <c r="A232" s="53">
        <v>2004</v>
      </c>
      <c r="B232" s="54"/>
      <c r="C232" s="54"/>
      <c r="D232" s="54"/>
      <c r="E232" s="54"/>
      <c r="F232" s="54"/>
      <c r="G232" s="54"/>
      <c r="H232" s="1"/>
      <c r="I232" s="1"/>
      <c r="J232" s="1">
        <v>0.52969908714299996</v>
      </c>
      <c r="K232" s="1">
        <v>0.23764179647</v>
      </c>
      <c r="L232" s="1">
        <v>0.39528143405900001</v>
      </c>
      <c r="M232" s="1">
        <v>7.5019478797899997E-2</v>
      </c>
    </row>
    <row r="233" spans="1:15" ht="15.6" x14ac:dyDescent="0.3">
      <c r="A233" s="53">
        <v>2005</v>
      </c>
      <c r="B233" s="54">
        <f>AVERAGE(J231:J235)</f>
        <v>0.53117421865459991</v>
      </c>
      <c r="C233" s="54">
        <f>AVERAGE(K231:K235)</f>
        <v>0.23080096244839998</v>
      </c>
      <c r="D233" s="54">
        <f>AVERAGE(L231:L235)</f>
        <v>0.39530211687100003</v>
      </c>
      <c r="E233" s="54">
        <f>AVERAGE(M231:M235)</f>
        <v>7.3523664474500011E-2</v>
      </c>
      <c r="F233" s="54"/>
      <c r="G233" s="54"/>
      <c r="H233" s="1"/>
      <c r="I233" s="1"/>
      <c r="J233" s="1">
        <v>0.52372819185300001</v>
      </c>
      <c r="K233" s="1">
        <v>0.22511060535899999</v>
      </c>
      <c r="L233" s="1">
        <v>0.40069502592099998</v>
      </c>
      <c r="M233" s="1">
        <v>7.5576782226599998E-2</v>
      </c>
    </row>
    <row r="234" spans="1:15" ht="15.6" x14ac:dyDescent="0.3">
      <c r="A234" s="53">
        <v>2006</v>
      </c>
      <c r="B234" s="54"/>
      <c r="C234" s="54"/>
      <c r="D234" s="54"/>
      <c r="E234" s="54"/>
      <c r="F234" s="54"/>
      <c r="G234" s="54"/>
      <c r="H234" s="1"/>
      <c r="I234" s="1"/>
      <c r="J234" s="1">
        <v>0.52814662456499994</v>
      </c>
      <c r="K234" s="1">
        <v>0.22132070362600001</v>
      </c>
      <c r="L234" s="1">
        <v>0.39879775047299998</v>
      </c>
      <c r="M234" s="1">
        <v>7.3055624961900004E-2</v>
      </c>
    </row>
    <row r="235" spans="1:15" ht="15.6" x14ac:dyDescent="0.3">
      <c r="A235" s="53">
        <v>2007</v>
      </c>
      <c r="B235" s="54"/>
      <c r="C235" s="54"/>
      <c r="D235" s="54"/>
      <c r="E235" s="54"/>
      <c r="F235" s="54"/>
      <c r="G235" s="54"/>
      <c r="H235" s="1"/>
      <c r="I235" s="1"/>
      <c r="J235" s="1">
        <v>0.53588831424700001</v>
      </c>
      <c r="K235" s="1">
        <v>0.223748505116</v>
      </c>
      <c r="L235" s="1">
        <v>0.39351147413300003</v>
      </c>
      <c r="M235" s="1">
        <v>7.0600211620300002E-2</v>
      </c>
    </row>
    <row r="236" spans="1:15" ht="15.6" x14ac:dyDescent="0.3">
      <c r="A236" s="53">
        <v>2008</v>
      </c>
      <c r="B236" s="54"/>
      <c r="C236" s="54"/>
      <c r="D236" s="54"/>
      <c r="E236" s="54"/>
      <c r="F236" s="54"/>
      <c r="G236" s="54"/>
      <c r="H236" s="1"/>
      <c r="I236" s="1"/>
      <c r="J236" s="1">
        <v>0.532034397125</v>
      </c>
      <c r="K236" s="1">
        <v>0.215929299593</v>
      </c>
      <c r="L236" s="1">
        <v>0.398507475853</v>
      </c>
      <c r="M236" s="1">
        <v>6.9458127021800001E-2</v>
      </c>
    </row>
    <row r="237" spans="1:15" ht="15.6" x14ac:dyDescent="0.3">
      <c r="A237" s="53">
        <v>2009</v>
      </c>
      <c r="B237" s="54"/>
      <c r="C237" s="54"/>
      <c r="D237" s="54"/>
      <c r="E237" s="54"/>
      <c r="F237" s="54"/>
      <c r="G237" s="54"/>
      <c r="H237" s="1"/>
      <c r="I237" s="1"/>
      <c r="J237" s="1">
        <v>0.54052591323900001</v>
      </c>
      <c r="K237" s="1">
        <v>0.21701070666300001</v>
      </c>
      <c r="L237" s="1">
        <v>0.39463716745400002</v>
      </c>
      <c r="M237" s="1">
        <v>6.4836919307699997E-2</v>
      </c>
    </row>
    <row r="238" spans="1:15" ht="15.6" x14ac:dyDescent="0.3">
      <c r="A238" s="53">
        <v>2010</v>
      </c>
      <c r="B238" s="54">
        <f>AVERAGE(J236:J240)</f>
        <v>0.54551197290419995</v>
      </c>
      <c r="C238" s="54">
        <f>AVERAGE(K236:K240)</f>
        <v>0.22426778376100001</v>
      </c>
      <c r="D238" s="54">
        <f>AVERAGE(L236:L240)</f>
        <v>0.39142968654640004</v>
      </c>
      <c r="E238" s="54">
        <f>AVERAGE(M236:M240)</f>
        <v>6.3058340549480008E-2</v>
      </c>
      <c r="F238" s="54">
        <f>C238*(O238/N238)</f>
        <v>0.25000343107783612</v>
      </c>
      <c r="G238" s="54">
        <f>E238*(1-F238)/(1-C238)-0.01</f>
        <v>5.0966320676134477E-2</v>
      </c>
      <c r="H238" s="1"/>
      <c r="I238" s="1"/>
      <c r="J238" s="1">
        <v>0.55913639068599996</v>
      </c>
      <c r="K238" s="1">
        <v>0.23506590724000001</v>
      </c>
      <c r="L238" s="1">
        <v>0.384769499302</v>
      </c>
      <c r="M238" s="1">
        <v>5.6094110012099997E-2</v>
      </c>
      <c r="N238" s="1">
        <v>0.24399999999999999</v>
      </c>
      <c r="O238" s="1">
        <v>0.27200000000000002</v>
      </c>
    </row>
    <row r="239" spans="1:15" ht="15.6" x14ac:dyDescent="0.3">
      <c r="A239" s="53">
        <v>2011</v>
      </c>
      <c r="B239" s="54"/>
      <c r="C239" s="54"/>
      <c r="D239" s="54"/>
      <c r="E239" s="54"/>
      <c r="F239" s="54"/>
      <c r="G239" s="54"/>
      <c r="H239" s="1"/>
      <c r="I239" s="1"/>
      <c r="J239" s="1">
        <v>0.55074179172500004</v>
      </c>
      <c r="K239" s="1">
        <v>0.229755103588</v>
      </c>
      <c r="L239" s="1">
        <v>0.38828158378599997</v>
      </c>
      <c r="M239" s="1">
        <v>6.0976624488800001E-2</v>
      </c>
    </row>
    <row r="240" spans="1:15" ht="15.6" x14ac:dyDescent="0.3">
      <c r="A240" s="53">
        <v>2012</v>
      </c>
      <c r="B240" s="54"/>
      <c r="C240" s="54"/>
      <c r="D240" s="54"/>
      <c r="E240" s="54"/>
      <c r="F240" s="54"/>
      <c r="G240" s="54"/>
      <c r="H240" s="1"/>
      <c r="I240" s="1"/>
      <c r="J240" s="1">
        <v>0.54512137174599995</v>
      </c>
      <c r="K240" s="1">
        <v>0.22357790172100001</v>
      </c>
      <c r="L240" s="1">
        <v>0.39095270633700002</v>
      </c>
      <c r="M240" s="1">
        <v>6.3925921917E-2</v>
      </c>
    </row>
    <row r="241" spans="1:13" ht="15.6" x14ac:dyDescent="0.3">
      <c r="A241" s="53">
        <v>2013</v>
      </c>
      <c r="B241" s="54"/>
      <c r="C241" s="54"/>
      <c r="D241" s="54"/>
      <c r="E241" s="54"/>
      <c r="F241" s="54"/>
      <c r="G241" s="54"/>
      <c r="H241" s="1"/>
      <c r="I241" s="1"/>
      <c r="J241" s="1">
        <v>0.54851591587100001</v>
      </c>
      <c r="K241" s="1">
        <v>0.22904559969900001</v>
      </c>
      <c r="L241" s="1">
        <v>0.38733667135200001</v>
      </c>
      <c r="M241" s="1">
        <v>6.4147412776900004E-2</v>
      </c>
    </row>
    <row r="242" spans="1:13" ht="15.6" x14ac:dyDescent="0.3">
      <c r="A242" s="53">
        <v>2014</v>
      </c>
      <c r="B242" s="54"/>
      <c r="C242" s="54"/>
      <c r="D242" s="54"/>
      <c r="E242" s="54"/>
      <c r="F242" s="54"/>
      <c r="G242" s="54"/>
      <c r="H242" s="1"/>
      <c r="I242" s="1"/>
      <c r="J242" s="1">
        <v>0.55276471376400005</v>
      </c>
      <c r="K242" s="1">
        <v>0.23378859460400001</v>
      </c>
      <c r="L242" s="1">
        <v>0.38378417491900002</v>
      </c>
      <c r="M242" s="1">
        <v>6.3451111316700004E-2</v>
      </c>
    </row>
    <row r="243" spans="1:13" ht="16.2" thickBot="1" x14ac:dyDescent="0.35">
      <c r="A243" s="55">
        <v>2015</v>
      </c>
      <c r="B243" s="56">
        <f>J242</f>
        <v>0.55276471376400005</v>
      </c>
      <c r="C243" s="56">
        <f>K242</f>
        <v>0.23378859460400001</v>
      </c>
      <c r="D243" s="56">
        <f>L242</f>
        <v>0.38378417491900002</v>
      </c>
      <c r="E243" s="56">
        <f>M242</f>
        <v>6.3451111316700004E-2</v>
      </c>
      <c r="F243" s="56">
        <f>C243*(O238/N238)</f>
        <v>0.26061679398478693</v>
      </c>
      <c r="G243" s="56">
        <f>E243*(1-F243)/(1-C243)-0.01</f>
        <v>5.1229428040584911E-2</v>
      </c>
      <c r="H243" s="1"/>
      <c r="I243" s="1"/>
      <c r="J243" s="1"/>
      <c r="K243" s="1"/>
      <c r="L243" s="1"/>
      <c r="M243" s="1"/>
    </row>
    <row r="244" spans="1:13" ht="15" thickTop="1" x14ac:dyDescent="0.3"/>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2"/>
  <sheetViews>
    <sheetView topLeftCell="A7" workbookViewId="0"/>
  </sheetViews>
  <sheetFormatPr baseColWidth="10" defaultRowHeight="14.4" x14ac:dyDescent="0.3"/>
  <cols>
    <col min="12" max="13" width="14.109375" customWidth="1"/>
  </cols>
  <sheetData>
    <row r="1" spans="1:17" ht="15.6" x14ac:dyDescent="0.3">
      <c r="A1" s="6" t="s">
        <v>23</v>
      </c>
    </row>
    <row r="2" spans="1:17" ht="15.6" x14ac:dyDescent="0.3">
      <c r="A2" s="2" t="s">
        <v>24</v>
      </c>
    </row>
    <row r="3" spans="1:17" ht="15.6" x14ac:dyDescent="0.3">
      <c r="A3" s="6" t="s">
        <v>54</v>
      </c>
    </row>
    <row r="4" spans="1:17" ht="15.6" x14ac:dyDescent="0.3">
      <c r="A4" s="6" t="s">
        <v>65</v>
      </c>
      <c r="H4" s="57" t="s">
        <v>61</v>
      </c>
      <c r="L4" s="99" t="s">
        <v>63</v>
      </c>
      <c r="M4" s="99" t="s">
        <v>64</v>
      </c>
      <c r="N4" s="57" t="s">
        <v>62</v>
      </c>
    </row>
    <row r="5" spans="1:17" ht="15.6" x14ac:dyDescent="0.3">
      <c r="A5" s="2"/>
      <c r="B5" s="2"/>
      <c r="C5" s="2"/>
      <c r="D5" s="2"/>
      <c r="E5" s="2"/>
      <c r="F5" s="2"/>
      <c r="G5" s="2"/>
      <c r="H5" s="2" t="s">
        <v>56</v>
      </c>
      <c r="I5" s="2"/>
      <c r="J5" s="2"/>
      <c r="K5" s="2"/>
      <c r="L5" s="99"/>
      <c r="M5" s="99"/>
      <c r="N5" s="2" t="s">
        <v>22</v>
      </c>
      <c r="O5" s="2"/>
      <c r="P5" s="2"/>
      <c r="Q5" s="2"/>
    </row>
    <row r="6" spans="1:17" ht="33.6" customHeight="1" x14ac:dyDescent="0.3">
      <c r="A6" s="2" t="s">
        <v>6</v>
      </c>
      <c r="B6" s="2" t="s">
        <v>5</v>
      </c>
      <c r="C6" s="2" t="s">
        <v>4</v>
      </c>
      <c r="D6" s="2" t="s">
        <v>3</v>
      </c>
      <c r="E6" s="2" t="s">
        <v>2</v>
      </c>
      <c r="F6" s="2"/>
      <c r="G6" s="2"/>
      <c r="H6" s="4" t="s">
        <v>57</v>
      </c>
      <c r="I6" s="4" t="s">
        <v>58</v>
      </c>
      <c r="J6" s="4" t="s">
        <v>60</v>
      </c>
      <c r="K6" s="4" t="s">
        <v>59</v>
      </c>
      <c r="L6" s="99"/>
      <c r="M6" s="99"/>
      <c r="N6" s="4" t="s">
        <v>21</v>
      </c>
      <c r="O6" s="4" t="s">
        <v>20</v>
      </c>
      <c r="P6" s="4" t="s">
        <v>19</v>
      </c>
      <c r="Q6" s="4" t="s">
        <v>18</v>
      </c>
    </row>
    <row r="7" spans="1:17" ht="15.6" x14ac:dyDescent="0.3">
      <c r="A7" s="2">
        <f t="shared" ref="A7:A33" si="0">A8-1</f>
        <v>1780</v>
      </c>
      <c r="B7" s="1">
        <f>B$137*DataF4.1!B8/DataF4.1!B$138</f>
        <v>0.50387246961324339</v>
      </c>
      <c r="C7" s="1">
        <f>C$137*DataF4.1!C8/DataF4.1!C$138</f>
        <v>0.21685001203737003</v>
      </c>
      <c r="D7" s="1">
        <f>(1-$B7)*D$137/(1-$B$137)</f>
        <v>0.3607598739420933</v>
      </c>
      <c r="E7" s="1">
        <f>(1-$B7)*E$137/(1-$B$137)</f>
        <v>0.13536765644466336</v>
      </c>
      <c r="F7" s="1"/>
      <c r="G7" s="1"/>
      <c r="H7" s="4"/>
      <c r="I7" s="4"/>
      <c r="J7" s="4"/>
      <c r="K7" s="4"/>
      <c r="N7" s="4"/>
      <c r="O7" s="4"/>
      <c r="P7" s="4"/>
      <c r="Q7" s="4"/>
    </row>
    <row r="8" spans="1:17" ht="15.6" x14ac:dyDescent="0.3">
      <c r="A8" s="2">
        <f t="shared" si="0"/>
        <v>1781</v>
      </c>
      <c r="B8" s="1"/>
      <c r="C8" s="1"/>
      <c r="D8" s="1"/>
      <c r="E8" s="1"/>
      <c r="F8" s="1"/>
      <c r="G8" s="1"/>
      <c r="H8" s="4"/>
      <c r="I8" s="4"/>
      <c r="J8" s="4"/>
      <c r="K8" s="4"/>
      <c r="N8" s="4"/>
      <c r="O8" s="4"/>
      <c r="P8" s="4"/>
      <c r="Q8" s="4"/>
    </row>
    <row r="9" spans="1:17" ht="15.6" x14ac:dyDescent="0.3">
      <c r="A9" s="2">
        <f t="shared" si="0"/>
        <v>1782</v>
      </c>
      <c r="B9" s="1"/>
      <c r="C9" s="1"/>
      <c r="D9" s="1"/>
      <c r="E9" s="1"/>
      <c r="F9" s="1"/>
      <c r="G9" s="1"/>
      <c r="H9" s="4"/>
      <c r="I9" s="4"/>
      <c r="J9" s="4"/>
      <c r="K9" s="4"/>
      <c r="N9" s="4"/>
      <c r="O9" s="4"/>
      <c r="P9" s="4"/>
      <c r="Q9" s="4"/>
    </row>
    <row r="10" spans="1:17" ht="15.6" x14ac:dyDescent="0.3">
      <c r="A10" s="2">
        <f t="shared" si="0"/>
        <v>1783</v>
      </c>
      <c r="B10" s="1"/>
      <c r="C10" s="1"/>
      <c r="D10" s="1"/>
      <c r="E10" s="1"/>
      <c r="F10" s="1"/>
      <c r="G10" s="1"/>
      <c r="H10" s="4"/>
      <c r="I10" s="4"/>
      <c r="J10" s="4"/>
      <c r="K10" s="4"/>
      <c r="N10" s="4"/>
      <c r="O10" s="4"/>
      <c r="P10" s="4"/>
      <c r="Q10" s="4"/>
    </row>
    <row r="11" spans="1:17" ht="15.6" x14ac:dyDescent="0.3">
      <c r="A11" s="2">
        <f t="shared" si="0"/>
        <v>1784</v>
      </c>
      <c r="B11" s="1"/>
      <c r="C11" s="1"/>
      <c r="D11" s="1"/>
      <c r="E11" s="1"/>
      <c r="F11" s="1"/>
      <c r="G11" s="1"/>
      <c r="H11" s="4"/>
      <c r="I11" s="4"/>
      <c r="J11" s="4"/>
      <c r="K11" s="4"/>
      <c r="N11" s="4"/>
      <c r="O11" s="4"/>
      <c r="P11" s="4"/>
      <c r="Q11" s="4"/>
    </row>
    <row r="12" spans="1:17" ht="15.6" x14ac:dyDescent="0.3">
      <c r="A12" s="2">
        <f t="shared" si="0"/>
        <v>1785</v>
      </c>
      <c r="B12" s="1"/>
      <c r="C12" s="1"/>
      <c r="D12" s="1"/>
      <c r="E12" s="1"/>
      <c r="F12" s="1"/>
      <c r="G12" s="1"/>
      <c r="H12" s="4"/>
      <c r="I12" s="4"/>
      <c r="J12" s="4"/>
      <c r="K12" s="4"/>
      <c r="N12" s="4"/>
      <c r="O12" s="4"/>
      <c r="P12" s="4"/>
      <c r="Q12" s="4"/>
    </row>
    <row r="13" spans="1:17" ht="15.6" x14ac:dyDescent="0.3">
      <c r="A13" s="2">
        <f t="shared" si="0"/>
        <v>1786</v>
      </c>
      <c r="B13" s="1"/>
      <c r="C13" s="1"/>
      <c r="D13" s="1"/>
      <c r="E13" s="1"/>
      <c r="F13" s="1"/>
      <c r="G13" s="1"/>
      <c r="H13" s="4"/>
      <c r="I13" s="4"/>
      <c r="J13" s="4"/>
      <c r="K13" s="4"/>
      <c r="N13" s="4"/>
      <c r="O13" s="4"/>
      <c r="P13" s="4"/>
      <c r="Q13" s="4"/>
    </row>
    <row r="14" spans="1:17" ht="15.6" x14ac:dyDescent="0.3">
      <c r="A14" s="2">
        <f t="shared" si="0"/>
        <v>1787</v>
      </c>
      <c r="B14" s="1"/>
      <c r="C14" s="1"/>
      <c r="D14" s="1"/>
      <c r="E14" s="1"/>
      <c r="F14" s="1"/>
      <c r="G14" s="1"/>
      <c r="H14" s="4"/>
      <c r="I14" s="4"/>
      <c r="J14" s="4"/>
      <c r="K14" s="4"/>
      <c r="N14" s="4"/>
      <c r="O14" s="4"/>
      <c r="P14" s="4"/>
      <c r="Q14" s="4"/>
    </row>
    <row r="15" spans="1:17" ht="15.6" x14ac:dyDescent="0.3">
      <c r="A15" s="2">
        <f t="shared" si="0"/>
        <v>1788</v>
      </c>
      <c r="B15" s="1"/>
      <c r="C15" s="1"/>
      <c r="D15" s="1"/>
      <c r="E15" s="1"/>
      <c r="F15" s="1"/>
      <c r="G15" s="1"/>
      <c r="H15" s="4"/>
      <c r="I15" s="4"/>
      <c r="J15" s="4"/>
      <c r="K15" s="4"/>
      <c r="N15" s="4"/>
      <c r="O15" s="4"/>
      <c r="P15" s="4"/>
      <c r="Q15" s="4"/>
    </row>
    <row r="16" spans="1:17" ht="15.6" x14ac:dyDescent="0.3">
      <c r="A16" s="2">
        <f t="shared" si="0"/>
        <v>1789</v>
      </c>
      <c r="B16" s="1"/>
      <c r="C16" s="1"/>
      <c r="D16" s="1"/>
      <c r="E16" s="1"/>
      <c r="F16" s="1"/>
      <c r="G16" s="1"/>
      <c r="H16" s="4"/>
      <c r="I16" s="4"/>
      <c r="J16" s="4"/>
      <c r="K16" s="4"/>
      <c r="N16" s="4"/>
      <c r="O16" s="4"/>
      <c r="P16" s="4"/>
      <c r="Q16" s="4"/>
    </row>
    <row r="17" spans="1:17" ht="15.6" x14ac:dyDescent="0.3">
      <c r="A17" s="2">
        <f t="shared" si="0"/>
        <v>1790</v>
      </c>
      <c r="B17" s="1"/>
      <c r="C17" s="1"/>
      <c r="D17" s="1"/>
      <c r="E17" s="1"/>
      <c r="F17" s="1"/>
      <c r="G17" s="1"/>
      <c r="H17" s="4"/>
      <c r="I17" s="4"/>
      <c r="J17" s="4"/>
      <c r="K17" s="4"/>
      <c r="N17" s="4"/>
      <c r="O17" s="4"/>
      <c r="P17" s="4"/>
      <c r="Q17" s="4"/>
    </row>
    <row r="18" spans="1:17" ht="15.6" x14ac:dyDescent="0.3">
      <c r="A18" s="2">
        <f t="shared" si="0"/>
        <v>1791</v>
      </c>
      <c r="B18" s="1"/>
      <c r="C18" s="1"/>
      <c r="D18" s="1"/>
      <c r="E18" s="1"/>
      <c r="F18" s="1"/>
      <c r="G18" s="1"/>
      <c r="H18" s="4"/>
      <c r="I18" s="4"/>
      <c r="J18" s="4"/>
      <c r="K18" s="4"/>
      <c r="N18" s="4"/>
      <c r="O18" s="4"/>
      <c r="P18" s="4"/>
      <c r="Q18" s="4"/>
    </row>
    <row r="19" spans="1:17" ht="15.6" x14ac:dyDescent="0.3">
      <c r="A19" s="2">
        <f t="shared" si="0"/>
        <v>1792</v>
      </c>
      <c r="B19" s="1"/>
      <c r="C19" s="1"/>
      <c r="D19" s="1"/>
      <c r="E19" s="1"/>
      <c r="F19" s="1"/>
      <c r="G19" s="1"/>
      <c r="H19" s="4"/>
      <c r="I19" s="4"/>
      <c r="J19" s="4"/>
      <c r="K19" s="4"/>
      <c r="N19" s="4"/>
      <c r="O19" s="4"/>
      <c r="P19" s="4"/>
      <c r="Q19" s="4"/>
    </row>
    <row r="20" spans="1:17" ht="15.6" x14ac:dyDescent="0.3">
      <c r="A20" s="2">
        <f t="shared" si="0"/>
        <v>1793</v>
      </c>
      <c r="B20" s="1"/>
      <c r="C20" s="1"/>
      <c r="D20" s="1"/>
      <c r="E20" s="1"/>
      <c r="F20" s="1"/>
      <c r="G20" s="1"/>
      <c r="H20" s="4"/>
      <c r="I20" s="4"/>
      <c r="J20" s="4"/>
      <c r="K20" s="4"/>
      <c r="N20" s="4"/>
      <c r="O20" s="4"/>
      <c r="P20" s="4"/>
      <c r="Q20" s="4"/>
    </row>
    <row r="21" spans="1:17" ht="15.6" x14ac:dyDescent="0.3">
      <c r="A21" s="2">
        <f t="shared" si="0"/>
        <v>1794</v>
      </c>
      <c r="B21" s="1"/>
      <c r="C21" s="1"/>
      <c r="D21" s="1"/>
      <c r="E21" s="1"/>
      <c r="F21" s="1"/>
      <c r="G21" s="1"/>
      <c r="H21" s="4"/>
      <c r="I21" s="4"/>
      <c r="J21" s="4"/>
      <c r="K21" s="4"/>
      <c r="N21" s="4"/>
      <c r="O21" s="4"/>
      <c r="P21" s="4"/>
      <c r="Q21" s="4"/>
    </row>
    <row r="22" spans="1:17" ht="15.6" x14ac:dyDescent="0.3">
      <c r="A22" s="2">
        <f t="shared" si="0"/>
        <v>1795</v>
      </c>
      <c r="B22" s="1"/>
      <c r="C22" s="1"/>
      <c r="D22" s="1"/>
      <c r="E22" s="1"/>
      <c r="F22" s="1"/>
      <c r="G22" s="1"/>
      <c r="H22" s="4"/>
      <c r="I22" s="4"/>
      <c r="J22" s="4"/>
      <c r="K22" s="4"/>
      <c r="N22" s="4"/>
      <c r="O22" s="4"/>
      <c r="P22" s="4"/>
      <c r="Q22" s="4"/>
    </row>
    <row r="23" spans="1:17" ht="15.6" x14ac:dyDescent="0.3">
      <c r="A23" s="2">
        <f t="shared" si="0"/>
        <v>1796</v>
      </c>
      <c r="B23" s="1"/>
      <c r="C23" s="1"/>
      <c r="D23" s="1"/>
      <c r="E23" s="1"/>
      <c r="F23" s="1"/>
      <c r="G23" s="1"/>
      <c r="H23" s="4"/>
      <c r="I23" s="4"/>
      <c r="J23" s="4"/>
      <c r="K23" s="4"/>
      <c r="N23" s="4"/>
      <c r="O23" s="4"/>
      <c r="P23" s="4"/>
      <c r="Q23" s="4"/>
    </row>
    <row r="24" spans="1:17" ht="15.6" x14ac:dyDescent="0.3">
      <c r="A24" s="2">
        <f t="shared" si="0"/>
        <v>1797</v>
      </c>
      <c r="B24" s="1"/>
      <c r="C24" s="1"/>
      <c r="D24" s="1"/>
      <c r="E24" s="1"/>
      <c r="F24" s="1"/>
      <c r="G24" s="1"/>
      <c r="H24" s="4"/>
      <c r="I24" s="4"/>
      <c r="J24" s="4"/>
      <c r="K24" s="4"/>
      <c r="N24" s="4"/>
      <c r="O24" s="4"/>
      <c r="P24" s="4"/>
      <c r="Q24" s="4"/>
    </row>
    <row r="25" spans="1:17" ht="15.6" x14ac:dyDescent="0.3">
      <c r="A25" s="2">
        <f t="shared" si="0"/>
        <v>1798</v>
      </c>
      <c r="B25" s="1"/>
      <c r="C25" s="1"/>
      <c r="D25" s="1"/>
      <c r="E25" s="1"/>
      <c r="F25" s="1"/>
      <c r="G25" s="1"/>
      <c r="H25" s="4"/>
      <c r="I25" s="4"/>
      <c r="J25" s="4"/>
      <c r="K25" s="4"/>
      <c r="N25" s="4"/>
      <c r="O25" s="4"/>
      <c r="P25" s="4"/>
      <c r="Q25" s="4"/>
    </row>
    <row r="26" spans="1:17" ht="15.6" x14ac:dyDescent="0.3">
      <c r="A26" s="2">
        <f t="shared" si="0"/>
        <v>1799</v>
      </c>
      <c r="B26" s="1"/>
      <c r="C26" s="1"/>
      <c r="D26" s="1"/>
      <c r="E26" s="1"/>
      <c r="F26" s="1"/>
      <c r="G26" s="1"/>
      <c r="H26" s="4"/>
      <c r="I26" s="4"/>
      <c r="J26" s="4"/>
      <c r="K26" s="4"/>
      <c r="N26" s="4"/>
      <c r="O26" s="4"/>
      <c r="P26" s="4"/>
      <c r="Q26" s="4"/>
    </row>
    <row r="27" spans="1:17" ht="15.6" x14ac:dyDescent="0.3">
      <c r="A27" s="2">
        <f t="shared" si="0"/>
        <v>1800</v>
      </c>
      <c r="B27" s="1">
        <f>B$137*DataF4.1!B28/DataF4.1!B$138</f>
        <v>0.47962533090105908</v>
      </c>
      <c r="C27" s="1">
        <f>C$137*DataF4.1!C28/DataF4.1!C$138</f>
        <v>0.18405416248036735</v>
      </c>
      <c r="D27" s="1">
        <f>(1-$B27)*D$137/(1-$B$137)</f>
        <v>0.3783912170333445</v>
      </c>
      <c r="E27" s="1">
        <f>(1-$B27)*E$137/(1-$B$137)</f>
        <v>0.14198345206559645</v>
      </c>
      <c r="F27" s="1"/>
      <c r="G27" s="1"/>
      <c r="H27" s="4"/>
      <c r="I27" s="4"/>
      <c r="J27" s="4"/>
      <c r="K27" s="4"/>
      <c r="N27" s="4"/>
      <c r="O27" s="4"/>
      <c r="P27" s="4"/>
      <c r="Q27" s="4"/>
    </row>
    <row r="28" spans="1:17" ht="15.6" x14ac:dyDescent="0.3">
      <c r="A28" s="2">
        <f t="shared" si="0"/>
        <v>1801</v>
      </c>
      <c r="B28" s="1"/>
      <c r="C28" s="1"/>
      <c r="D28" s="1"/>
      <c r="E28" s="1"/>
      <c r="F28" s="1"/>
      <c r="G28" s="1"/>
      <c r="H28" s="4"/>
      <c r="I28" s="4"/>
      <c r="J28" s="4"/>
      <c r="K28" s="4"/>
      <c r="N28" s="4"/>
      <c r="O28" s="4"/>
      <c r="P28" s="4"/>
      <c r="Q28" s="4"/>
    </row>
    <row r="29" spans="1:17" ht="15.6" x14ac:dyDescent="0.3">
      <c r="A29" s="2">
        <f t="shared" si="0"/>
        <v>1802</v>
      </c>
      <c r="B29" s="1"/>
      <c r="C29" s="1"/>
      <c r="D29" s="1"/>
      <c r="E29" s="1"/>
      <c r="F29" s="1"/>
      <c r="G29" s="1"/>
      <c r="H29" s="4"/>
      <c r="I29" s="4"/>
      <c r="J29" s="4"/>
      <c r="K29" s="4"/>
      <c r="N29" s="4"/>
      <c r="O29" s="4"/>
      <c r="P29" s="4"/>
      <c r="Q29" s="4"/>
    </row>
    <row r="30" spans="1:17" ht="15.6" x14ac:dyDescent="0.3">
      <c r="A30" s="2">
        <f t="shared" si="0"/>
        <v>1803</v>
      </c>
      <c r="B30" s="1"/>
      <c r="C30" s="1"/>
      <c r="D30" s="1"/>
      <c r="E30" s="1"/>
      <c r="F30" s="1"/>
      <c r="G30" s="1"/>
      <c r="H30" s="4"/>
      <c r="I30" s="4"/>
      <c r="J30" s="4"/>
      <c r="K30" s="4"/>
      <c r="N30" s="4"/>
      <c r="O30" s="4"/>
      <c r="P30" s="4"/>
      <c r="Q30" s="4"/>
    </row>
    <row r="31" spans="1:17" ht="15.6" x14ac:dyDescent="0.3">
      <c r="A31" s="2">
        <f t="shared" si="0"/>
        <v>1804</v>
      </c>
      <c r="B31" s="1"/>
      <c r="C31" s="1"/>
      <c r="D31" s="1"/>
      <c r="E31" s="1"/>
      <c r="F31" s="1"/>
      <c r="G31" s="1"/>
      <c r="H31" s="4"/>
      <c r="I31" s="4"/>
      <c r="J31" s="4"/>
      <c r="K31" s="4"/>
      <c r="N31" s="4"/>
      <c r="O31" s="4"/>
      <c r="P31" s="4"/>
      <c r="Q31" s="4"/>
    </row>
    <row r="32" spans="1:17" ht="15.6" x14ac:dyDescent="0.3">
      <c r="A32" s="2">
        <f t="shared" si="0"/>
        <v>1805</v>
      </c>
      <c r="B32" s="1"/>
      <c r="C32" s="1"/>
      <c r="D32" s="1"/>
      <c r="E32" s="1"/>
      <c r="F32" s="1"/>
      <c r="G32" s="1"/>
      <c r="H32" s="4"/>
      <c r="I32" s="4"/>
      <c r="J32" s="4"/>
      <c r="K32" s="4"/>
      <c r="N32" s="4"/>
      <c r="O32" s="4"/>
      <c r="P32" s="4"/>
      <c r="Q32" s="4"/>
    </row>
    <row r="33" spans="1:17" ht="15.6" x14ac:dyDescent="0.3">
      <c r="A33" s="2">
        <f t="shared" si="0"/>
        <v>1806</v>
      </c>
      <c r="B33" s="1"/>
      <c r="C33" s="1"/>
      <c r="D33" s="1"/>
      <c r="E33" s="1"/>
      <c r="F33" s="1"/>
      <c r="G33" s="1"/>
      <c r="H33" s="4"/>
      <c r="I33" s="4"/>
      <c r="J33" s="4"/>
      <c r="K33" s="4"/>
      <c r="N33" s="4"/>
      <c r="O33" s="4"/>
      <c r="P33" s="4"/>
      <c r="Q33" s="4"/>
    </row>
    <row r="34" spans="1:17" ht="15.6" x14ac:dyDescent="0.3">
      <c r="A34" s="2">
        <v>1807</v>
      </c>
      <c r="B34" s="1"/>
      <c r="C34" s="1"/>
      <c r="D34" s="1"/>
      <c r="E34" s="1"/>
      <c r="F34" s="1"/>
      <c r="G34" s="1"/>
      <c r="H34" s="8"/>
      <c r="I34" s="8"/>
      <c r="J34" s="8"/>
      <c r="K34" s="8"/>
      <c r="N34" s="8"/>
      <c r="O34" s="8"/>
      <c r="P34" s="8"/>
      <c r="Q34" s="8"/>
    </row>
    <row r="35" spans="1:17" ht="15.6" x14ac:dyDescent="0.3">
      <c r="A35" s="2">
        <v>1808</v>
      </c>
      <c r="B35" s="1"/>
      <c r="C35" s="1"/>
      <c r="D35" s="1"/>
      <c r="E35" s="1"/>
      <c r="F35" s="1"/>
      <c r="G35" s="1"/>
      <c r="H35" s="2"/>
      <c r="I35" s="2"/>
      <c r="J35" s="2"/>
      <c r="K35" s="2"/>
      <c r="N35" s="2"/>
      <c r="O35" s="2"/>
      <c r="P35" s="2"/>
      <c r="Q35" s="2"/>
    </row>
    <row r="36" spans="1:17" ht="15.6" x14ac:dyDescent="0.3">
      <c r="A36" s="2">
        <v>1809</v>
      </c>
      <c r="B36" s="1"/>
      <c r="C36" s="1"/>
      <c r="D36" s="1"/>
      <c r="E36" s="1"/>
      <c r="F36" s="1"/>
      <c r="G36" s="1"/>
      <c r="H36" s="2"/>
      <c r="I36" s="2"/>
      <c r="J36" s="2"/>
      <c r="K36" s="2"/>
      <c r="N36" s="2"/>
      <c r="O36" s="2"/>
      <c r="P36" s="2"/>
      <c r="Q36" s="2"/>
    </row>
    <row r="37" spans="1:17" ht="15.6" x14ac:dyDescent="0.3">
      <c r="A37" s="2">
        <v>1810</v>
      </c>
      <c r="B37" s="1">
        <f>B$137*DataF4.1!B38/DataF4.1!B$138</f>
        <v>0.49722478686971516</v>
      </c>
      <c r="C37" s="1">
        <f>C$137*DataF4.1!C38/DataF4.1!C$138</f>
        <v>0.19302803929944617</v>
      </c>
      <c r="D37" s="1">
        <f>(1-$B37)*D$137/(1-$B$137)</f>
        <v>0.36559374636738029</v>
      </c>
      <c r="E37" s="1">
        <f>(1-$B37)*E$137/(1-$B$137)</f>
        <v>0.1371814667629046</v>
      </c>
      <c r="F37" s="1"/>
      <c r="G37" s="1"/>
      <c r="H37" s="2"/>
      <c r="I37" s="2"/>
      <c r="J37" s="2"/>
      <c r="K37" s="2"/>
      <c r="N37" s="2"/>
      <c r="O37" s="2"/>
      <c r="P37" s="2"/>
      <c r="Q37" s="2"/>
    </row>
    <row r="38" spans="1:17" ht="15.6" x14ac:dyDescent="0.3">
      <c r="A38" s="2">
        <v>1811</v>
      </c>
      <c r="B38" s="1"/>
      <c r="C38" s="1"/>
      <c r="D38" s="1"/>
      <c r="E38" s="1"/>
      <c r="F38" s="1"/>
      <c r="G38" s="1"/>
      <c r="H38" s="2"/>
      <c r="I38" s="2"/>
      <c r="J38" s="2"/>
      <c r="K38" s="2"/>
      <c r="N38" s="2"/>
      <c r="O38" s="2"/>
      <c r="P38" s="2"/>
      <c r="Q38" s="2"/>
    </row>
    <row r="39" spans="1:17" ht="15.6" x14ac:dyDescent="0.3">
      <c r="A39" s="2">
        <v>1812</v>
      </c>
      <c r="B39" s="1"/>
      <c r="C39" s="1"/>
      <c r="D39" s="1"/>
      <c r="E39" s="1"/>
      <c r="F39" s="1"/>
      <c r="G39" s="1"/>
      <c r="H39" s="2"/>
      <c r="I39" s="2"/>
      <c r="J39" s="2"/>
      <c r="K39" s="2"/>
      <c r="N39" s="2"/>
      <c r="O39" s="2"/>
      <c r="P39" s="2"/>
      <c r="Q39" s="2"/>
    </row>
    <row r="40" spans="1:17" ht="15.6" x14ac:dyDescent="0.3">
      <c r="A40" s="2">
        <v>1813</v>
      </c>
      <c r="B40" s="1"/>
      <c r="C40" s="1"/>
      <c r="D40" s="1"/>
      <c r="E40" s="1"/>
      <c r="F40" s="1"/>
      <c r="G40" s="1"/>
      <c r="H40" s="2"/>
      <c r="I40" s="2"/>
      <c r="J40" s="2"/>
      <c r="K40" s="2"/>
      <c r="N40" s="2"/>
      <c r="O40" s="2"/>
      <c r="P40" s="2"/>
      <c r="Q40" s="2"/>
    </row>
    <row r="41" spans="1:17" ht="15.6" x14ac:dyDescent="0.3">
      <c r="A41" s="2">
        <v>1814</v>
      </c>
      <c r="B41" s="1"/>
      <c r="C41" s="1"/>
      <c r="D41" s="1"/>
      <c r="E41" s="1"/>
      <c r="F41" s="1"/>
      <c r="G41" s="1"/>
      <c r="H41" s="2"/>
      <c r="I41" s="2"/>
      <c r="J41" s="2"/>
      <c r="K41" s="2"/>
      <c r="N41" s="2"/>
      <c r="O41" s="2"/>
      <c r="P41" s="2"/>
      <c r="Q41" s="2"/>
    </row>
    <row r="42" spans="1:17" ht="15.6" x14ac:dyDescent="0.3">
      <c r="A42" s="2">
        <v>1815</v>
      </c>
      <c r="B42" s="1"/>
      <c r="C42" s="1"/>
      <c r="D42" s="1"/>
      <c r="E42" s="1"/>
      <c r="F42" s="1"/>
      <c r="G42" s="1"/>
      <c r="H42" s="2"/>
      <c r="I42" s="2"/>
      <c r="J42" s="2"/>
      <c r="K42" s="2"/>
      <c r="N42" s="2"/>
      <c r="O42" s="2"/>
      <c r="P42" s="2"/>
      <c r="Q42" s="2"/>
    </row>
    <row r="43" spans="1:17" ht="15.6" x14ac:dyDescent="0.3">
      <c r="A43" s="2">
        <v>1816</v>
      </c>
      <c r="B43" s="1"/>
      <c r="C43" s="1"/>
      <c r="D43" s="1"/>
      <c r="E43" s="1"/>
      <c r="F43" s="1"/>
      <c r="G43" s="1"/>
      <c r="H43" s="2"/>
      <c r="I43" s="2"/>
      <c r="J43" s="2"/>
      <c r="K43" s="2"/>
      <c r="N43" s="2"/>
      <c r="O43" s="2"/>
      <c r="P43" s="2"/>
      <c r="Q43" s="2"/>
    </row>
    <row r="44" spans="1:17" ht="15.6" x14ac:dyDescent="0.3">
      <c r="A44" s="2">
        <v>1817</v>
      </c>
      <c r="B44" s="1"/>
      <c r="C44" s="1"/>
      <c r="D44" s="1"/>
      <c r="E44" s="1"/>
      <c r="F44" s="1"/>
      <c r="G44" s="1"/>
      <c r="H44" s="8"/>
      <c r="I44" s="8"/>
      <c r="J44" s="8"/>
      <c r="K44" s="8"/>
      <c r="N44" s="8"/>
      <c r="O44" s="8"/>
      <c r="P44" s="8"/>
      <c r="Q44" s="8"/>
    </row>
    <row r="45" spans="1:17" ht="15.6" x14ac:dyDescent="0.3">
      <c r="A45" s="2">
        <v>1818</v>
      </c>
      <c r="B45" s="1"/>
      <c r="C45" s="1"/>
      <c r="D45" s="1"/>
      <c r="E45" s="1"/>
      <c r="F45" s="1"/>
      <c r="G45" s="1"/>
      <c r="H45" s="2"/>
      <c r="I45" s="2"/>
      <c r="J45" s="2"/>
      <c r="K45" s="2"/>
      <c r="N45" s="2"/>
      <c r="O45" s="2"/>
      <c r="P45" s="2"/>
      <c r="Q45" s="2"/>
    </row>
    <row r="46" spans="1:17" ht="15.6" x14ac:dyDescent="0.3">
      <c r="A46" s="2">
        <v>1819</v>
      </c>
      <c r="B46" s="1"/>
      <c r="C46" s="1"/>
      <c r="D46" s="1"/>
      <c r="E46" s="1"/>
      <c r="F46" s="1"/>
      <c r="G46" s="1"/>
      <c r="H46" s="2"/>
      <c r="I46" s="2"/>
      <c r="J46" s="2"/>
      <c r="K46" s="2"/>
      <c r="N46" s="2"/>
      <c r="O46" s="2"/>
      <c r="P46" s="2"/>
      <c r="Q46" s="2"/>
    </row>
    <row r="47" spans="1:17" ht="15.6" x14ac:dyDescent="0.3">
      <c r="A47" s="2">
        <v>1820</v>
      </c>
      <c r="B47" s="1">
        <f>B$137*DataF4.1!B48/DataF4.1!B$138</f>
        <v>0.50771310098741063</v>
      </c>
      <c r="C47" s="1">
        <f>C$137*DataF4.1!C48/DataF4.1!C$138</f>
        <v>0.19831200689952236</v>
      </c>
      <c r="D47" s="1">
        <f>(1-$B47)*D$137/(1-$B$137)</f>
        <v>0.35796715310815264</v>
      </c>
      <c r="E47" s="1">
        <f>(1-$B47)*E$137/(1-$B$137)</f>
        <v>0.13431974590443677</v>
      </c>
      <c r="F47" s="1"/>
      <c r="G47" s="1"/>
      <c r="H47" s="2"/>
      <c r="I47" s="2"/>
      <c r="J47" s="2"/>
      <c r="K47" s="2"/>
      <c r="N47" s="2"/>
      <c r="O47" s="2"/>
      <c r="P47" s="2"/>
      <c r="Q47" s="2"/>
    </row>
    <row r="48" spans="1:17" ht="15.6" x14ac:dyDescent="0.3">
      <c r="A48" s="2">
        <v>1821</v>
      </c>
      <c r="B48" s="1"/>
      <c r="C48" s="1"/>
      <c r="D48" s="1"/>
      <c r="E48" s="1"/>
      <c r="F48" s="1"/>
      <c r="G48" s="1"/>
      <c r="H48" s="2"/>
      <c r="I48" s="2"/>
      <c r="J48" s="2"/>
      <c r="K48" s="2"/>
      <c r="N48" s="2"/>
      <c r="O48" s="2"/>
      <c r="P48" s="2"/>
      <c r="Q48" s="2"/>
    </row>
    <row r="49" spans="1:17" ht="15.6" x14ac:dyDescent="0.3">
      <c r="A49" s="2">
        <v>1822</v>
      </c>
      <c r="B49" s="1"/>
      <c r="C49" s="1"/>
      <c r="D49" s="1"/>
      <c r="E49" s="1"/>
      <c r="F49" s="1"/>
      <c r="G49" s="1"/>
      <c r="H49" s="2"/>
      <c r="I49" s="2"/>
      <c r="J49" s="2"/>
      <c r="K49" s="2"/>
      <c r="N49" s="2"/>
      <c r="O49" s="2"/>
      <c r="P49" s="2"/>
      <c r="Q49" s="2"/>
    </row>
    <row r="50" spans="1:17" ht="15.6" x14ac:dyDescent="0.3">
      <c r="A50" s="2">
        <v>1823</v>
      </c>
      <c r="B50" s="1"/>
      <c r="C50" s="1"/>
      <c r="D50" s="1"/>
      <c r="E50" s="1"/>
      <c r="F50" s="1"/>
      <c r="G50" s="1"/>
      <c r="H50" s="2"/>
      <c r="I50" s="2"/>
      <c r="J50" s="2"/>
      <c r="K50" s="2"/>
      <c r="N50" s="2"/>
      <c r="O50" s="2"/>
      <c r="P50" s="2"/>
      <c r="Q50" s="2"/>
    </row>
    <row r="51" spans="1:17" ht="15.6" x14ac:dyDescent="0.3">
      <c r="A51" s="2">
        <v>1824</v>
      </c>
      <c r="B51" s="1"/>
      <c r="C51" s="1"/>
      <c r="D51" s="1"/>
      <c r="E51" s="1"/>
      <c r="F51" s="1"/>
      <c r="G51" s="1"/>
      <c r="H51" s="2"/>
      <c r="I51" s="2"/>
      <c r="J51" s="2"/>
      <c r="K51" s="2"/>
      <c r="N51" s="2"/>
      <c r="O51" s="2"/>
      <c r="P51" s="2"/>
      <c r="Q51" s="2"/>
    </row>
    <row r="52" spans="1:17" ht="15.6" x14ac:dyDescent="0.3">
      <c r="A52" s="2">
        <v>1825</v>
      </c>
      <c r="B52" s="1"/>
      <c r="C52" s="1"/>
      <c r="D52" s="1"/>
      <c r="E52" s="1"/>
      <c r="F52" s="1"/>
      <c r="G52" s="1"/>
      <c r="H52" s="2"/>
      <c r="I52" s="2"/>
      <c r="J52" s="2"/>
      <c r="K52" s="2"/>
      <c r="N52" s="2"/>
      <c r="O52" s="2"/>
      <c r="P52" s="2"/>
      <c r="Q52" s="2"/>
    </row>
    <row r="53" spans="1:17" ht="15.6" x14ac:dyDescent="0.3">
      <c r="A53" s="2">
        <v>1826</v>
      </c>
      <c r="B53" s="1"/>
      <c r="C53" s="1"/>
      <c r="D53" s="1"/>
      <c r="E53" s="1"/>
      <c r="F53" s="1"/>
      <c r="G53" s="1"/>
      <c r="H53" s="2"/>
      <c r="I53" s="2"/>
      <c r="J53" s="2"/>
      <c r="K53" s="2"/>
      <c r="N53" s="2"/>
      <c r="O53" s="2"/>
      <c r="P53" s="2"/>
      <c r="Q53" s="2"/>
    </row>
    <row r="54" spans="1:17" ht="15.6" x14ac:dyDescent="0.3">
      <c r="A54" s="2">
        <v>1827</v>
      </c>
      <c r="B54" s="1"/>
      <c r="C54" s="1"/>
      <c r="D54" s="1"/>
      <c r="E54" s="1"/>
      <c r="F54" s="1"/>
      <c r="G54" s="1"/>
      <c r="H54" s="2"/>
      <c r="I54" s="2"/>
      <c r="J54" s="2"/>
      <c r="K54" s="2"/>
      <c r="N54" s="2"/>
      <c r="O54" s="2"/>
      <c r="P54" s="2"/>
      <c r="Q54" s="2"/>
    </row>
    <row r="55" spans="1:17" ht="15.6" x14ac:dyDescent="0.3">
      <c r="A55" s="2">
        <v>1828</v>
      </c>
      <c r="B55" s="1"/>
      <c r="C55" s="1"/>
      <c r="D55" s="1"/>
      <c r="E55" s="1"/>
      <c r="F55" s="1"/>
      <c r="G55" s="1"/>
      <c r="H55" s="2"/>
      <c r="I55" s="2"/>
      <c r="J55" s="2"/>
      <c r="K55" s="2"/>
      <c r="N55" s="2"/>
      <c r="O55" s="2"/>
      <c r="P55" s="2"/>
      <c r="Q55" s="2"/>
    </row>
    <row r="56" spans="1:17" ht="15.6" x14ac:dyDescent="0.3">
      <c r="A56" s="2">
        <v>1829</v>
      </c>
      <c r="B56" s="1"/>
      <c r="C56" s="1"/>
      <c r="D56" s="1"/>
      <c r="E56" s="1"/>
      <c r="F56" s="1"/>
      <c r="G56" s="1"/>
      <c r="H56" s="2"/>
      <c r="I56" s="2"/>
      <c r="J56" s="2"/>
      <c r="K56" s="2"/>
      <c r="N56" s="2"/>
      <c r="O56" s="2"/>
      <c r="P56" s="2"/>
      <c r="Q56" s="2"/>
    </row>
    <row r="57" spans="1:17" ht="15.6" x14ac:dyDescent="0.3">
      <c r="A57" s="2">
        <v>1830</v>
      </c>
      <c r="B57" s="1">
        <f>B$137*DataF4.1!B58/DataF4.1!B$138</f>
        <v>0.49289037160149896</v>
      </c>
      <c r="C57" s="1">
        <f>C$137*DataF4.1!C58/DataF4.1!C$138</f>
        <v>0.19277964423459118</v>
      </c>
      <c r="D57" s="1">
        <f>(1-$B57)*D$137/(1-$B$137)</f>
        <v>0.36874552289660328</v>
      </c>
      <c r="E57" s="1">
        <f>(1-$B57)*E$137/(1-$B$137)</f>
        <v>0.13836410550189776</v>
      </c>
      <c r="F57" s="1"/>
      <c r="G57" s="1"/>
      <c r="H57" s="2"/>
      <c r="I57" s="2"/>
      <c r="J57" s="2"/>
      <c r="K57" s="2"/>
      <c r="N57" s="2"/>
      <c r="O57" s="2"/>
      <c r="P57" s="2"/>
      <c r="Q57" s="2"/>
    </row>
    <row r="58" spans="1:17" ht="15.6" x14ac:dyDescent="0.3">
      <c r="A58" s="2">
        <v>1831</v>
      </c>
      <c r="B58" s="1"/>
      <c r="C58" s="1"/>
      <c r="D58" s="1"/>
      <c r="E58" s="1"/>
      <c r="F58" s="1"/>
      <c r="G58" s="1"/>
      <c r="H58" s="2"/>
      <c r="I58" s="2"/>
      <c r="J58" s="2"/>
      <c r="K58" s="2"/>
      <c r="N58" s="2"/>
      <c r="O58" s="2"/>
      <c r="P58" s="2"/>
      <c r="Q58" s="2"/>
    </row>
    <row r="59" spans="1:17" ht="15.6" x14ac:dyDescent="0.3">
      <c r="A59" s="2">
        <v>1832</v>
      </c>
      <c r="B59" s="1"/>
      <c r="C59" s="1"/>
      <c r="D59" s="1"/>
      <c r="E59" s="1"/>
      <c r="F59" s="1"/>
      <c r="G59" s="1"/>
      <c r="H59" s="2"/>
      <c r="I59" s="2"/>
      <c r="J59" s="2"/>
      <c r="K59" s="2"/>
      <c r="N59" s="2"/>
      <c r="O59" s="2"/>
      <c r="P59" s="2"/>
      <c r="Q59" s="2"/>
    </row>
    <row r="60" spans="1:17" ht="15.6" x14ac:dyDescent="0.3">
      <c r="A60" s="2">
        <v>1833</v>
      </c>
      <c r="B60" s="1"/>
      <c r="C60" s="1"/>
      <c r="D60" s="1"/>
      <c r="E60" s="1"/>
      <c r="F60" s="1"/>
      <c r="G60" s="1"/>
      <c r="H60" s="2"/>
      <c r="I60" s="2"/>
      <c r="J60" s="2"/>
      <c r="K60" s="2"/>
      <c r="N60" s="2"/>
      <c r="O60" s="2"/>
      <c r="P60" s="2"/>
      <c r="Q60" s="2"/>
    </row>
    <row r="61" spans="1:17" ht="15.6" x14ac:dyDescent="0.3">
      <c r="A61" s="2">
        <v>1834</v>
      </c>
      <c r="B61" s="1"/>
      <c r="C61" s="1"/>
      <c r="D61" s="1"/>
      <c r="E61" s="1"/>
      <c r="F61" s="1"/>
      <c r="G61" s="1"/>
      <c r="H61" s="2"/>
      <c r="I61" s="2"/>
      <c r="J61" s="2"/>
      <c r="K61" s="2"/>
      <c r="N61" s="2"/>
      <c r="O61" s="2"/>
      <c r="P61" s="2"/>
      <c r="Q61" s="2"/>
    </row>
    <row r="62" spans="1:17" ht="15.6" x14ac:dyDescent="0.3">
      <c r="A62" s="2">
        <v>1835</v>
      </c>
      <c r="B62" s="1"/>
      <c r="C62" s="1"/>
      <c r="D62" s="1"/>
      <c r="E62" s="1"/>
      <c r="F62" s="1"/>
      <c r="G62" s="1"/>
      <c r="H62" s="2"/>
      <c r="I62" s="2"/>
      <c r="J62" s="2"/>
      <c r="K62" s="2"/>
      <c r="N62" s="2"/>
      <c r="O62" s="2"/>
      <c r="P62" s="2"/>
      <c r="Q62" s="2"/>
    </row>
    <row r="63" spans="1:17" ht="15.6" x14ac:dyDescent="0.3">
      <c r="A63" s="2">
        <v>1836</v>
      </c>
      <c r="B63" s="1"/>
      <c r="C63" s="1"/>
      <c r="D63" s="1"/>
      <c r="E63" s="1"/>
      <c r="F63" s="1"/>
      <c r="G63" s="1"/>
      <c r="H63" s="2"/>
      <c r="I63" s="2"/>
      <c r="J63" s="2"/>
      <c r="K63" s="2"/>
      <c r="N63" s="2"/>
      <c r="O63" s="2"/>
      <c r="P63" s="2"/>
      <c r="Q63" s="2"/>
    </row>
    <row r="64" spans="1:17" ht="15.6" x14ac:dyDescent="0.3">
      <c r="A64" s="2">
        <v>1837</v>
      </c>
      <c r="B64" s="1"/>
      <c r="C64" s="1"/>
      <c r="D64" s="1"/>
      <c r="E64" s="1"/>
      <c r="F64" s="1"/>
      <c r="G64" s="1"/>
      <c r="H64" s="2"/>
      <c r="I64" s="2"/>
      <c r="J64" s="2"/>
      <c r="K64" s="2"/>
      <c r="N64" s="2"/>
      <c r="O64" s="2"/>
      <c r="P64" s="2"/>
      <c r="Q64" s="2"/>
    </row>
    <row r="65" spans="1:17" ht="15.6" x14ac:dyDescent="0.3">
      <c r="A65" s="2">
        <v>1838</v>
      </c>
      <c r="B65" s="1"/>
      <c r="C65" s="1"/>
      <c r="D65" s="1"/>
      <c r="E65" s="1"/>
      <c r="F65" s="1"/>
      <c r="G65" s="1"/>
      <c r="H65" s="2"/>
      <c r="I65" s="2"/>
      <c r="J65" s="2"/>
      <c r="K65" s="2"/>
      <c r="N65" s="2"/>
      <c r="O65" s="2"/>
      <c r="P65" s="2"/>
      <c r="Q65" s="2"/>
    </row>
    <row r="66" spans="1:17" ht="15.6" x14ac:dyDescent="0.3">
      <c r="A66" s="2">
        <v>1839</v>
      </c>
      <c r="B66" s="1"/>
      <c r="C66" s="1"/>
      <c r="D66" s="1"/>
      <c r="E66" s="1"/>
      <c r="F66" s="1"/>
      <c r="G66" s="1"/>
      <c r="H66" s="2"/>
      <c r="I66" s="2"/>
      <c r="J66" s="2"/>
      <c r="K66" s="2"/>
      <c r="N66" s="2"/>
      <c r="O66" s="2"/>
      <c r="P66" s="2"/>
      <c r="Q66" s="2"/>
    </row>
    <row r="67" spans="1:17" ht="15.6" x14ac:dyDescent="0.3">
      <c r="A67" s="2">
        <v>1840</v>
      </c>
      <c r="B67" s="1">
        <f>B$137*DataF4.1!B68/DataF4.1!B$138</f>
        <v>0.50584523872142539</v>
      </c>
      <c r="C67" s="1">
        <f>C$137*DataF4.1!C68/DataF4.1!C$138</f>
        <v>0.20218703951152325</v>
      </c>
      <c r="D67" s="1">
        <f>(1-$B67)*D$137/(1-$B$137)</f>
        <v>0.35932537194171082</v>
      </c>
      <c r="E67" s="1">
        <f>(1-$B67)*E$137/(1-$B$137)</f>
        <v>0.13482938933686378</v>
      </c>
      <c r="F67" s="1"/>
      <c r="G67" s="1"/>
      <c r="H67" s="2"/>
      <c r="I67" s="2"/>
      <c r="J67" s="2"/>
      <c r="K67" s="2"/>
      <c r="N67" s="2"/>
      <c r="O67" s="2"/>
      <c r="P67" s="2"/>
      <c r="Q67" s="2"/>
    </row>
    <row r="68" spans="1:17" ht="15.6" x14ac:dyDescent="0.3">
      <c r="A68" s="2">
        <v>1841</v>
      </c>
      <c r="B68" s="1"/>
      <c r="C68" s="1"/>
      <c r="D68" s="1"/>
      <c r="E68" s="1"/>
      <c r="F68" s="1"/>
      <c r="G68" s="1"/>
      <c r="H68" s="2"/>
      <c r="I68" s="2"/>
      <c r="J68" s="2"/>
      <c r="K68" s="2"/>
      <c r="N68" s="2"/>
      <c r="O68" s="2"/>
      <c r="P68" s="2"/>
      <c r="Q68" s="2"/>
    </row>
    <row r="69" spans="1:17" ht="15.6" x14ac:dyDescent="0.3">
      <c r="A69" s="2">
        <v>1842</v>
      </c>
      <c r="B69" s="1"/>
      <c r="C69" s="1"/>
      <c r="D69" s="1"/>
      <c r="E69" s="1"/>
      <c r="F69" s="1"/>
      <c r="G69" s="1"/>
      <c r="H69" s="2"/>
      <c r="I69" s="2"/>
      <c r="J69" s="2"/>
      <c r="K69" s="2"/>
      <c r="N69" s="2"/>
      <c r="O69" s="2"/>
      <c r="P69" s="2"/>
      <c r="Q69" s="2"/>
    </row>
    <row r="70" spans="1:17" ht="15.6" x14ac:dyDescent="0.3">
      <c r="A70" s="2">
        <v>1843</v>
      </c>
      <c r="B70" s="1"/>
      <c r="C70" s="1"/>
      <c r="D70" s="1"/>
      <c r="E70" s="1"/>
      <c r="F70" s="1"/>
      <c r="G70" s="1"/>
      <c r="H70" s="2"/>
      <c r="I70" s="2"/>
      <c r="J70" s="2"/>
      <c r="K70" s="2"/>
      <c r="N70" s="2"/>
      <c r="O70" s="2"/>
      <c r="P70" s="2"/>
      <c r="Q70" s="2"/>
    </row>
    <row r="71" spans="1:17" ht="15.6" x14ac:dyDescent="0.3">
      <c r="A71" s="2">
        <v>1844</v>
      </c>
      <c r="B71" s="1"/>
      <c r="C71" s="1"/>
      <c r="D71" s="1"/>
      <c r="E71" s="1"/>
      <c r="F71" s="1"/>
      <c r="G71" s="1"/>
      <c r="H71" s="2"/>
      <c r="I71" s="2"/>
      <c r="J71" s="2"/>
      <c r="K71" s="2"/>
      <c r="N71" s="2"/>
      <c r="O71" s="2"/>
      <c r="P71" s="2"/>
      <c r="Q71" s="2"/>
    </row>
    <row r="72" spans="1:17" ht="15.6" x14ac:dyDescent="0.3">
      <c r="A72" s="2">
        <v>1845</v>
      </c>
      <c r="B72" s="1"/>
      <c r="C72" s="1"/>
      <c r="D72" s="1"/>
      <c r="E72" s="1"/>
      <c r="F72" s="1"/>
      <c r="G72" s="1"/>
      <c r="H72" s="2"/>
      <c r="I72" s="2"/>
      <c r="J72" s="2"/>
      <c r="K72" s="2"/>
      <c r="N72" s="2"/>
      <c r="O72" s="2"/>
      <c r="P72" s="2"/>
      <c r="Q72" s="2"/>
    </row>
    <row r="73" spans="1:17" ht="15.6" x14ac:dyDescent="0.3">
      <c r="A73" s="2">
        <v>1846</v>
      </c>
      <c r="B73" s="1"/>
      <c r="C73" s="1"/>
      <c r="D73" s="1"/>
      <c r="E73" s="1"/>
      <c r="F73" s="1"/>
      <c r="G73" s="1"/>
      <c r="H73" s="2"/>
      <c r="I73" s="2"/>
      <c r="J73" s="2"/>
      <c r="K73" s="2"/>
      <c r="N73" s="2"/>
      <c r="O73" s="2"/>
      <c r="P73" s="2"/>
      <c r="Q73" s="2"/>
    </row>
    <row r="74" spans="1:17" ht="15.6" x14ac:dyDescent="0.3">
      <c r="A74" s="2">
        <v>1847</v>
      </c>
      <c r="B74" s="1"/>
      <c r="C74" s="1"/>
      <c r="D74" s="1"/>
      <c r="E74" s="1"/>
      <c r="F74" s="1"/>
      <c r="G74" s="1"/>
      <c r="H74" s="2"/>
      <c r="I74" s="2"/>
      <c r="J74" s="2"/>
      <c r="K74" s="2"/>
      <c r="N74" s="2"/>
      <c r="O74" s="2"/>
      <c r="P74" s="2"/>
      <c r="Q74" s="2"/>
    </row>
    <row r="75" spans="1:17" ht="15.6" x14ac:dyDescent="0.3">
      <c r="A75" s="2">
        <v>1848</v>
      </c>
      <c r="B75" s="1"/>
      <c r="C75" s="1"/>
      <c r="D75" s="1"/>
      <c r="E75" s="1"/>
      <c r="F75" s="1"/>
      <c r="G75" s="1"/>
      <c r="H75" s="2"/>
      <c r="I75" s="2"/>
      <c r="J75" s="2"/>
      <c r="K75" s="2"/>
      <c r="N75" s="2"/>
      <c r="O75" s="2"/>
      <c r="P75" s="2"/>
      <c r="Q75" s="2"/>
    </row>
    <row r="76" spans="1:17" ht="15.6" x14ac:dyDescent="0.3">
      <c r="A76" s="2">
        <v>1849</v>
      </c>
      <c r="B76" s="1"/>
      <c r="C76" s="1"/>
      <c r="D76" s="1"/>
      <c r="E76" s="1"/>
      <c r="F76" s="1"/>
      <c r="G76" s="1"/>
      <c r="H76" s="2"/>
      <c r="I76" s="2"/>
      <c r="J76" s="2"/>
      <c r="K76" s="2"/>
      <c r="N76" s="2"/>
      <c r="O76" s="2"/>
      <c r="P76" s="2"/>
      <c r="Q76" s="2"/>
    </row>
    <row r="77" spans="1:17" ht="15.6" x14ac:dyDescent="0.3">
      <c r="A77" s="2">
        <v>1850</v>
      </c>
      <c r="B77" s="1">
        <f>B$137*DataF4.1!B78/DataF4.1!B$138</f>
        <v>0.51525695524734172</v>
      </c>
      <c r="C77" s="1">
        <f>C$137*DataF4.1!C78/DataF4.1!C$138</f>
        <v>0.21421435552889362</v>
      </c>
      <c r="D77" s="1">
        <f>(1-$B77)*D$137/(1-$B$137)</f>
        <v>0.35248162822762702</v>
      </c>
      <c r="E77" s="1">
        <f>(1-$B77)*E$137/(1-$B$137)</f>
        <v>0.13226141652503126</v>
      </c>
      <c r="F77" s="1"/>
      <c r="G77" s="1"/>
      <c r="H77" s="2"/>
      <c r="I77" s="2"/>
      <c r="J77" s="2"/>
      <c r="K77" s="2"/>
      <c r="N77" s="2"/>
      <c r="O77" s="2"/>
      <c r="P77" s="2"/>
      <c r="Q77" s="2"/>
    </row>
    <row r="78" spans="1:17" ht="15.6" x14ac:dyDescent="0.3">
      <c r="A78" s="2">
        <v>1851</v>
      </c>
      <c r="B78" s="1"/>
      <c r="C78" s="1"/>
      <c r="D78" s="1"/>
      <c r="E78" s="1"/>
      <c r="F78" s="1"/>
      <c r="G78" s="1"/>
      <c r="H78" s="2"/>
      <c r="I78" s="2"/>
      <c r="J78" s="2"/>
      <c r="K78" s="2"/>
      <c r="N78" s="2"/>
      <c r="O78" s="2"/>
      <c r="P78" s="2"/>
      <c r="Q78" s="2"/>
    </row>
    <row r="79" spans="1:17" ht="15.6" x14ac:dyDescent="0.3">
      <c r="A79" s="2">
        <v>1852</v>
      </c>
      <c r="B79" s="1"/>
      <c r="C79" s="1"/>
      <c r="D79" s="1"/>
      <c r="E79" s="1"/>
      <c r="F79" s="1"/>
      <c r="G79" s="1"/>
      <c r="H79" s="2"/>
      <c r="I79" s="2"/>
      <c r="J79" s="2"/>
      <c r="K79" s="2"/>
      <c r="N79" s="2"/>
      <c r="O79" s="2"/>
      <c r="P79" s="2"/>
      <c r="Q79" s="2"/>
    </row>
    <row r="80" spans="1:17" ht="15.6" x14ac:dyDescent="0.3">
      <c r="A80" s="2">
        <v>1853</v>
      </c>
      <c r="B80" s="1"/>
      <c r="C80" s="1"/>
      <c r="D80" s="1"/>
      <c r="E80" s="1"/>
      <c r="F80" s="1"/>
      <c r="G80" s="1"/>
      <c r="H80" s="2"/>
      <c r="I80" s="2"/>
      <c r="J80" s="2"/>
      <c r="K80" s="2"/>
      <c r="N80" s="2"/>
      <c r="O80" s="2"/>
      <c r="P80" s="2"/>
      <c r="Q80" s="2"/>
    </row>
    <row r="81" spans="1:17" ht="15.6" x14ac:dyDescent="0.3">
      <c r="A81" s="2">
        <v>1854</v>
      </c>
      <c r="B81" s="1"/>
      <c r="C81" s="1"/>
      <c r="D81" s="1"/>
      <c r="E81" s="1"/>
      <c r="F81" s="1"/>
      <c r="G81" s="1"/>
      <c r="H81" s="2"/>
      <c r="I81" s="2"/>
      <c r="J81" s="2"/>
      <c r="K81" s="2"/>
      <c r="N81" s="2"/>
      <c r="O81" s="2"/>
      <c r="P81" s="2"/>
      <c r="Q81" s="2"/>
    </row>
    <row r="82" spans="1:17" ht="15.6" x14ac:dyDescent="0.3">
      <c r="A82" s="2">
        <v>1855</v>
      </c>
      <c r="B82" s="1"/>
      <c r="C82" s="1"/>
      <c r="D82" s="1"/>
      <c r="E82" s="1"/>
      <c r="F82" s="1"/>
      <c r="G82" s="1"/>
      <c r="H82" s="2"/>
      <c r="I82" s="2"/>
      <c r="J82" s="2"/>
      <c r="K82" s="2"/>
      <c r="N82" s="2"/>
      <c r="O82" s="2"/>
      <c r="P82" s="2"/>
      <c r="Q82" s="2"/>
    </row>
    <row r="83" spans="1:17" ht="15.6" x14ac:dyDescent="0.3">
      <c r="A83" s="2">
        <v>1856</v>
      </c>
      <c r="B83" s="1"/>
      <c r="C83" s="1"/>
      <c r="D83" s="1"/>
      <c r="E83" s="1"/>
      <c r="F83" s="1"/>
      <c r="G83" s="1"/>
      <c r="H83" s="2"/>
      <c r="I83" s="2"/>
      <c r="J83" s="2"/>
      <c r="K83" s="2"/>
      <c r="N83" s="2"/>
      <c r="O83" s="2"/>
      <c r="P83" s="2"/>
      <c r="Q83" s="2"/>
    </row>
    <row r="84" spans="1:17" ht="15.6" x14ac:dyDescent="0.3">
      <c r="A84" s="2">
        <v>1857</v>
      </c>
      <c r="B84" s="1"/>
      <c r="C84" s="1"/>
      <c r="D84" s="1"/>
      <c r="E84" s="1"/>
      <c r="F84" s="1"/>
      <c r="G84" s="1"/>
      <c r="H84" s="2"/>
      <c r="I84" s="2"/>
      <c r="J84" s="2"/>
      <c r="K84" s="2"/>
      <c r="N84" s="2"/>
      <c r="O84" s="2"/>
      <c r="P84" s="2"/>
      <c r="Q84" s="2"/>
    </row>
    <row r="85" spans="1:17" ht="15.6" x14ac:dyDescent="0.3">
      <c r="A85" s="2">
        <v>1858</v>
      </c>
      <c r="B85" s="1"/>
      <c r="C85" s="1"/>
      <c r="D85" s="1"/>
      <c r="E85" s="1"/>
      <c r="F85" s="1"/>
      <c r="G85" s="1"/>
      <c r="H85" s="2"/>
      <c r="I85" s="2"/>
      <c r="J85" s="2"/>
      <c r="K85" s="2"/>
      <c r="N85" s="2"/>
      <c r="O85" s="2"/>
      <c r="P85" s="2"/>
      <c r="Q85" s="2"/>
    </row>
    <row r="86" spans="1:17" ht="15.6" x14ac:dyDescent="0.3">
      <c r="A86" s="2">
        <v>1859</v>
      </c>
      <c r="B86" s="1"/>
      <c r="C86" s="1"/>
      <c r="D86" s="1"/>
      <c r="E86" s="1"/>
      <c r="F86" s="1"/>
      <c r="G86" s="1"/>
      <c r="H86" s="2"/>
      <c r="I86" s="2"/>
      <c r="J86" s="2"/>
      <c r="K86" s="2"/>
      <c r="N86" s="2"/>
      <c r="O86" s="2"/>
      <c r="P86" s="2"/>
      <c r="Q86" s="2"/>
    </row>
    <row r="87" spans="1:17" ht="15.6" x14ac:dyDescent="0.3">
      <c r="A87" s="2">
        <v>1860</v>
      </c>
      <c r="B87" s="1">
        <f>B$137*DataF4.1!B88/DataF4.1!B$138</f>
        <v>0.49767920998176274</v>
      </c>
      <c r="C87" s="1">
        <f>C$137*DataF4.1!C88/DataF4.1!C$138</f>
        <v>0.21023808948422235</v>
      </c>
      <c r="D87" s="1">
        <f>(1-$B87)*D$137/(1-$B$137)</f>
        <v>0.3652633119234564</v>
      </c>
      <c r="E87" s="1">
        <f>(1-$B87)*E$137/(1-$B$137)</f>
        <v>0.13705747809478086</v>
      </c>
      <c r="F87" s="1"/>
      <c r="G87" s="1"/>
      <c r="H87" s="2"/>
      <c r="I87" s="2"/>
      <c r="J87" s="2"/>
      <c r="K87" s="2"/>
      <c r="N87" s="2"/>
      <c r="O87" s="2"/>
      <c r="P87" s="2"/>
      <c r="Q87" s="2"/>
    </row>
    <row r="88" spans="1:17" ht="15.6" x14ac:dyDescent="0.3">
      <c r="A88" s="2">
        <v>1861</v>
      </c>
      <c r="B88" s="1"/>
      <c r="C88" s="1"/>
      <c r="D88" s="1"/>
      <c r="E88" s="1"/>
      <c r="F88" s="1"/>
      <c r="G88" s="1"/>
      <c r="H88" s="2"/>
      <c r="I88" s="2"/>
      <c r="J88" s="2"/>
      <c r="K88" s="2"/>
      <c r="N88" s="2"/>
      <c r="O88" s="2"/>
      <c r="P88" s="2"/>
      <c r="Q88" s="2"/>
    </row>
    <row r="89" spans="1:17" ht="15.6" x14ac:dyDescent="0.3">
      <c r="A89" s="2">
        <v>1862</v>
      </c>
      <c r="B89" s="1"/>
      <c r="C89" s="1"/>
      <c r="D89" s="1"/>
      <c r="E89" s="1"/>
      <c r="F89" s="1"/>
      <c r="G89" s="1"/>
      <c r="H89" s="2"/>
      <c r="I89" s="2"/>
      <c r="J89" s="2"/>
      <c r="K89" s="2"/>
      <c r="N89" s="2"/>
      <c r="O89" s="2"/>
      <c r="P89" s="2"/>
      <c r="Q89" s="2"/>
    </row>
    <row r="90" spans="1:17" ht="15.6" x14ac:dyDescent="0.3">
      <c r="A90" s="2">
        <v>1863</v>
      </c>
      <c r="B90" s="1"/>
      <c r="C90" s="1"/>
      <c r="D90" s="1"/>
      <c r="E90" s="1"/>
      <c r="F90" s="1"/>
      <c r="G90" s="1"/>
      <c r="H90" s="2"/>
      <c r="I90" s="2"/>
      <c r="J90" s="2"/>
      <c r="K90" s="2"/>
      <c r="N90" s="2"/>
      <c r="O90" s="2"/>
      <c r="P90" s="2"/>
      <c r="Q90" s="2"/>
    </row>
    <row r="91" spans="1:17" ht="15.6" x14ac:dyDescent="0.3">
      <c r="A91" s="2">
        <v>1864</v>
      </c>
      <c r="B91" s="1"/>
      <c r="C91" s="1"/>
      <c r="D91" s="1"/>
      <c r="E91" s="1"/>
      <c r="F91" s="1"/>
      <c r="G91" s="1"/>
      <c r="H91" s="2"/>
      <c r="I91" s="2"/>
      <c r="J91" s="2"/>
      <c r="K91" s="2"/>
      <c r="N91" s="2"/>
      <c r="O91" s="2"/>
      <c r="P91" s="2"/>
      <c r="Q91" s="2"/>
    </row>
    <row r="92" spans="1:17" ht="15.6" x14ac:dyDescent="0.3">
      <c r="A92" s="2">
        <v>1865</v>
      </c>
      <c r="B92" s="1"/>
      <c r="C92" s="1"/>
      <c r="D92" s="1"/>
      <c r="E92" s="1"/>
      <c r="F92" s="1"/>
      <c r="G92" s="1"/>
      <c r="H92" s="2"/>
      <c r="I92" s="2"/>
      <c r="J92" s="2"/>
      <c r="K92" s="2"/>
      <c r="N92" s="2"/>
      <c r="O92" s="2"/>
      <c r="P92" s="2"/>
      <c r="Q92" s="2"/>
    </row>
    <row r="93" spans="1:17" ht="15.6" x14ac:dyDescent="0.3">
      <c r="A93" s="2">
        <v>1866</v>
      </c>
      <c r="B93" s="1"/>
      <c r="C93" s="1"/>
      <c r="D93" s="1"/>
      <c r="E93" s="1"/>
      <c r="F93" s="1"/>
      <c r="G93" s="1"/>
      <c r="H93" s="2"/>
      <c r="I93" s="2"/>
      <c r="J93" s="2"/>
      <c r="K93" s="2"/>
      <c r="N93" s="2"/>
      <c r="O93" s="2"/>
      <c r="P93" s="2"/>
      <c r="Q93" s="2"/>
    </row>
    <row r="94" spans="1:17" ht="15.6" x14ac:dyDescent="0.3">
      <c r="A94" s="2">
        <v>1867</v>
      </c>
      <c r="B94" s="1"/>
      <c r="C94" s="1"/>
      <c r="D94" s="1"/>
      <c r="E94" s="1"/>
      <c r="F94" s="1"/>
      <c r="G94" s="1"/>
      <c r="H94" s="2"/>
      <c r="I94" s="2"/>
      <c r="J94" s="2"/>
      <c r="K94" s="2"/>
      <c r="N94" s="2"/>
      <c r="O94" s="2"/>
      <c r="P94" s="2"/>
      <c r="Q94" s="2"/>
    </row>
    <row r="95" spans="1:17" ht="15.6" x14ac:dyDescent="0.3">
      <c r="A95" s="2">
        <v>1868</v>
      </c>
      <c r="B95" s="1"/>
      <c r="C95" s="1"/>
      <c r="D95" s="1"/>
      <c r="E95" s="1"/>
      <c r="F95" s="1"/>
      <c r="G95" s="1"/>
      <c r="H95" s="2"/>
      <c r="I95" s="2"/>
      <c r="J95" s="2"/>
      <c r="K95" s="2"/>
      <c r="N95" s="2"/>
      <c r="O95" s="2"/>
      <c r="P95" s="2"/>
      <c r="Q95" s="2"/>
    </row>
    <row r="96" spans="1:17" ht="15.6" x14ac:dyDescent="0.3">
      <c r="A96" s="2">
        <v>1869</v>
      </c>
      <c r="B96" s="1"/>
      <c r="C96" s="1"/>
      <c r="D96" s="1"/>
      <c r="E96" s="1"/>
      <c r="F96" s="1"/>
      <c r="G96" s="1"/>
      <c r="H96" s="2"/>
      <c r="I96" s="2"/>
      <c r="J96" s="2"/>
      <c r="K96" s="2"/>
      <c r="N96" s="2"/>
      <c r="O96" s="2"/>
      <c r="P96" s="2"/>
      <c r="Q96" s="2"/>
    </row>
    <row r="97" spans="1:17" ht="15.6" x14ac:dyDescent="0.3">
      <c r="A97" s="2">
        <v>1870</v>
      </c>
      <c r="B97" s="1">
        <f>B$137*DataF4.1!B98/DataF4.1!B$138</f>
        <v>0.4963552008334291</v>
      </c>
      <c r="C97" s="1">
        <f>C$137*DataF4.1!C98/DataF4.1!C$138</f>
        <v>0.19733721799036683</v>
      </c>
      <c r="D97" s="1">
        <f>(1-$B97)*D$137/(1-$B$137)</f>
        <v>0.36622606715108647</v>
      </c>
      <c r="E97" s="1">
        <f>(1-$B97)*E$137/(1-$B$137)</f>
        <v>0.13741873201548446</v>
      </c>
      <c r="F97" s="1"/>
      <c r="G97" s="1"/>
      <c r="H97" s="2"/>
      <c r="I97" s="2"/>
      <c r="J97" s="2"/>
      <c r="K97" s="2"/>
      <c r="N97" s="2"/>
      <c r="O97" s="2"/>
      <c r="P97" s="2"/>
      <c r="Q97" s="2"/>
    </row>
    <row r="98" spans="1:17" ht="15.6" x14ac:dyDescent="0.3">
      <c r="A98" s="2">
        <v>1871</v>
      </c>
      <c r="B98" s="1"/>
      <c r="C98" s="1"/>
      <c r="D98" s="1"/>
      <c r="E98" s="1"/>
      <c r="F98" s="1"/>
      <c r="G98" s="1"/>
      <c r="H98" s="2"/>
      <c r="I98" s="2"/>
      <c r="J98" s="2"/>
      <c r="K98" s="2"/>
      <c r="N98" s="2"/>
      <c r="O98" s="2"/>
      <c r="P98" s="2"/>
      <c r="Q98" s="2"/>
    </row>
    <row r="99" spans="1:17" ht="15.6" x14ac:dyDescent="0.3">
      <c r="A99" s="2">
        <v>1872</v>
      </c>
      <c r="B99" s="1"/>
      <c r="C99" s="1"/>
      <c r="D99" s="1"/>
      <c r="E99" s="1"/>
      <c r="F99" s="1"/>
      <c r="G99" s="1"/>
      <c r="H99" s="2"/>
      <c r="I99" s="2"/>
      <c r="J99" s="2"/>
      <c r="K99" s="2"/>
      <c r="N99" s="2"/>
      <c r="O99" s="2"/>
      <c r="P99" s="2"/>
      <c r="Q99" s="2"/>
    </row>
    <row r="100" spans="1:17" ht="15.6" x14ac:dyDescent="0.3">
      <c r="A100" s="2">
        <v>1873</v>
      </c>
      <c r="B100" s="1"/>
      <c r="C100" s="1"/>
      <c r="D100" s="1"/>
      <c r="E100" s="1"/>
      <c r="F100" s="1"/>
      <c r="G100" s="1"/>
      <c r="H100" s="2"/>
      <c r="I100" s="2"/>
      <c r="J100" s="2"/>
      <c r="K100" s="2"/>
      <c r="N100" s="2"/>
      <c r="O100" s="2"/>
      <c r="P100" s="2"/>
      <c r="Q100" s="2"/>
    </row>
    <row r="101" spans="1:17" ht="15.6" x14ac:dyDescent="0.3">
      <c r="A101" s="2">
        <v>1874</v>
      </c>
      <c r="B101" s="1"/>
      <c r="C101" s="1"/>
      <c r="D101" s="1"/>
      <c r="E101" s="1"/>
      <c r="F101" s="1"/>
      <c r="G101" s="1"/>
      <c r="H101" s="2"/>
      <c r="I101" s="2"/>
      <c r="J101" s="2"/>
      <c r="K101" s="2"/>
      <c r="N101" s="2"/>
      <c r="O101" s="2"/>
      <c r="P101" s="2"/>
      <c r="Q101" s="2"/>
    </row>
    <row r="102" spans="1:17" ht="15.6" x14ac:dyDescent="0.3">
      <c r="A102" s="2">
        <v>1875</v>
      </c>
      <c r="B102" s="1"/>
      <c r="C102" s="1"/>
      <c r="D102" s="1"/>
      <c r="E102" s="1"/>
      <c r="F102" s="1"/>
      <c r="G102" s="1"/>
      <c r="H102" s="2"/>
      <c r="I102" s="2"/>
      <c r="J102" s="2"/>
      <c r="K102" s="2"/>
      <c r="N102" s="2"/>
      <c r="O102" s="2"/>
      <c r="P102" s="2"/>
      <c r="Q102" s="2"/>
    </row>
    <row r="103" spans="1:17" ht="15.6" x14ac:dyDescent="0.3">
      <c r="A103" s="2">
        <v>1876</v>
      </c>
      <c r="B103" s="1"/>
      <c r="C103" s="1"/>
      <c r="D103" s="1"/>
      <c r="E103" s="1"/>
      <c r="F103" s="1"/>
      <c r="G103" s="1"/>
      <c r="H103" s="2"/>
      <c r="I103" s="2"/>
      <c r="J103" s="2"/>
      <c r="K103" s="2"/>
      <c r="N103" s="2"/>
      <c r="O103" s="2"/>
      <c r="P103" s="2"/>
      <c r="Q103" s="2"/>
    </row>
    <row r="104" spans="1:17" ht="15.6" x14ac:dyDescent="0.3">
      <c r="A104" s="2">
        <v>1877</v>
      </c>
      <c r="B104" s="1"/>
      <c r="C104" s="1"/>
      <c r="D104" s="1"/>
      <c r="E104" s="1"/>
      <c r="F104" s="1"/>
      <c r="G104" s="1"/>
      <c r="H104" s="2"/>
      <c r="I104" s="2"/>
      <c r="J104" s="2"/>
      <c r="K104" s="2"/>
      <c r="N104" s="2"/>
      <c r="O104" s="2"/>
      <c r="P104" s="2"/>
      <c r="Q104" s="2"/>
    </row>
    <row r="105" spans="1:17" ht="15.6" x14ac:dyDescent="0.3">
      <c r="A105" s="2">
        <v>1878</v>
      </c>
      <c r="B105" s="1"/>
      <c r="C105" s="1"/>
      <c r="D105" s="1"/>
      <c r="E105" s="1"/>
      <c r="F105" s="1"/>
      <c r="G105" s="1"/>
      <c r="H105" s="2"/>
      <c r="I105" s="2"/>
      <c r="J105" s="2"/>
      <c r="K105" s="2"/>
      <c r="N105" s="2"/>
      <c r="O105" s="2"/>
      <c r="P105" s="2"/>
      <c r="Q105" s="2"/>
    </row>
    <row r="106" spans="1:17" ht="15.6" x14ac:dyDescent="0.3">
      <c r="A106" s="2">
        <v>1879</v>
      </c>
      <c r="B106" s="1"/>
      <c r="C106" s="1"/>
      <c r="D106" s="1"/>
      <c r="E106" s="1"/>
      <c r="F106" s="1"/>
      <c r="G106" s="1"/>
      <c r="H106" s="2"/>
      <c r="I106" s="2"/>
      <c r="J106" s="2"/>
      <c r="K106" s="2"/>
      <c r="N106" s="2"/>
      <c r="O106" s="2"/>
      <c r="P106" s="2"/>
      <c r="Q106" s="2"/>
    </row>
    <row r="107" spans="1:17" ht="15.6" x14ac:dyDescent="0.3">
      <c r="A107" s="2">
        <v>1880</v>
      </c>
      <c r="B107" s="1">
        <f>B$137*DataF4.1!B108/DataF4.1!B$138</f>
        <v>0.50345653668323831</v>
      </c>
      <c r="C107" s="1">
        <f>C$137*DataF4.1!C108/DataF4.1!C$138</f>
        <v>0.19664590879200511</v>
      </c>
      <c r="D107" s="1">
        <f>(1-$B107)*D$137/(1-$B$137)</f>
        <v>0.36106232019271761</v>
      </c>
      <c r="E107" s="1">
        <f>(1-$B107)*E$137/(1-$B$137)</f>
        <v>0.13548114312404408</v>
      </c>
      <c r="F107" s="1"/>
      <c r="G107" s="1"/>
      <c r="H107" s="2"/>
      <c r="I107" s="2"/>
      <c r="J107" s="2"/>
      <c r="K107" s="2"/>
      <c r="N107" s="2"/>
      <c r="O107" s="2"/>
      <c r="P107" s="2"/>
      <c r="Q107" s="2"/>
    </row>
    <row r="108" spans="1:17" ht="15.6" x14ac:dyDescent="0.3">
      <c r="A108" s="2">
        <v>1881</v>
      </c>
      <c r="B108" s="1"/>
      <c r="C108" s="1"/>
      <c r="D108" s="1"/>
      <c r="E108" s="1"/>
      <c r="F108" s="1"/>
      <c r="G108" s="1"/>
      <c r="H108" s="2"/>
      <c r="I108" s="2"/>
      <c r="J108" s="2"/>
      <c r="K108" s="2"/>
      <c r="N108" s="2"/>
      <c r="O108" s="2"/>
      <c r="P108" s="2"/>
      <c r="Q108" s="2"/>
    </row>
    <row r="109" spans="1:17" ht="15.6" x14ac:dyDescent="0.3">
      <c r="A109" s="2">
        <v>1882</v>
      </c>
      <c r="B109" s="1"/>
      <c r="C109" s="1"/>
      <c r="D109" s="1"/>
      <c r="E109" s="1"/>
      <c r="F109" s="1"/>
      <c r="G109" s="1"/>
      <c r="H109" s="2"/>
      <c r="I109" s="2"/>
      <c r="J109" s="2"/>
      <c r="K109" s="2"/>
      <c r="N109" s="2"/>
      <c r="O109" s="2"/>
      <c r="P109" s="2"/>
      <c r="Q109" s="2"/>
    </row>
    <row r="110" spans="1:17" ht="15.6" x14ac:dyDescent="0.3">
      <c r="A110" s="2">
        <v>1883</v>
      </c>
      <c r="B110" s="1"/>
      <c r="C110" s="1"/>
      <c r="D110" s="1"/>
      <c r="E110" s="1"/>
      <c r="F110" s="1"/>
      <c r="G110" s="1"/>
      <c r="H110" s="2"/>
      <c r="I110" s="2"/>
      <c r="J110" s="2"/>
      <c r="K110" s="2"/>
      <c r="N110" s="2"/>
      <c r="O110" s="2"/>
      <c r="P110" s="2"/>
      <c r="Q110" s="2"/>
    </row>
    <row r="111" spans="1:17" ht="15.6" x14ac:dyDescent="0.3">
      <c r="A111" s="2">
        <v>1884</v>
      </c>
      <c r="B111" s="1"/>
      <c r="C111" s="1"/>
      <c r="D111" s="1"/>
      <c r="E111" s="1"/>
      <c r="F111" s="1"/>
      <c r="G111" s="1"/>
      <c r="H111" s="2"/>
      <c r="I111" s="2"/>
      <c r="J111" s="2"/>
      <c r="K111" s="2"/>
      <c r="N111" s="2"/>
      <c r="O111" s="2"/>
      <c r="P111" s="2"/>
      <c r="Q111" s="2"/>
    </row>
    <row r="112" spans="1:17" ht="15.6" x14ac:dyDescent="0.3">
      <c r="A112" s="2">
        <v>1885</v>
      </c>
      <c r="B112" s="1"/>
      <c r="C112" s="1"/>
      <c r="D112" s="1"/>
      <c r="E112" s="1"/>
      <c r="F112" s="1"/>
      <c r="G112" s="1"/>
      <c r="H112" s="2"/>
      <c r="I112" s="2"/>
      <c r="J112" s="2"/>
      <c r="K112" s="2"/>
      <c r="N112" s="2"/>
      <c r="O112" s="2"/>
      <c r="P112" s="2"/>
      <c r="Q112" s="2"/>
    </row>
    <row r="113" spans="1:17" ht="15.6" x14ac:dyDescent="0.3">
      <c r="A113" s="2">
        <v>1886</v>
      </c>
      <c r="B113" s="1"/>
      <c r="C113" s="1"/>
      <c r="D113" s="1"/>
      <c r="E113" s="1"/>
      <c r="F113" s="1"/>
      <c r="G113" s="1"/>
      <c r="H113" s="2"/>
      <c r="I113" s="2"/>
      <c r="J113" s="2"/>
      <c r="K113" s="2"/>
      <c r="N113" s="2"/>
      <c r="O113" s="2"/>
      <c r="P113" s="2"/>
      <c r="Q113" s="2"/>
    </row>
    <row r="114" spans="1:17" ht="15.6" x14ac:dyDescent="0.3">
      <c r="A114" s="2">
        <v>1887</v>
      </c>
      <c r="B114" s="1"/>
      <c r="C114" s="1"/>
      <c r="D114" s="1"/>
      <c r="E114" s="1"/>
      <c r="F114" s="1"/>
      <c r="G114" s="1"/>
      <c r="H114" s="2"/>
      <c r="I114" s="2"/>
      <c r="J114" s="2"/>
      <c r="K114" s="2"/>
      <c r="N114" s="2"/>
      <c r="O114" s="2"/>
      <c r="P114" s="2"/>
      <c r="Q114" s="2"/>
    </row>
    <row r="115" spans="1:17" ht="15.6" x14ac:dyDescent="0.3">
      <c r="A115" s="2">
        <v>1888</v>
      </c>
      <c r="B115" s="1"/>
      <c r="C115" s="1"/>
      <c r="D115" s="1"/>
      <c r="E115" s="1"/>
      <c r="F115" s="1"/>
      <c r="G115" s="1"/>
      <c r="H115" s="2"/>
      <c r="I115" s="2"/>
      <c r="J115" s="2"/>
      <c r="K115" s="2"/>
      <c r="N115" s="2"/>
      <c r="O115" s="2"/>
      <c r="P115" s="2"/>
      <c r="Q115" s="2"/>
    </row>
    <row r="116" spans="1:17" ht="15.6" x14ac:dyDescent="0.3">
      <c r="A116" s="2">
        <v>1889</v>
      </c>
      <c r="B116" s="1"/>
      <c r="C116" s="1"/>
      <c r="D116" s="1"/>
      <c r="E116" s="1"/>
      <c r="F116" s="1"/>
      <c r="G116" s="1"/>
      <c r="H116" s="2"/>
      <c r="I116" s="2"/>
      <c r="J116" s="2"/>
      <c r="K116" s="2"/>
      <c r="N116" s="2"/>
      <c r="O116" s="2"/>
      <c r="P116" s="2"/>
      <c r="Q116" s="2"/>
    </row>
    <row r="117" spans="1:17" ht="15.6" x14ac:dyDescent="0.3">
      <c r="A117" s="2">
        <v>1890</v>
      </c>
      <c r="B117" s="1">
        <f>B$137*DataF4.1!B118/DataF4.1!B$138</f>
        <v>0.50555887454476334</v>
      </c>
      <c r="C117" s="1">
        <f>C$137*DataF4.1!C118/DataF4.1!C$138</f>
        <v>0.20410173774831786</v>
      </c>
      <c r="D117" s="1">
        <f>(1-$B117)*D$137/(1-$B$137)</f>
        <v>0.35953360208002549</v>
      </c>
      <c r="E117" s="1">
        <f>(1-$B117)*E$137/(1-$B$137)</f>
        <v>0.1349075233752112</v>
      </c>
      <c r="F117" s="1"/>
      <c r="G117" s="1"/>
      <c r="H117" s="2"/>
      <c r="I117" s="2"/>
      <c r="J117" s="2"/>
      <c r="K117" s="2"/>
      <c r="N117" s="2"/>
      <c r="O117" s="2"/>
      <c r="P117" s="2"/>
      <c r="Q117" s="2"/>
    </row>
    <row r="118" spans="1:17" ht="15.6" x14ac:dyDescent="0.3">
      <c r="A118" s="2">
        <v>1891</v>
      </c>
      <c r="B118" s="1"/>
      <c r="C118" s="1"/>
      <c r="D118" s="1"/>
      <c r="E118" s="1"/>
      <c r="F118" s="1"/>
      <c r="G118" s="1"/>
      <c r="H118" s="2"/>
      <c r="I118" s="2"/>
      <c r="J118" s="2"/>
      <c r="K118" s="2"/>
      <c r="N118" s="2"/>
      <c r="O118" s="2"/>
      <c r="P118" s="2"/>
      <c r="Q118" s="2"/>
    </row>
    <row r="119" spans="1:17" ht="15.6" x14ac:dyDescent="0.3">
      <c r="A119" s="2">
        <v>1892</v>
      </c>
      <c r="B119" s="1"/>
      <c r="C119" s="1"/>
      <c r="D119" s="1"/>
      <c r="E119" s="1"/>
      <c r="F119" s="1"/>
      <c r="G119" s="1"/>
      <c r="H119" s="2"/>
      <c r="I119" s="2"/>
      <c r="J119" s="2"/>
      <c r="K119" s="2"/>
      <c r="N119" s="2"/>
      <c r="O119" s="2"/>
      <c r="P119" s="2"/>
      <c r="Q119" s="2"/>
    </row>
    <row r="120" spans="1:17" ht="15.6" x14ac:dyDescent="0.3">
      <c r="A120" s="2">
        <v>1893</v>
      </c>
      <c r="B120" s="1"/>
      <c r="C120" s="1"/>
      <c r="D120" s="1"/>
      <c r="E120" s="1"/>
      <c r="F120" s="1"/>
      <c r="G120" s="1"/>
      <c r="H120" s="2"/>
      <c r="I120" s="2"/>
      <c r="J120" s="2"/>
      <c r="K120" s="2"/>
      <c r="N120" s="2"/>
      <c r="O120" s="2"/>
      <c r="P120" s="2"/>
      <c r="Q120" s="2"/>
    </row>
    <row r="121" spans="1:17" ht="15.6" x14ac:dyDescent="0.3">
      <c r="A121" s="2">
        <v>1894</v>
      </c>
      <c r="B121" s="1"/>
      <c r="C121" s="1"/>
      <c r="D121" s="1"/>
      <c r="E121" s="1"/>
      <c r="F121" s="1"/>
      <c r="G121" s="1"/>
      <c r="H121" s="2"/>
      <c r="I121" s="2"/>
      <c r="J121" s="2"/>
      <c r="K121" s="2"/>
      <c r="N121" s="2"/>
      <c r="O121" s="2"/>
      <c r="P121" s="2"/>
      <c r="Q121" s="2"/>
    </row>
    <row r="122" spans="1:17" ht="15.6" x14ac:dyDescent="0.3">
      <c r="A122" s="2">
        <v>1895</v>
      </c>
      <c r="B122" s="1"/>
      <c r="C122" s="1"/>
      <c r="D122" s="1"/>
      <c r="E122" s="1"/>
      <c r="F122" s="1"/>
      <c r="G122" s="1"/>
      <c r="H122" s="2"/>
      <c r="I122" s="2"/>
      <c r="J122" s="2"/>
      <c r="K122" s="2"/>
      <c r="N122" s="2"/>
      <c r="O122" s="2"/>
      <c r="P122" s="2"/>
      <c r="Q122" s="2"/>
    </row>
    <row r="123" spans="1:17" ht="15.6" x14ac:dyDescent="0.3">
      <c r="A123" s="2">
        <v>1896</v>
      </c>
      <c r="B123" s="1"/>
      <c r="C123" s="1"/>
      <c r="D123" s="1"/>
      <c r="E123" s="1"/>
      <c r="F123" s="1"/>
      <c r="G123" s="1"/>
      <c r="H123" s="2"/>
      <c r="I123" s="2"/>
      <c r="J123" s="2"/>
      <c r="K123" s="2"/>
      <c r="N123" s="2"/>
      <c r="O123" s="2"/>
      <c r="P123" s="2"/>
      <c r="Q123" s="2"/>
    </row>
    <row r="124" spans="1:17" ht="15.6" x14ac:dyDescent="0.3">
      <c r="A124" s="2">
        <v>1897</v>
      </c>
      <c r="B124" s="1"/>
      <c r="C124" s="1"/>
      <c r="D124" s="1"/>
      <c r="E124" s="1"/>
      <c r="F124" s="1"/>
      <c r="G124" s="1"/>
      <c r="H124" s="2"/>
      <c r="I124" s="2"/>
      <c r="J124" s="2"/>
      <c r="K124" s="2"/>
      <c r="N124" s="2"/>
      <c r="O124" s="2"/>
      <c r="P124" s="2"/>
      <c r="Q124" s="2"/>
    </row>
    <row r="125" spans="1:17" ht="15.6" x14ac:dyDescent="0.3">
      <c r="A125" s="2">
        <v>1898</v>
      </c>
      <c r="B125" s="1"/>
      <c r="C125" s="1"/>
      <c r="D125" s="1"/>
      <c r="E125" s="1"/>
      <c r="F125" s="1"/>
      <c r="G125" s="1"/>
      <c r="H125" s="2"/>
      <c r="I125" s="2"/>
      <c r="J125" s="2"/>
      <c r="K125" s="2"/>
      <c r="N125" s="2"/>
      <c r="O125" s="2"/>
      <c r="P125" s="2"/>
      <c r="Q125" s="2"/>
    </row>
    <row r="126" spans="1:17" ht="15.6" x14ac:dyDescent="0.3">
      <c r="A126" s="2">
        <v>1899</v>
      </c>
      <c r="B126" s="1"/>
      <c r="C126" s="1"/>
      <c r="D126" s="1"/>
      <c r="E126" s="1"/>
      <c r="F126" s="1"/>
      <c r="G126" s="1"/>
      <c r="H126" s="2"/>
      <c r="I126" s="2"/>
      <c r="J126" s="2"/>
      <c r="K126" s="2"/>
      <c r="N126" s="2"/>
      <c r="O126" s="2"/>
      <c r="P126" s="2"/>
      <c r="Q126" s="2"/>
    </row>
    <row r="127" spans="1:17" ht="15.6" x14ac:dyDescent="0.3">
      <c r="A127" s="2">
        <v>1900</v>
      </c>
      <c r="B127" s="1">
        <f>H127</f>
        <v>0.50028019999999995</v>
      </c>
      <c r="C127" s="1">
        <f>I127</f>
        <v>0.22047639999999999</v>
      </c>
      <c r="D127" s="1">
        <f>J127</f>
        <v>0.36410490000000006</v>
      </c>
      <c r="E127" s="1">
        <f>K127</f>
        <v>0.13561490000000001</v>
      </c>
      <c r="F127" s="1"/>
      <c r="G127" s="1"/>
      <c r="H127" s="7">
        <v>0.50028019999999995</v>
      </c>
      <c r="I127" s="7">
        <v>0.22047639999999999</v>
      </c>
      <c r="J127" s="7">
        <v>0.36410490000000006</v>
      </c>
      <c r="K127" s="7">
        <v>0.13561490000000001</v>
      </c>
      <c r="L127" s="58">
        <f>H127/N127</f>
        <v>1.0005605789142393</v>
      </c>
      <c r="M127" s="58">
        <f>I127/O127</f>
        <v>1.0021654599753691</v>
      </c>
      <c r="N127" s="7">
        <v>0.49999991059299997</v>
      </c>
      <c r="O127" s="7">
        <v>0.219999998808</v>
      </c>
      <c r="P127" s="7">
        <v>0.36410492658600002</v>
      </c>
      <c r="Q127" s="7">
        <v>0.13561487197899999</v>
      </c>
    </row>
    <row r="128" spans="1:17" ht="15.6" x14ac:dyDescent="0.3">
      <c r="A128" s="2">
        <v>1901</v>
      </c>
      <c r="B128" s="1"/>
      <c r="C128" s="1"/>
      <c r="D128" s="1"/>
      <c r="E128" s="1"/>
      <c r="F128" s="1"/>
      <c r="G128" s="1"/>
      <c r="H128" s="7"/>
      <c r="I128" s="7"/>
      <c r="J128" s="7"/>
      <c r="K128" s="7"/>
      <c r="L128" s="59"/>
      <c r="M128" s="59"/>
      <c r="N128" s="7"/>
      <c r="O128" s="7"/>
      <c r="P128" s="7"/>
      <c r="Q128" s="7"/>
    </row>
    <row r="129" spans="1:17" ht="15.6" x14ac:dyDescent="0.3">
      <c r="A129" s="2">
        <v>1902</v>
      </c>
      <c r="B129" s="1"/>
      <c r="C129" s="1"/>
      <c r="D129" s="1"/>
      <c r="E129" s="1"/>
      <c r="F129" s="1"/>
      <c r="G129" s="1"/>
      <c r="H129" s="7"/>
      <c r="I129" s="7"/>
      <c r="J129" s="7"/>
      <c r="K129" s="7"/>
      <c r="L129" s="59"/>
      <c r="M129" s="59"/>
      <c r="N129" s="7"/>
      <c r="O129" s="7"/>
      <c r="P129" s="7"/>
      <c r="Q129" s="7"/>
    </row>
    <row r="130" spans="1:17" ht="15.6" x14ac:dyDescent="0.3">
      <c r="A130" s="2">
        <v>1903</v>
      </c>
      <c r="B130" s="1"/>
      <c r="C130" s="1"/>
      <c r="D130" s="1"/>
      <c r="E130" s="1"/>
      <c r="F130" s="1"/>
      <c r="G130" s="1"/>
      <c r="H130" s="7"/>
      <c r="I130" s="7"/>
      <c r="J130" s="7"/>
      <c r="K130" s="7"/>
      <c r="L130" s="59"/>
      <c r="M130" s="59"/>
      <c r="N130" s="7"/>
      <c r="O130" s="7"/>
      <c r="P130" s="7"/>
      <c r="Q130" s="7"/>
    </row>
    <row r="131" spans="1:17" ht="15.6" x14ac:dyDescent="0.3">
      <c r="A131" s="2">
        <v>1904</v>
      </c>
      <c r="B131" s="1"/>
      <c r="C131" s="1"/>
      <c r="D131" s="1"/>
      <c r="E131" s="1"/>
      <c r="F131" s="1"/>
      <c r="G131" s="1"/>
      <c r="H131" s="7"/>
      <c r="I131" s="7"/>
      <c r="J131" s="7"/>
      <c r="K131" s="7"/>
      <c r="L131" s="59"/>
      <c r="M131" s="59"/>
      <c r="N131" s="7"/>
      <c r="O131" s="7"/>
      <c r="P131" s="7"/>
      <c r="Q131" s="7"/>
    </row>
    <row r="132" spans="1:17" ht="15.6" x14ac:dyDescent="0.3">
      <c r="A132" s="2">
        <v>1905</v>
      </c>
      <c r="B132" s="1"/>
      <c r="C132" s="1"/>
      <c r="D132" s="1"/>
      <c r="E132" s="1"/>
      <c r="F132" s="1"/>
      <c r="G132" s="1"/>
      <c r="H132" s="7"/>
      <c r="I132" s="7"/>
      <c r="J132" s="7"/>
      <c r="K132" s="7"/>
      <c r="L132" s="59"/>
      <c r="M132" s="59"/>
      <c r="N132" s="7"/>
      <c r="O132" s="7"/>
      <c r="P132" s="7"/>
      <c r="Q132" s="7"/>
    </row>
    <row r="133" spans="1:17" ht="15.6" x14ac:dyDescent="0.3">
      <c r="A133" s="2">
        <v>1906</v>
      </c>
      <c r="B133" s="1"/>
      <c r="C133" s="1"/>
      <c r="D133" s="1"/>
      <c r="E133" s="1"/>
      <c r="F133" s="1"/>
      <c r="G133" s="1"/>
      <c r="H133" s="7"/>
      <c r="I133" s="7"/>
      <c r="J133" s="7"/>
      <c r="K133" s="7"/>
      <c r="L133" s="59"/>
      <c r="M133" s="59"/>
      <c r="N133" s="7"/>
      <c r="O133" s="7"/>
      <c r="P133" s="7"/>
      <c r="Q133" s="7"/>
    </row>
    <row r="134" spans="1:17" ht="15.6" x14ac:dyDescent="0.3">
      <c r="A134" s="2">
        <v>1907</v>
      </c>
      <c r="B134" s="1"/>
      <c r="C134" s="1"/>
      <c r="D134" s="1"/>
      <c r="E134" s="1"/>
      <c r="F134" s="1"/>
      <c r="G134" s="1"/>
      <c r="H134" s="7"/>
      <c r="I134" s="7"/>
      <c r="J134" s="7"/>
      <c r="K134" s="7"/>
      <c r="L134" s="59"/>
      <c r="M134" s="59"/>
      <c r="N134" s="7"/>
      <c r="O134" s="7"/>
      <c r="P134" s="7"/>
      <c r="Q134" s="7"/>
    </row>
    <row r="135" spans="1:17" ht="15.6" x14ac:dyDescent="0.3">
      <c r="A135" s="2">
        <v>1908</v>
      </c>
      <c r="B135" s="1"/>
      <c r="C135" s="1"/>
      <c r="D135" s="1"/>
      <c r="E135" s="1"/>
      <c r="F135" s="1"/>
      <c r="G135" s="1"/>
      <c r="H135" s="7"/>
      <c r="I135" s="7"/>
      <c r="J135" s="7"/>
      <c r="K135" s="7"/>
      <c r="L135" s="59"/>
      <c r="M135" s="59"/>
      <c r="N135" s="7"/>
      <c r="O135" s="7"/>
      <c r="P135" s="7"/>
      <c r="Q135" s="7"/>
    </row>
    <row r="136" spans="1:17" ht="15.6" x14ac:dyDescent="0.3">
      <c r="A136" s="2">
        <v>1909</v>
      </c>
      <c r="B136" s="1"/>
      <c r="C136" s="1"/>
      <c r="D136" s="1"/>
      <c r="E136" s="1"/>
      <c r="F136" s="1"/>
      <c r="G136" s="1"/>
      <c r="H136" s="7"/>
      <c r="I136" s="7"/>
      <c r="J136" s="7"/>
      <c r="K136" s="7"/>
      <c r="L136" s="59"/>
      <c r="M136" s="59"/>
      <c r="N136" s="7"/>
      <c r="O136" s="7"/>
      <c r="P136" s="7"/>
      <c r="Q136" s="7"/>
    </row>
    <row r="137" spans="1:17" ht="15.6" x14ac:dyDescent="0.3">
      <c r="A137" s="2">
        <v>1910</v>
      </c>
      <c r="B137" s="1">
        <f>AVERAGE(H135:H139)</f>
        <v>0.51679229999999998</v>
      </c>
      <c r="C137" s="1">
        <f>AVERAGE(I135:I139)</f>
        <v>0.22946559999999999</v>
      </c>
      <c r="D137" s="1">
        <f>AVERAGE(J135:J139)</f>
        <v>0.35136520000000004</v>
      </c>
      <c r="E137" s="1">
        <f>AVERAGE(K135:K139)</f>
        <v>0.1318425</v>
      </c>
      <c r="F137" s="1"/>
      <c r="G137" s="1"/>
      <c r="H137" s="7">
        <v>0.51679229999999998</v>
      </c>
      <c r="I137" s="7">
        <v>0.22946559999999999</v>
      </c>
      <c r="J137" s="7">
        <v>0.35136520000000004</v>
      </c>
      <c r="K137" s="7">
        <v>0.1318425</v>
      </c>
      <c r="L137" s="58">
        <f>H137/N137</f>
        <v>0.9938309269387603</v>
      </c>
      <c r="M137" s="58">
        <f>I137/O137</f>
        <v>0.99767650364214611</v>
      </c>
      <c r="N137" s="7">
        <v>0.52000021934499996</v>
      </c>
      <c r="O137" s="7">
        <v>0.23000000417200001</v>
      </c>
      <c r="P137" s="7">
        <v>0.35136520862600001</v>
      </c>
      <c r="Q137" s="7">
        <v>0.13184249401100001</v>
      </c>
    </row>
    <row r="138" spans="1:17" ht="15.6" x14ac:dyDescent="0.3">
      <c r="A138" s="2">
        <v>1911</v>
      </c>
      <c r="B138" s="1"/>
      <c r="C138" s="1"/>
      <c r="D138" s="1"/>
      <c r="E138" s="1"/>
      <c r="F138" s="1"/>
      <c r="G138" s="1"/>
      <c r="H138" s="7"/>
      <c r="I138" s="7"/>
      <c r="J138" s="7"/>
      <c r="K138" s="7"/>
      <c r="L138" s="59"/>
      <c r="M138" s="59"/>
      <c r="N138" s="7"/>
      <c r="O138" s="7"/>
      <c r="P138" s="7"/>
      <c r="Q138" s="7"/>
    </row>
    <row r="139" spans="1:17" ht="15.6" x14ac:dyDescent="0.3">
      <c r="A139" s="2">
        <v>1912</v>
      </c>
      <c r="B139" s="1"/>
      <c r="C139" s="1"/>
      <c r="D139" s="1"/>
      <c r="E139" s="1"/>
      <c r="F139" s="1"/>
      <c r="G139" s="1"/>
      <c r="H139" s="7"/>
      <c r="I139" s="7"/>
      <c r="J139" s="7"/>
      <c r="K139" s="7"/>
      <c r="L139" s="59"/>
      <c r="M139" s="59"/>
      <c r="N139" s="7"/>
      <c r="O139" s="7"/>
      <c r="P139" s="7"/>
      <c r="Q139" s="7"/>
    </row>
    <row r="140" spans="1:17" ht="15.6" x14ac:dyDescent="0.3">
      <c r="A140" s="2">
        <v>1913</v>
      </c>
      <c r="B140" s="1"/>
      <c r="C140" s="1"/>
      <c r="D140" s="1"/>
      <c r="E140" s="1"/>
      <c r="F140" s="1"/>
      <c r="G140" s="1"/>
      <c r="H140" s="7"/>
      <c r="I140" s="7"/>
      <c r="J140" s="7"/>
      <c r="K140" s="7"/>
      <c r="L140" s="59"/>
      <c r="M140" s="59"/>
      <c r="N140" s="7"/>
      <c r="O140" s="7"/>
      <c r="P140" s="7"/>
      <c r="Q140" s="7"/>
    </row>
    <row r="141" spans="1:17" ht="15.6" x14ac:dyDescent="0.3">
      <c r="A141" s="2">
        <v>1914</v>
      </c>
      <c r="B141" s="1"/>
      <c r="C141" s="1"/>
      <c r="D141" s="1"/>
      <c r="E141" s="1"/>
      <c r="F141" s="1"/>
      <c r="G141" s="1"/>
      <c r="H141" s="7"/>
      <c r="I141" s="7"/>
      <c r="J141" s="7"/>
      <c r="K141" s="7"/>
      <c r="L141" s="59"/>
      <c r="M141" s="59"/>
      <c r="N141" s="7"/>
      <c r="O141" s="7"/>
      <c r="P141" s="7"/>
      <c r="Q141" s="7"/>
    </row>
    <row r="142" spans="1:17" ht="15.6" x14ac:dyDescent="0.3">
      <c r="A142" s="2">
        <v>1915</v>
      </c>
      <c r="B142" s="1">
        <f>AVERAGE(H142:H144)</f>
        <v>0.49762983333333333</v>
      </c>
      <c r="C142" s="1">
        <f t="shared" ref="C142:E142" si="1">AVERAGE(I142:I144)</f>
        <v>0.21755993333333334</v>
      </c>
      <c r="D142" s="1">
        <f t="shared" si="1"/>
        <v>0.36470023333333335</v>
      </c>
      <c r="E142" s="1">
        <f t="shared" si="1"/>
        <v>0.13766993333333336</v>
      </c>
      <c r="F142" s="1"/>
      <c r="G142" s="1"/>
      <c r="H142" s="7">
        <v>0.48509720000000001</v>
      </c>
      <c r="I142" s="7">
        <v>0.19826530000000001</v>
      </c>
      <c r="J142" s="7">
        <v>0.37620520000000002</v>
      </c>
      <c r="K142" s="7">
        <v>0.1386976</v>
      </c>
      <c r="L142" s="58">
        <f t="shared" ref="L142:M205" si="2">H142/N142</f>
        <v>0.98800799544639539</v>
      </c>
      <c r="M142" s="58">
        <f t="shared" si="2"/>
        <v>0.98735141271193949</v>
      </c>
      <c r="N142" s="7">
        <v>0.490985095501</v>
      </c>
      <c r="O142" s="7">
        <v>0.20080520212700001</v>
      </c>
      <c r="P142" s="7">
        <v>0.37620517611499998</v>
      </c>
      <c r="Q142" s="7">
        <v>0.13869762420699999</v>
      </c>
    </row>
    <row r="143" spans="1:17" ht="15.6" x14ac:dyDescent="0.3">
      <c r="A143" s="2">
        <v>1916</v>
      </c>
      <c r="B143" s="1"/>
      <c r="C143" s="1"/>
      <c r="D143" s="1"/>
      <c r="E143" s="1"/>
      <c r="F143" s="1"/>
      <c r="G143" s="1"/>
      <c r="H143" s="7">
        <v>0.50462739999999995</v>
      </c>
      <c r="I143" s="7">
        <v>0.22839419999999999</v>
      </c>
      <c r="J143" s="7">
        <v>0.35774960000000006</v>
      </c>
      <c r="K143" s="7">
        <v>0.137623</v>
      </c>
      <c r="L143" s="58">
        <f t="shared" si="2"/>
        <v>0.98378119378567841</v>
      </c>
      <c r="M143" s="58">
        <f t="shared" si="2"/>
        <v>0.98892499429681191</v>
      </c>
      <c r="N143" s="7">
        <v>0.51294678449599995</v>
      </c>
      <c r="O143" s="7">
        <v>0.23095199465800001</v>
      </c>
      <c r="P143" s="7">
        <v>0.35774952173199998</v>
      </c>
      <c r="Q143" s="7">
        <v>0.13762295246100001</v>
      </c>
    </row>
    <row r="144" spans="1:17" ht="15.6" x14ac:dyDescent="0.3">
      <c r="A144" s="2">
        <v>1917</v>
      </c>
      <c r="B144" s="1"/>
      <c r="C144" s="1"/>
      <c r="D144" s="1"/>
      <c r="E144" s="1"/>
      <c r="F144" s="1"/>
      <c r="G144" s="1"/>
      <c r="H144" s="7">
        <v>0.50316490000000003</v>
      </c>
      <c r="I144" s="7">
        <v>0.22602030000000001</v>
      </c>
      <c r="J144" s="7">
        <v>0.36014589999999996</v>
      </c>
      <c r="K144" s="7">
        <v>0.13668920000000001</v>
      </c>
      <c r="L144" s="58">
        <f t="shared" si="2"/>
        <v>0.98400834173820451</v>
      </c>
      <c r="M144" s="58">
        <f t="shared" si="2"/>
        <v>0.99199668325933987</v>
      </c>
      <c r="N144" s="7">
        <v>0.51134210825000004</v>
      </c>
      <c r="O144" s="7">
        <v>0.22784380614800001</v>
      </c>
      <c r="P144" s="7">
        <v>0.36014592647600002</v>
      </c>
      <c r="Q144" s="7">
        <v>0.136689186096</v>
      </c>
    </row>
    <row r="145" spans="1:17" ht="15.6" x14ac:dyDescent="0.3">
      <c r="A145" s="2">
        <v>1918</v>
      </c>
      <c r="B145" s="1"/>
      <c r="C145" s="1"/>
      <c r="D145" s="1"/>
      <c r="E145" s="1"/>
      <c r="F145" s="1"/>
      <c r="G145" s="1"/>
      <c r="H145" s="7">
        <v>0.47424470000000002</v>
      </c>
      <c r="I145" s="7">
        <v>0.20094219999999999</v>
      </c>
      <c r="J145" s="7">
        <v>0.38174209999999992</v>
      </c>
      <c r="K145" s="7">
        <v>0.14401320000000001</v>
      </c>
      <c r="L145" s="58">
        <f t="shared" si="2"/>
        <v>0.98802729702177616</v>
      </c>
      <c r="M145" s="58">
        <f t="shared" si="2"/>
        <v>0.99784283750163039</v>
      </c>
      <c r="N145" s="7">
        <v>0.47999149560900001</v>
      </c>
      <c r="O145" s="7">
        <v>0.20137660205399999</v>
      </c>
      <c r="P145" s="7">
        <v>0.38174200058000002</v>
      </c>
      <c r="Q145" s="7">
        <v>0.14401316642799999</v>
      </c>
    </row>
    <row r="146" spans="1:17" ht="15.6" x14ac:dyDescent="0.3">
      <c r="A146" s="2">
        <v>1919</v>
      </c>
      <c r="B146" s="1"/>
      <c r="C146" s="1"/>
      <c r="D146" s="1"/>
      <c r="E146" s="1"/>
      <c r="F146" s="1"/>
      <c r="G146" s="1"/>
      <c r="H146" s="7">
        <v>0.48306680000000002</v>
      </c>
      <c r="I146" s="7">
        <v>0.20952129999999999</v>
      </c>
      <c r="J146" s="7">
        <v>0.3734537</v>
      </c>
      <c r="K146" s="7">
        <v>0.14347950000000001</v>
      </c>
      <c r="L146" s="58">
        <f t="shared" si="2"/>
        <v>0.98756435953571997</v>
      </c>
      <c r="M146" s="58">
        <f t="shared" si="2"/>
        <v>0.98716301938244388</v>
      </c>
      <c r="N146" s="7">
        <v>0.48914968967400002</v>
      </c>
      <c r="O146" s="7">
        <v>0.21224589645899999</v>
      </c>
      <c r="P146" s="7">
        <v>0.37345367670099999</v>
      </c>
      <c r="Q146" s="7">
        <v>0.14347952604299999</v>
      </c>
    </row>
    <row r="147" spans="1:17" ht="15.6" x14ac:dyDescent="0.3">
      <c r="A147" s="2">
        <v>1920</v>
      </c>
      <c r="B147" s="1">
        <f>AVERAGE(H145:H149)</f>
        <v>0.47386689999999998</v>
      </c>
      <c r="C147" s="1">
        <f>AVERAGE(I145:I149)</f>
        <v>0.20237355999999998</v>
      </c>
      <c r="D147" s="1">
        <f>AVERAGE(J145:J149)</f>
        <v>0.38083290000000003</v>
      </c>
      <c r="E147" s="1">
        <f>AVERAGE(K145:K149)</f>
        <v>0.14530019999999999</v>
      </c>
      <c r="F147" s="1"/>
      <c r="G147" s="1"/>
      <c r="H147" s="7">
        <v>0.47313959999999999</v>
      </c>
      <c r="I147" s="7">
        <v>0.20068759999999999</v>
      </c>
      <c r="J147" s="7">
        <v>0.38114020000000004</v>
      </c>
      <c r="K147" s="7">
        <v>0.14572019999999999</v>
      </c>
      <c r="L147" s="58">
        <f t="shared" si="2"/>
        <v>0.99910721454812668</v>
      </c>
      <c r="M147" s="58">
        <f t="shared" si="2"/>
        <v>1.0010310545940062</v>
      </c>
      <c r="N147" s="7">
        <v>0.47356238961199998</v>
      </c>
      <c r="O147" s="7">
        <v>0.20048089325400001</v>
      </c>
      <c r="P147" s="7">
        <v>0.38114020228399997</v>
      </c>
      <c r="Q147" s="7">
        <v>0.14572018384900001</v>
      </c>
    </row>
    <row r="148" spans="1:17" ht="15.6" x14ac:dyDescent="0.3">
      <c r="A148" s="2">
        <v>1921</v>
      </c>
      <c r="B148" s="1"/>
      <c r="C148" s="1"/>
      <c r="D148" s="1"/>
      <c r="E148" s="1"/>
      <c r="F148" s="1"/>
      <c r="G148" s="1"/>
      <c r="H148" s="7">
        <v>0.46184799999999998</v>
      </c>
      <c r="I148" s="7">
        <v>0.19132070000000001</v>
      </c>
      <c r="J148" s="7">
        <v>0.38957579999999997</v>
      </c>
      <c r="K148" s="7">
        <v>0.14857619999999999</v>
      </c>
      <c r="L148" s="58">
        <f t="shared" si="2"/>
        <v>0.99706737562892644</v>
      </c>
      <c r="M148" s="58">
        <f t="shared" si="2"/>
        <v>0.99746307959928815</v>
      </c>
      <c r="N148" s="7">
        <v>0.46320641040799998</v>
      </c>
      <c r="O148" s="7">
        <v>0.19180729985200001</v>
      </c>
      <c r="P148" s="7">
        <v>0.38957569003100001</v>
      </c>
      <c r="Q148" s="7">
        <v>0.14857620000800001</v>
      </c>
    </row>
    <row r="149" spans="1:17" ht="15.6" x14ac:dyDescent="0.3">
      <c r="A149" s="2">
        <v>1922</v>
      </c>
      <c r="B149" s="1"/>
      <c r="C149" s="1"/>
      <c r="D149" s="1"/>
      <c r="E149" s="1"/>
      <c r="F149" s="1"/>
      <c r="G149" s="1"/>
      <c r="H149" s="7">
        <v>0.4770354</v>
      </c>
      <c r="I149" s="7">
        <v>0.209396</v>
      </c>
      <c r="J149" s="7">
        <v>0.3782527</v>
      </c>
      <c r="K149" s="7">
        <v>0.1447119</v>
      </c>
      <c r="L149" s="58">
        <f t="shared" si="2"/>
        <v>0.99403101981274111</v>
      </c>
      <c r="M149" s="58">
        <f t="shared" si="2"/>
        <v>0.99132453842375756</v>
      </c>
      <c r="N149" s="7">
        <v>0.47989991307300001</v>
      </c>
      <c r="O149" s="7">
        <v>0.211228504777</v>
      </c>
      <c r="P149" s="7">
        <v>0.37825262546499999</v>
      </c>
      <c r="Q149" s="7">
        <v>0.144711852074</v>
      </c>
    </row>
    <row r="150" spans="1:17" ht="15.6" x14ac:dyDescent="0.3">
      <c r="A150" s="2">
        <v>1923</v>
      </c>
      <c r="B150" s="1"/>
      <c r="C150" s="1"/>
      <c r="D150" s="1"/>
      <c r="E150" s="1"/>
      <c r="F150" s="1"/>
      <c r="G150" s="1"/>
      <c r="H150" s="7">
        <v>0.49532720000000002</v>
      </c>
      <c r="I150" s="7">
        <v>0.23274130000000001</v>
      </c>
      <c r="J150" s="7">
        <v>0.36477590000000004</v>
      </c>
      <c r="K150" s="7">
        <v>0.13989689999999999</v>
      </c>
      <c r="L150" s="58">
        <f t="shared" si="2"/>
        <v>0.9918422069405608</v>
      </c>
      <c r="M150" s="58">
        <f t="shared" si="2"/>
        <v>0.98843897239812495</v>
      </c>
      <c r="N150" s="7">
        <v>0.49940121173899998</v>
      </c>
      <c r="O150" s="7">
        <v>0.23546350002300001</v>
      </c>
      <c r="P150" s="7">
        <v>0.36477586627000003</v>
      </c>
      <c r="Q150" s="7">
        <v>0.13989692926399999</v>
      </c>
    </row>
    <row r="151" spans="1:17" ht="15.6" x14ac:dyDescent="0.3">
      <c r="A151" s="2">
        <v>1924</v>
      </c>
      <c r="B151" s="1"/>
      <c r="C151" s="1"/>
      <c r="D151" s="1"/>
      <c r="E151" s="1"/>
      <c r="F151" s="1"/>
      <c r="G151" s="1"/>
      <c r="H151" s="7">
        <v>0.47788530000000001</v>
      </c>
      <c r="I151" s="7">
        <v>0.21581230000000001</v>
      </c>
      <c r="J151" s="7">
        <v>0.37758469999999994</v>
      </c>
      <c r="K151" s="7">
        <v>0.14452999999999999</v>
      </c>
      <c r="L151" s="58">
        <f t="shared" si="2"/>
        <v>0.99375135040649454</v>
      </c>
      <c r="M151" s="58">
        <f t="shared" si="2"/>
        <v>0.98898610906391737</v>
      </c>
      <c r="N151" s="7">
        <v>0.48089021444300001</v>
      </c>
      <c r="O151" s="7">
        <v>0.218215703964</v>
      </c>
      <c r="P151" s="7">
        <v>0.37758457660700001</v>
      </c>
      <c r="Q151" s="7">
        <v>0.144529998302</v>
      </c>
    </row>
    <row r="152" spans="1:17" ht="15.6" x14ac:dyDescent="0.3">
      <c r="A152" s="2">
        <v>1925</v>
      </c>
      <c r="B152" s="1">
        <f>AVERAGE(H150:H154)</f>
        <v>0.47335900000000003</v>
      </c>
      <c r="C152" s="1">
        <f>AVERAGE(I150:I154)</f>
        <v>0.21527694</v>
      </c>
      <c r="D152" s="1">
        <f>AVERAGE(J150:J154)</f>
        <v>0.3800192</v>
      </c>
      <c r="E152" s="1">
        <f>AVERAGE(K150:K154)</f>
        <v>0.14662179999999997</v>
      </c>
      <c r="F152" s="1"/>
      <c r="G152" s="1"/>
      <c r="H152" s="7">
        <v>0.47088069999999999</v>
      </c>
      <c r="I152" s="7">
        <v>0.20956089999999999</v>
      </c>
      <c r="J152" s="7">
        <v>0.38233620000000007</v>
      </c>
      <c r="K152" s="7">
        <v>0.1467831</v>
      </c>
      <c r="L152" s="58">
        <f t="shared" si="2"/>
        <v>0.99303981975734468</v>
      </c>
      <c r="M152" s="58">
        <f t="shared" si="2"/>
        <v>0.98817504140588652</v>
      </c>
      <c r="N152" s="7">
        <v>0.47418108582500001</v>
      </c>
      <c r="O152" s="7">
        <v>0.21206860244299999</v>
      </c>
      <c r="P152" s="7">
        <v>0.38233619928399998</v>
      </c>
      <c r="Q152" s="7">
        <v>0.14678311348</v>
      </c>
    </row>
    <row r="153" spans="1:17" ht="15.6" x14ac:dyDescent="0.3">
      <c r="A153" s="2">
        <v>1926</v>
      </c>
      <c r="B153" s="1"/>
      <c r="C153" s="1"/>
      <c r="D153" s="1"/>
      <c r="E153" s="1"/>
      <c r="F153" s="1"/>
      <c r="G153" s="1"/>
      <c r="H153" s="7">
        <v>0.4548045</v>
      </c>
      <c r="I153" s="7">
        <v>0.20563400000000001</v>
      </c>
      <c r="J153" s="7">
        <v>0.39276779999999994</v>
      </c>
      <c r="K153" s="7">
        <v>0.1524277</v>
      </c>
      <c r="L153" s="58">
        <f t="shared" si="2"/>
        <v>0.9951453156937653</v>
      </c>
      <c r="M153" s="58">
        <f t="shared" si="2"/>
        <v>0.98801222510886744</v>
      </c>
      <c r="N153" s="7">
        <v>0.45702320337300001</v>
      </c>
      <c r="O153" s="7">
        <v>0.208129003644</v>
      </c>
      <c r="P153" s="7">
        <v>0.39276781678200001</v>
      </c>
      <c r="Q153" s="7">
        <v>0.15242767333999999</v>
      </c>
    </row>
    <row r="154" spans="1:17" ht="15.6" x14ac:dyDescent="0.3">
      <c r="A154" s="2">
        <v>1927</v>
      </c>
      <c r="B154" s="1"/>
      <c r="C154" s="1"/>
      <c r="D154" s="1"/>
      <c r="E154" s="1"/>
      <c r="F154" s="1"/>
      <c r="G154" s="1"/>
      <c r="H154" s="7">
        <v>0.46789730000000002</v>
      </c>
      <c r="I154" s="7">
        <v>0.2126362</v>
      </c>
      <c r="J154" s="7">
        <v>0.38263140000000007</v>
      </c>
      <c r="K154" s="7">
        <v>0.1494713</v>
      </c>
      <c r="L154" s="58">
        <f t="shared" si="2"/>
        <v>0.99451725115839007</v>
      </c>
      <c r="M154" s="58">
        <f t="shared" si="2"/>
        <v>0.9894445894826932</v>
      </c>
      <c r="N154" s="7">
        <v>0.47047680616400001</v>
      </c>
      <c r="O154" s="7">
        <v>0.21490460634200001</v>
      </c>
      <c r="P154" s="7">
        <v>0.382631421089</v>
      </c>
      <c r="Q154" s="7">
        <v>0.149471282959</v>
      </c>
    </row>
    <row r="155" spans="1:17" ht="15.6" x14ac:dyDescent="0.3">
      <c r="A155" s="2">
        <v>1928</v>
      </c>
      <c r="B155" s="1"/>
      <c r="C155" s="1"/>
      <c r="D155" s="1"/>
      <c r="E155" s="1"/>
      <c r="F155" s="1"/>
      <c r="G155" s="1"/>
      <c r="H155" s="7">
        <v>0.46693709999999999</v>
      </c>
      <c r="I155" s="7">
        <v>0.21388289999999999</v>
      </c>
      <c r="J155" s="7">
        <v>0.38151950000000001</v>
      </c>
      <c r="K155" s="7">
        <v>0.15154339999999999</v>
      </c>
      <c r="L155" s="58">
        <f t="shared" si="2"/>
        <v>0.99510243145839372</v>
      </c>
      <c r="M155" s="58">
        <f t="shared" si="2"/>
        <v>0.98879324601814378</v>
      </c>
      <c r="N155" s="7">
        <v>0.46923521161100001</v>
      </c>
      <c r="O155" s="7">
        <v>0.216306999326</v>
      </c>
      <c r="P155" s="7">
        <v>0.38151952624300001</v>
      </c>
      <c r="Q155" s="7">
        <v>0.15154337882999999</v>
      </c>
    </row>
    <row r="156" spans="1:17" ht="15.6" x14ac:dyDescent="0.3">
      <c r="A156" s="2">
        <v>1929</v>
      </c>
      <c r="B156" s="1"/>
      <c r="C156" s="1"/>
      <c r="D156" s="1"/>
      <c r="E156" s="1"/>
      <c r="F156" s="1"/>
      <c r="G156" s="1"/>
      <c r="H156" s="7">
        <v>0.45265470000000002</v>
      </c>
      <c r="I156" s="7">
        <v>0.20021639999999999</v>
      </c>
      <c r="J156" s="7">
        <v>0.39017909999999989</v>
      </c>
      <c r="K156" s="7">
        <v>0.15716620000000001</v>
      </c>
      <c r="L156" s="58">
        <f t="shared" si="2"/>
        <v>0.99598639079356854</v>
      </c>
      <c r="M156" s="58">
        <f t="shared" si="2"/>
        <v>0.9899768999312194</v>
      </c>
      <c r="N156" s="7">
        <v>0.454478800297</v>
      </c>
      <c r="O156" s="7">
        <v>0.202243506908</v>
      </c>
      <c r="P156" s="7">
        <v>0.390179127455</v>
      </c>
      <c r="Q156" s="7">
        <v>0.15716618299499999</v>
      </c>
    </row>
    <row r="157" spans="1:17" ht="15.6" x14ac:dyDescent="0.3">
      <c r="A157" s="2">
        <v>1930</v>
      </c>
      <c r="B157" s="1">
        <f>AVERAGE(H155:H159)</f>
        <v>0.44479974</v>
      </c>
      <c r="C157" s="1">
        <f>AVERAGE(I155:I159)</f>
        <v>0.18396915999999999</v>
      </c>
      <c r="D157" s="1">
        <f>AVERAGE(J155:J159)</f>
        <v>0.39627570000000001</v>
      </c>
      <c r="E157" s="1">
        <f>AVERAGE(K155:K159)</f>
        <v>0.15892455999999999</v>
      </c>
      <c r="F157" s="1"/>
      <c r="G157" s="1"/>
      <c r="H157" s="7">
        <v>0.42989349999999998</v>
      </c>
      <c r="I157" s="7">
        <v>0.17241480000000001</v>
      </c>
      <c r="J157" s="7">
        <v>0.40680780000000005</v>
      </c>
      <c r="K157" s="7">
        <v>0.16329869999999999</v>
      </c>
      <c r="L157" s="58">
        <f t="shared" si="2"/>
        <v>0.99748294011191874</v>
      </c>
      <c r="M157" s="58">
        <f t="shared" si="2"/>
        <v>0.99052077076097833</v>
      </c>
      <c r="N157" s="7">
        <v>0.43097829818700001</v>
      </c>
      <c r="O157" s="7">
        <v>0.17406480014299999</v>
      </c>
      <c r="P157" s="7">
        <v>0.40680772066100002</v>
      </c>
      <c r="Q157" s="7">
        <v>0.163298666477</v>
      </c>
    </row>
    <row r="158" spans="1:17" ht="15.6" x14ac:dyDescent="0.3">
      <c r="A158" s="2">
        <v>1931</v>
      </c>
      <c r="B158" s="1"/>
      <c r="C158" s="1"/>
      <c r="D158" s="1"/>
      <c r="E158" s="1"/>
      <c r="F158" s="1"/>
      <c r="G158" s="1"/>
      <c r="H158" s="7">
        <v>0.42642869999999999</v>
      </c>
      <c r="I158" s="7">
        <v>0.16461970000000001</v>
      </c>
      <c r="J158" s="7">
        <v>0.40876460000000003</v>
      </c>
      <c r="K158" s="7">
        <v>0.1648067</v>
      </c>
      <c r="L158" s="58">
        <f t="shared" si="2"/>
        <v>0.9906187711149389</v>
      </c>
      <c r="M158" s="58">
        <f t="shared" si="2"/>
        <v>0.99103298159576025</v>
      </c>
      <c r="N158" s="7">
        <v>0.43046700954400002</v>
      </c>
      <c r="O158" s="7">
        <v>0.16610920429199999</v>
      </c>
      <c r="P158" s="7">
        <v>0.40876451134699998</v>
      </c>
      <c r="Q158" s="7">
        <v>0.16480666398999999</v>
      </c>
    </row>
    <row r="159" spans="1:17" ht="15.6" x14ac:dyDescent="0.3">
      <c r="A159" s="2">
        <v>1932</v>
      </c>
      <c r="B159" s="1"/>
      <c r="C159" s="1"/>
      <c r="D159" s="1"/>
      <c r="E159" s="1"/>
      <c r="F159" s="1"/>
      <c r="G159" s="1"/>
      <c r="H159" s="7">
        <v>0.4480847</v>
      </c>
      <c r="I159" s="7">
        <v>0.168712</v>
      </c>
      <c r="J159" s="7">
        <v>0.3941075</v>
      </c>
      <c r="K159" s="7">
        <v>0.1578078</v>
      </c>
      <c r="L159" s="58">
        <f t="shared" si="2"/>
        <v>0.98561648387294276</v>
      </c>
      <c r="M159" s="58">
        <f t="shared" si="2"/>
        <v>0.99128178827301072</v>
      </c>
      <c r="N159" s="7">
        <v>0.45462378859500002</v>
      </c>
      <c r="O159" s="7">
        <v>0.17019580304599999</v>
      </c>
      <c r="P159" s="7">
        <v>0.39410746097600002</v>
      </c>
      <c r="Q159" s="7">
        <v>0.15780782699599999</v>
      </c>
    </row>
    <row r="160" spans="1:17" ht="15.6" x14ac:dyDescent="0.3">
      <c r="A160" s="2">
        <v>1933</v>
      </c>
      <c r="B160" s="1"/>
      <c r="C160" s="1"/>
      <c r="D160" s="1"/>
      <c r="E160" s="1"/>
      <c r="F160" s="1"/>
      <c r="G160" s="1"/>
      <c r="H160" s="7">
        <v>0.46662100000000001</v>
      </c>
      <c r="I160" s="7">
        <v>0.17660219999999999</v>
      </c>
      <c r="J160" s="7">
        <v>0.38122720000000004</v>
      </c>
      <c r="K160" s="7">
        <v>0.1521518</v>
      </c>
      <c r="L160" s="58">
        <f t="shared" si="2"/>
        <v>0.98385545412408404</v>
      </c>
      <c r="M160" s="58">
        <f t="shared" si="2"/>
        <v>0.9918568914442607</v>
      </c>
      <c r="N160" s="7">
        <v>0.47427800297700001</v>
      </c>
      <c r="O160" s="7">
        <v>0.17805209755900001</v>
      </c>
      <c r="P160" s="7">
        <v>0.38122716546099999</v>
      </c>
      <c r="Q160" s="7">
        <v>0.15215182304399999</v>
      </c>
    </row>
    <row r="161" spans="1:17" ht="15.6" x14ac:dyDescent="0.3">
      <c r="A161" s="2">
        <v>1934</v>
      </c>
      <c r="B161" s="1"/>
      <c r="C161" s="1"/>
      <c r="D161" s="1"/>
      <c r="E161" s="1"/>
      <c r="F161" s="1"/>
      <c r="G161" s="1"/>
      <c r="H161" s="7">
        <v>0.47283229999999998</v>
      </c>
      <c r="I161" s="7">
        <v>0.1763747</v>
      </c>
      <c r="J161" s="7">
        <v>0.37681810000000004</v>
      </c>
      <c r="K161" s="7">
        <v>0.1503496</v>
      </c>
      <c r="L161" s="58">
        <f t="shared" si="2"/>
        <v>0.98310234527952123</v>
      </c>
      <c r="M161" s="58">
        <f t="shared" si="2"/>
        <v>0.99231909489419701</v>
      </c>
      <c r="N161" s="7">
        <v>0.480959385633</v>
      </c>
      <c r="O161" s="7">
        <v>0.17773990333100001</v>
      </c>
      <c r="P161" s="7">
        <v>0.37681809067700001</v>
      </c>
      <c r="Q161" s="7">
        <v>0.15034961700400001</v>
      </c>
    </row>
    <row r="162" spans="1:17" ht="15.6" x14ac:dyDescent="0.3">
      <c r="A162" s="2">
        <v>1935</v>
      </c>
      <c r="B162" s="1">
        <f>AVERAGE(H162:H166)</f>
        <v>0.44780893999999999</v>
      </c>
      <c r="C162" s="1">
        <f>AVERAGE(I162:I166)</f>
        <v>0.17213908</v>
      </c>
      <c r="D162" s="1">
        <f>AVERAGE(J162:J166)</f>
        <v>0.39202429999999999</v>
      </c>
      <c r="E162" s="1">
        <f>AVERAGE(K162:K166)</f>
        <v>0.16016675999999999</v>
      </c>
      <c r="F162" s="1"/>
      <c r="G162" s="1"/>
      <c r="H162" s="7">
        <v>0.48307899999999998</v>
      </c>
      <c r="I162" s="7">
        <v>0.18385989999999999</v>
      </c>
      <c r="J162" s="7">
        <v>0.36961679999999997</v>
      </c>
      <c r="K162" s="7">
        <v>0.1473042</v>
      </c>
      <c r="L162" s="58">
        <f t="shared" si="2"/>
        <v>0.98354608773704266</v>
      </c>
      <c r="M162" s="58">
        <f t="shared" si="2"/>
        <v>0.99163534370107553</v>
      </c>
      <c r="N162" s="7">
        <v>0.49116051197100002</v>
      </c>
      <c r="O162" s="7">
        <v>0.18541079759599999</v>
      </c>
      <c r="P162" s="7">
        <v>0.369616836309</v>
      </c>
      <c r="Q162" s="7">
        <v>0.147304177284</v>
      </c>
    </row>
    <row r="163" spans="1:17" ht="15.6" x14ac:dyDescent="0.3">
      <c r="A163" s="2">
        <v>1936</v>
      </c>
      <c r="B163" s="1"/>
      <c r="C163" s="1"/>
      <c r="D163" s="1"/>
      <c r="E163" s="1"/>
      <c r="F163" s="1"/>
      <c r="G163" s="1"/>
      <c r="H163" s="7">
        <v>0.45692899999999997</v>
      </c>
      <c r="I163" s="7">
        <v>0.17300760000000001</v>
      </c>
      <c r="J163" s="7">
        <v>0.38789570000000007</v>
      </c>
      <c r="K163" s="7">
        <v>0.15517529999999999</v>
      </c>
      <c r="L163" s="58">
        <f t="shared" si="2"/>
        <v>0.98897950835798443</v>
      </c>
      <c r="M163" s="58">
        <f t="shared" si="2"/>
        <v>0.98820205907118941</v>
      </c>
      <c r="N163" s="7">
        <v>0.46202069521</v>
      </c>
      <c r="O163" s="7">
        <v>0.175073102117</v>
      </c>
      <c r="P163" s="7">
        <v>0.38789561390900001</v>
      </c>
      <c r="Q163" s="7">
        <v>0.15517526865</v>
      </c>
    </row>
    <row r="164" spans="1:17" ht="15.6" x14ac:dyDescent="0.3">
      <c r="A164" s="2">
        <v>1937</v>
      </c>
      <c r="B164" s="1"/>
      <c r="C164" s="1"/>
      <c r="D164" s="1"/>
      <c r="E164" s="1"/>
      <c r="F164" s="1"/>
      <c r="G164" s="1"/>
      <c r="H164" s="7">
        <v>0.44988089999999997</v>
      </c>
      <c r="I164" s="7">
        <v>0.17452860000000001</v>
      </c>
      <c r="J164" s="7">
        <v>0.39034180000000007</v>
      </c>
      <c r="K164" s="7">
        <v>0.15977730000000001</v>
      </c>
      <c r="L164" s="58">
        <f t="shared" si="2"/>
        <v>0.98346357256820149</v>
      </c>
      <c r="M164" s="58">
        <f t="shared" si="2"/>
        <v>0.98416072453358228</v>
      </c>
      <c r="N164" s="7">
        <v>0.45744541287399998</v>
      </c>
      <c r="O164" s="7">
        <v>0.17733749747300001</v>
      </c>
      <c r="P164" s="7">
        <v>0.39034181833300002</v>
      </c>
      <c r="Q164" s="7">
        <v>0.15977728366899999</v>
      </c>
    </row>
    <row r="165" spans="1:17" ht="15.6" x14ac:dyDescent="0.3">
      <c r="A165" s="2">
        <v>1938</v>
      </c>
      <c r="B165" s="1"/>
      <c r="C165" s="1"/>
      <c r="D165" s="1"/>
      <c r="E165" s="1"/>
      <c r="F165" s="1"/>
      <c r="G165" s="1"/>
      <c r="H165" s="7">
        <v>0.43736849999999999</v>
      </c>
      <c r="I165" s="7">
        <v>0.1651695</v>
      </c>
      <c r="J165" s="7">
        <v>0.39869989999999994</v>
      </c>
      <c r="K165" s="7">
        <v>0.16393160000000001</v>
      </c>
      <c r="L165" s="58">
        <f t="shared" si="2"/>
        <v>0.97481000798170492</v>
      </c>
      <c r="M165" s="58">
        <f t="shared" si="2"/>
        <v>0.97766930808628472</v>
      </c>
      <c r="N165" s="7">
        <v>0.44867050647700002</v>
      </c>
      <c r="O165" s="7">
        <v>0.168942093849</v>
      </c>
      <c r="P165" s="7">
        <v>0.39869976043700001</v>
      </c>
      <c r="Q165" s="7">
        <v>0.1639316082</v>
      </c>
    </row>
    <row r="166" spans="1:17" ht="15.6" x14ac:dyDescent="0.3">
      <c r="A166" s="2">
        <v>1939</v>
      </c>
      <c r="B166" s="1"/>
      <c r="C166" s="1"/>
      <c r="D166" s="1"/>
      <c r="E166" s="1"/>
      <c r="F166" s="1"/>
      <c r="G166" s="1"/>
      <c r="H166" s="7">
        <v>0.41178730000000002</v>
      </c>
      <c r="I166" s="7">
        <v>0.16412979999999999</v>
      </c>
      <c r="J166" s="7">
        <v>0.41356729999999992</v>
      </c>
      <c r="K166" s="7">
        <v>0.17464540000000001</v>
      </c>
      <c r="L166" s="58">
        <f t="shared" si="2"/>
        <v>0.99421250160991215</v>
      </c>
      <c r="M166" s="58">
        <f t="shared" si="2"/>
        <v>0.98294388177489422</v>
      </c>
      <c r="N166" s="7">
        <v>0.41418439149899999</v>
      </c>
      <c r="O166" s="7">
        <v>0.166977792978</v>
      </c>
      <c r="P166" s="7">
        <v>0.41356727480900002</v>
      </c>
      <c r="Q166" s="7">
        <v>0.17464542388900001</v>
      </c>
    </row>
    <row r="167" spans="1:17" ht="15.6" x14ac:dyDescent="0.3">
      <c r="A167" s="2">
        <v>1940</v>
      </c>
      <c r="B167" s="1">
        <f>AVERAGE(H165:H169)</f>
        <v>0.41288220000000003</v>
      </c>
      <c r="C167" s="1">
        <f>AVERAGE(I165:I169)</f>
        <v>0.16076147999999998</v>
      </c>
      <c r="D167" s="1">
        <f>AVERAGE(J165:J169)</f>
        <v>0.41321675999999991</v>
      </c>
      <c r="E167" s="1">
        <f>AVERAGE(K165:K169)</f>
        <v>0.17390104000000001</v>
      </c>
      <c r="F167" s="1"/>
      <c r="G167" s="1"/>
      <c r="H167" s="7">
        <v>0.42226439999999998</v>
      </c>
      <c r="I167" s="7">
        <v>0.16784779999999999</v>
      </c>
      <c r="J167" s="7">
        <v>0.40726119999999999</v>
      </c>
      <c r="K167" s="7">
        <v>0.1704744</v>
      </c>
      <c r="L167" s="58">
        <f t="shared" si="2"/>
        <v>0.99412374307571849</v>
      </c>
      <c r="M167" s="58">
        <f t="shared" si="2"/>
        <v>0.98020750977447901</v>
      </c>
      <c r="N167" s="7">
        <v>0.424760401249</v>
      </c>
      <c r="O167" s="7">
        <v>0.171237006783</v>
      </c>
      <c r="P167" s="7">
        <v>0.40726119279900003</v>
      </c>
      <c r="Q167" s="7">
        <v>0.17047441005700001</v>
      </c>
    </row>
    <row r="168" spans="1:17" ht="15.6" x14ac:dyDescent="0.3">
      <c r="A168" s="2">
        <v>1941</v>
      </c>
      <c r="B168" s="1"/>
      <c r="C168" s="1"/>
      <c r="D168" s="1"/>
      <c r="E168" s="1"/>
      <c r="F168" s="1"/>
      <c r="G168" s="1"/>
      <c r="H168" s="7">
        <v>0.41010750000000001</v>
      </c>
      <c r="I168" s="7">
        <v>0.1601793</v>
      </c>
      <c r="J168" s="7">
        <v>0.4155262999999999</v>
      </c>
      <c r="K168" s="7">
        <v>0.1743662</v>
      </c>
      <c r="L168" s="58">
        <f t="shared" si="2"/>
        <v>0.97792241271318725</v>
      </c>
      <c r="M168" s="58">
        <f t="shared" si="2"/>
        <v>0.9719411007334382</v>
      </c>
      <c r="N168" s="7">
        <v>0.41936609148999998</v>
      </c>
      <c r="O168" s="7">
        <v>0.16480350494400001</v>
      </c>
      <c r="P168" s="7">
        <v>0.41552633047100002</v>
      </c>
      <c r="Q168" s="7">
        <v>0.17436617612800001</v>
      </c>
    </row>
    <row r="169" spans="1:17" ht="15.6" x14ac:dyDescent="0.3">
      <c r="A169" s="2">
        <v>1942</v>
      </c>
      <c r="B169" s="1"/>
      <c r="C169" s="1"/>
      <c r="D169" s="1"/>
      <c r="E169" s="1"/>
      <c r="F169" s="1"/>
      <c r="G169" s="1"/>
      <c r="H169" s="7">
        <v>0.38288329999999998</v>
      </c>
      <c r="I169" s="7">
        <v>0.146481</v>
      </c>
      <c r="J169" s="7">
        <v>0.43102909999999994</v>
      </c>
      <c r="K169" s="7">
        <v>0.18608759999999999</v>
      </c>
      <c r="L169" s="58">
        <f t="shared" si="2"/>
        <v>1.0007274175216523</v>
      </c>
      <c r="M169" s="58">
        <f t="shared" si="2"/>
        <v>0.97543771201745955</v>
      </c>
      <c r="N169" s="7">
        <v>0.38260498642899998</v>
      </c>
      <c r="O169" s="7">
        <v>0.150169506669</v>
      </c>
      <c r="P169" s="7">
        <v>0.43102908134500001</v>
      </c>
      <c r="Q169" s="7">
        <v>0.186087608337</v>
      </c>
    </row>
    <row r="170" spans="1:17" ht="15.6" x14ac:dyDescent="0.3">
      <c r="A170" s="2">
        <v>1943</v>
      </c>
      <c r="B170" s="1"/>
      <c r="C170" s="1"/>
      <c r="D170" s="1"/>
      <c r="E170" s="1"/>
      <c r="F170" s="1"/>
      <c r="G170" s="1"/>
      <c r="H170" s="7">
        <v>0.34492159999999999</v>
      </c>
      <c r="I170" s="7">
        <v>0.1182636</v>
      </c>
      <c r="J170" s="7">
        <v>0.45288790000000007</v>
      </c>
      <c r="K170" s="7">
        <v>0.2021905</v>
      </c>
      <c r="L170" s="58">
        <f t="shared" si="2"/>
        <v>1.0107847717190819</v>
      </c>
      <c r="M170" s="58">
        <f t="shared" si="2"/>
        <v>0.97881776497460149</v>
      </c>
      <c r="N170" s="7">
        <v>0.34124138951299998</v>
      </c>
      <c r="O170" s="7">
        <v>0.120822899044</v>
      </c>
      <c r="P170" s="7">
        <v>0.45288789272300001</v>
      </c>
      <c r="Q170" s="7">
        <v>0.20219051837900001</v>
      </c>
    </row>
    <row r="171" spans="1:17" ht="15.6" x14ac:dyDescent="0.3">
      <c r="A171" s="2">
        <v>1944</v>
      </c>
      <c r="B171" s="1"/>
      <c r="C171" s="1"/>
      <c r="D171" s="1"/>
      <c r="E171" s="1"/>
      <c r="F171" s="1"/>
      <c r="G171" s="1"/>
      <c r="H171" s="7">
        <v>0.32261770000000001</v>
      </c>
      <c r="I171" s="7">
        <v>9.9761699999999995E-2</v>
      </c>
      <c r="J171" s="7">
        <v>0.46969139999999998</v>
      </c>
      <c r="K171" s="7">
        <v>0.20769090000000001</v>
      </c>
      <c r="L171" s="58">
        <f t="shared" si="2"/>
        <v>1.0300338144464498</v>
      </c>
      <c r="M171" s="58">
        <f t="shared" si="2"/>
        <v>0.98827387645224007</v>
      </c>
      <c r="N171" s="7">
        <v>0.31321078538899999</v>
      </c>
      <c r="O171" s="7">
        <v>0.100945398211</v>
      </c>
      <c r="P171" s="7">
        <v>0.46969127654999998</v>
      </c>
      <c r="Q171" s="7">
        <v>0.207690894604</v>
      </c>
    </row>
    <row r="172" spans="1:17" ht="15.6" x14ac:dyDescent="0.3">
      <c r="A172" s="2">
        <v>1945</v>
      </c>
      <c r="B172" s="1">
        <f>AVERAGE(H170:H174)</f>
        <v>0.33607338000000003</v>
      </c>
      <c r="C172" s="1">
        <f>AVERAGE(I170:I174)</f>
        <v>0.10283203999999999</v>
      </c>
      <c r="D172" s="1">
        <f>AVERAGE(J170:J174)</f>
        <v>0.46230631999999999</v>
      </c>
      <c r="E172" s="1">
        <f>AVERAGE(K170:K174)</f>
        <v>0.2016203</v>
      </c>
      <c r="F172" s="1"/>
      <c r="G172" s="1"/>
      <c r="H172" s="7">
        <v>0.31123010000000001</v>
      </c>
      <c r="I172" s="7">
        <v>8.4696599999999997E-2</v>
      </c>
      <c r="J172" s="7">
        <v>0.47752280000000003</v>
      </c>
      <c r="K172" s="7">
        <v>0.21124709999999999</v>
      </c>
      <c r="L172" s="58">
        <f t="shared" si="2"/>
        <v>1.004032148837227</v>
      </c>
      <c r="M172" s="58">
        <f t="shared" si="2"/>
        <v>0.98251357453722543</v>
      </c>
      <c r="N172" s="7">
        <v>0.30998021364200001</v>
      </c>
      <c r="O172" s="7">
        <v>8.6203999817399998E-2</v>
      </c>
      <c r="P172" s="7">
        <v>0.477522820234</v>
      </c>
      <c r="Q172" s="7">
        <v>0.21124708652499999</v>
      </c>
    </row>
    <row r="173" spans="1:17" ht="15.6" x14ac:dyDescent="0.3">
      <c r="A173" s="2">
        <v>1946</v>
      </c>
      <c r="B173" s="1"/>
      <c r="C173" s="1"/>
      <c r="D173" s="1"/>
      <c r="E173" s="1"/>
      <c r="F173" s="1"/>
      <c r="G173" s="1"/>
      <c r="H173" s="7">
        <v>0.34447949999999999</v>
      </c>
      <c r="I173" s="7">
        <v>0.1043331</v>
      </c>
      <c r="J173" s="7">
        <v>0.45962399999999992</v>
      </c>
      <c r="K173" s="7">
        <v>0.1958965</v>
      </c>
      <c r="L173" s="58">
        <f t="shared" si="2"/>
        <v>1.007479205154346</v>
      </c>
      <c r="M173" s="58">
        <f t="shared" si="2"/>
        <v>0.99056364770206973</v>
      </c>
      <c r="N173" s="7">
        <v>0.34192219376600003</v>
      </c>
      <c r="O173" s="7">
        <v>0.105327002704</v>
      </c>
      <c r="P173" s="7">
        <v>0.45962399244300001</v>
      </c>
      <c r="Q173" s="7">
        <v>0.19589650631</v>
      </c>
    </row>
    <row r="174" spans="1:17" ht="15.6" x14ac:dyDescent="0.3">
      <c r="A174" s="2">
        <v>1947</v>
      </c>
      <c r="B174" s="1"/>
      <c r="C174" s="1"/>
      <c r="D174" s="1"/>
      <c r="E174" s="1"/>
      <c r="F174" s="1"/>
      <c r="G174" s="1"/>
      <c r="H174" s="7">
        <v>0.35711799999999999</v>
      </c>
      <c r="I174" s="7">
        <v>0.1071052</v>
      </c>
      <c r="J174" s="7">
        <v>0.45180549999999997</v>
      </c>
      <c r="K174" s="7">
        <v>0.19107650000000001</v>
      </c>
      <c r="L174" s="58">
        <f t="shared" si="2"/>
        <v>1.0153535286522084</v>
      </c>
      <c r="M174" s="58">
        <f t="shared" si="2"/>
        <v>0.99124670749677624</v>
      </c>
      <c r="N174" s="7">
        <v>0.351717889309</v>
      </c>
      <c r="O174" s="7">
        <v>0.108051002026</v>
      </c>
      <c r="P174" s="7">
        <v>0.45180547237399998</v>
      </c>
      <c r="Q174" s="7">
        <v>0.19107651710500001</v>
      </c>
    </row>
    <row r="175" spans="1:17" ht="15.6" x14ac:dyDescent="0.3">
      <c r="A175" s="2">
        <v>1948</v>
      </c>
      <c r="B175" s="1"/>
      <c r="C175" s="1"/>
      <c r="D175" s="1"/>
      <c r="E175" s="1"/>
      <c r="F175" s="1"/>
      <c r="G175" s="1"/>
      <c r="H175" s="7">
        <v>0.33717710000000001</v>
      </c>
      <c r="I175" s="7">
        <v>9.9050399999999997E-2</v>
      </c>
      <c r="J175" s="7">
        <v>0.46436290000000002</v>
      </c>
      <c r="K175" s="7">
        <v>0.19846</v>
      </c>
      <c r="L175" s="58">
        <f t="shared" si="2"/>
        <v>1.0024635048545472</v>
      </c>
      <c r="M175" s="58">
        <f t="shared" si="2"/>
        <v>0.98779644106487319</v>
      </c>
      <c r="N175" s="7">
        <v>0.33634850382800002</v>
      </c>
      <c r="O175" s="7">
        <v>0.1002741009</v>
      </c>
      <c r="P175" s="7">
        <v>0.46436291933099999</v>
      </c>
      <c r="Q175" s="7">
        <v>0.19845998287200001</v>
      </c>
    </row>
    <row r="176" spans="1:17" ht="15.6" x14ac:dyDescent="0.3">
      <c r="A176" s="2">
        <v>1949</v>
      </c>
      <c r="B176" s="1"/>
      <c r="C176" s="1"/>
      <c r="D176" s="1"/>
      <c r="E176" s="1"/>
      <c r="F176" s="1"/>
      <c r="G176" s="1"/>
      <c r="H176" s="7">
        <v>0.33946080000000001</v>
      </c>
      <c r="I176" s="7">
        <v>0.1026966</v>
      </c>
      <c r="J176" s="7">
        <v>0.46084170000000002</v>
      </c>
      <c r="K176" s="7">
        <v>0.1996975</v>
      </c>
      <c r="L176" s="58">
        <f t="shared" si="2"/>
        <v>1.0108698125383824</v>
      </c>
      <c r="M176" s="58">
        <f t="shared" si="2"/>
        <v>0.98829212411649436</v>
      </c>
      <c r="N176" s="7">
        <v>0.33581060171100002</v>
      </c>
      <c r="O176" s="7">
        <v>0.103913202882</v>
      </c>
      <c r="P176" s="7">
        <v>0.46084159612699999</v>
      </c>
      <c r="Q176" s="7">
        <v>0.199697494507</v>
      </c>
    </row>
    <row r="177" spans="1:17" ht="15.6" x14ac:dyDescent="0.3">
      <c r="A177" s="2">
        <v>1950</v>
      </c>
      <c r="B177" s="1">
        <f>AVERAGE(H175:H179)</f>
        <v>0.34273102</v>
      </c>
      <c r="C177" s="1">
        <f>AVERAGE(I175:I179)</f>
        <v>0.10435828</v>
      </c>
      <c r="D177" s="1">
        <f>AVERAGE(J175:J179)</f>
        <v>0.45899896000000001</v>
      </c>
      <c r="E177" s="1">
        <f>AVERAGE(K175:K179)</f>
        <v>0.19827001999999999</v>
      </c>
      <c r="F177" s="1"/>
      <c r="G177" s="1"/>
      <c r="H177" s="7">
        <v>0.33766249999999998</v>
      </c>
      <c r="I177" s="7">
        <v>0.10341599999999999</v>
      </c>
      <c r="J177" s="7">
        <v>0.46071260000000003</v>
      </c>
      <c r="K177" s="7">
        <v>0.2016249</v>
      </c>
      <c r="L177" s="58">
        <f t="shared" si="2"/>
        <v>0.99689709169387197</v>
      </c>
      <c r="M177" s="58">
        <f t="shared" si="2"/>
        <v>0.98868444533741229</v>
      </c>
      <c r="N177" s="7">
        <v>0.33871349692300001</v>
      </c>
      <c r="O177" s="7">
        <v>0.10459960252</v>
      </c>
      <c r="P177" s="7">
        <v>0.46071264147800001</v>
      </c>
      <c r="Q177" s="7">
        <v>0.20162487030000001</v>
      </c>
    </row>
    <row r="178" spans="1:17" ht="15.6" x14ac:dyDescent="0.3">
      <c r="A178" s="2">
        <v>1951</v>
      </c>
      <c r="B178" s="1"/>
      <c r="C178" s="1"/>
      <c r="D178" s="1"/>
      <c r="E178" s="1"/>
      <c r="F178" s="1"/>
      <c r="G178" s="1"/>
      <c r="H178" s="7">
        <v>0.34598250000000003</v>
      </c>
      <c r="I178" s="7">
        <v>0.10699259999999999</v>
      </c>
      <c r="J178" s="7">
        <v>0.45699639999999991</v>
      </c>
      <c r="K178" s="7">
        <v>0.1970211</v>
      </c>
      <c r="L178" s="58">
        <f t="shared" si="2"/>
        <v>0.99274057452404496</v>
      </c>
      <c r="M178" s="58">
        <f t="shared" si="2"/>
        <v>0.98706848610487552</v>
      </c>
      <c r="N178" s="7">
        <v>0.34851250052499999</v>
      </c>
      <c r="O178" s="7">
        <v>0.10839430242799999</v>
      </c>
      <c r="P178" s="7">
        <v>0.45699638128300002</v>
      </c>
      <c r="Q178" s="7">
        <v>0.19702112674700001</v>
      </c>
    </row>
    <row r="179" spans="1:17" ht="15.6" x14ac:dyDescent="0.3">
      <c r="A179" s="2">
        <v>1952</v>
      </c>
      <c r="B179" s="1"/>
      <c r="C179" s="1"/>
      <c r="D179" s="1"/>
      <c r="E179" s="1"/>
      <c r="F179" s="1"/>
      <c r="G179" s="1"/>
      <c r="H179" s="7">
        <v>0.35337220000000003</v>
      </c>
      <c r="I179" s="7">
        <v>0.10963580000000001</v>
      </c>
      <c r="J179" s="7">
        <v>0.45208119999999996</v>
      </c>
      <c r="K179" s="7">
        <v>0.19454659999999999</v>
      </c>
      <c r="L179" s="58">
        <f t="shared" si="2"/>
        <v>1.0052502765365203</v>
      </c>
      <c r="M179" s="58">
        <f t="shared" si="2"/>
        <v>0.98643022728841334</v>
      </c>
      <c r="N179" s="7">
        <v>0.351526588202</v>
      </c>
      <c r="O179" s="7">
        <v>0.111143998802</v>
      </c>
      <c r="P179" s="7">
        <v>0.45208123326299998</v>
      </c>
      <c r="Q179" s="7">
        <v>0.194546580315</v>
      </c>
    </row>
    <row r="180" spans="1:17" ht="15.6" x14ac:dyDescent="0.3">
      <c r="A180" s="2">
        <v>1953</v>
      </c>
      <c r="B180" s="1"/>
      <c r="C180" s="1"/>
      <c r="D180" s="1"/>
      <c r="E180" s="1"/>
      <c r="F180" s="1"/>
      <c r="G180" s="1"/>
      <c r="H180" s="7">
        <v>0.35055439999999999</v>
      </c>
      <c r="I180" s="7">
        <v>0.1083851</v>
      </c>
      <c r="J180" s="7">
        <v>0.45210819999999996</v>
      </c>
      <c r="K180" s="7">
        <v>0.1973374</v>
      </c>
      <c r="L180" s="58">
        <f t="shared" si="2"/>
        <v>1.0031796671603843</v>
      </c>
      <c r="M180" s="58">
        <f t="shared" si="2"/>
        <v>0.98587654174123562</v>
      </c>
      <c r="N180" s="7">
        <v>0.34944328665699997</v>
      </c>
      <c r="O180" s="7">
        <v>0.10993780195699999</v>
      </c>
      <c r="P180" s="7">
        <v>0.45210820436499999</v>
      </c>
      <c r="Q180" s="7">
        <v>0.19733738899200001</v>
      </c>
    </row>
    <row r="181" spans="1:17" ht="15.6" x14ac:dyDescent="0.3">
      <c r="A181" s="2">
        <v>1954</v>
      </c>
      <c r="B181" s="1"/>
      <c r="C181" s="1"/>
      <c r="D181" s="1"/>
      <c r="E181" s="1"/>
      <c r="F181" s="1"/>
      <c r="G181" s="1"/>
      <c r="H181" s="7">
        <v>0.35731259999999998</v>
      </c>
      <c r="I181" s="7">
        <v>0.1104509</v>
      </c>
      <c r="J181" s="7">
        <v>0.44870399999999999</v>
      </c>
      <c r="K181" s="7">
        <v>0.1939834</v>
      </c>
      <c r="L181" s="58">
        <f t="shared" si="2"/>
        <v>1.0013143272744023</v>
      </c>
      <c r="M181" s="58">
        <f t="shared" si="2"/>
        <v>0.98465306613282078</v>
      </c>
      <c r="N181" s="7">
        <v>0.35684359073600003</v>
      </c>
      <c r="O181" s="7">
        <v>0.112172402442</v>
      </c>
      <c r="P181" s="7">
        <v>0.44870403408999998</v>
      </c>
      <c r="Q181" s="7">
        <v>0.19398337602599999</v>
      </c>
    </row>
    <row r="182" spans="1:17" ht="15.6" x14ac:dyDescent="0.3">
      <c r="A182" s="2">
        <v>1955</v>
      </c>
      <c r="B182" s="1">
        <f>AVERAGE(H180:H184)</f>
        <v>0.35906727999999999</v>
      </c>
      <c r="C182" s="1">
        <f>AVERAGE(I180:I184)</f>
        <v>0.1106835</v>
      </c>
      <c r="D182" s="1">
        <f>AVERAGE(J180:J184)</f>
        <v>0.4476683199999999</v>
      </c>
      <c r="E182" s="1">
        <f>AVERAGE(K180:K184)</f>
        <v>0.1932644</v>
      </c>
      <c r="F182" s="1"/>
      <c r="G182" s="1"/>
      <c r="H182" s="7">
        <v>0.364014</v>
      </c>
      <c r="I182" s="7">
        <v>0.1126158</v>
      </c>
      <c r="J182" s="7">
        <v>0.44482979999999994</v>
      </c>
      <c r="K182" s="7">
        <v>0.1911562</v>
      </c>
      <c r="L182" s="58">
        <f t="shared" si="2"/>
        <v>0.99502774714379139</v>
      </c>
      <c r="M182" s="58">
        <f t="shared" si="2"/>
        <v>0.98354409558652567</v>
      </c>
      <c r="N182" s="7">
        <v>0.36583301424999998</v>
      </c>
      <c r="O182" s="7">
        <v>0.114500001073</v>
      </c>
      <c r="P182" s="7">
        <v>0.444829672575</v>
      </c>
      <c r="Q182" s="7">
        <v>0.19115620851500001</v>
      </c>
    </row>
    <row r="183" spans="1:17" ht="15.6" x14ac:dyDescent="0.3">
      <c r="A183" s="2">
        <v>1956</v>
      </c>
      <c r="B183" s="1"/>
      <c r="C183" s="1"/>
      <c r="D183" s="1"/>
      <c r="E183" s="1"/>
      <c r="F183" s="1"/>
      <c r="G183" s="1"/>
      <c r="H183" s="7">
        <v>0.35931550000000001</v>
      </c>
      <c r="I183" s="7">
        <v>0.1096443</v>
      </c>
      <c r="J183" s="7">
        <v>0.44777529999999999</v>
      </c>
      <c r="K183" s="7">
        <v>0.1929092</v>
      </c>
      <c r="L183" s="58">
        <f t="shared" si="2"/>
        <v>0.99311646240544071</v>
      </c>
      <c r="M183" s="58">
        <f t="shared" si="2"/>
        <v>0.98132035821728492</v>
      </c>
      <c r="N183" s="7">
        <v>0.36180600523899997</v>
      </c>
      <c r="O183" s="7">
        <v>0.11173140257600001</v>
      </c>
      <c r="P183" s="7">
        <v>0.44777530431700002</v>
      </c>
      <c r="Q183" s="7">
        <v>0.19290918111800001</v>
      </c>
    </row>
    <row r="184" spans="1:17" ht="15.6" x14ac:dyDescent="0.3">
      <c r="A184" s="2">
        <v>1957</v>
      </c>
      <c r="B184" s="1"/>
      <c r="C184" s="1"/>
      <c r="D184" s="1"/>
      <c r="E184" s="1"/>
      <c r="F184" s="1"/>
      <c r="G184" s="1"/>
      <c r="H184" s="7">
        <v>0.36413990000000002</v>
      </c>
      <c r="I184" s="7">
        <v>0.1123214</v>
      </c>
      <c r="J184" s="7">
        <v>0.44492429999999994</v>
      </c>
      <c r="K184" s="7">
        <v>0.19093579999999999</v>
      </c>
      <c r="L184" s="58">
        <f t="shared" si="2"/>
        <v>0.98711874954424739</v>
      </c>
      <c r="M184" s="58">
        <f t="shared" si="2"/>
        <v>0.97986979290409815</v>
      </c>
      <c r="N184" s="7">
        <v>0.36889168620099999</v>
      </c>
      <c r="O184" s="7">
        <v>0.114628903568</v>
      </c>
      <c r="P184" s="7">
        <v>0.44492429494899999</v>
      </c>
      <c r="Q184" s="7">
        <v>0.19093579053900001</v>
      </c>
    </row>
    <row r="185" spans="1:17" ht="15.6" x14ac:dyDescent="0.3">
      <c r="A185" s="2">
        <v>1958</v>
      </c>
      <c r="B185" s="1"/>
      <c r="C185" s="1"/>
      <c r="D185" s="1"/>
      <c r="E185" s="1"/>
      <c r="F185" s="1"/>
      <c r="G185" s="1"/>
      <c r="H185" s="7">
        <v>0.35516969999999998</v>
      </c>
      <c r="I185" s="7">
        <v>0.1036289</v>
      </c>
      <c r="J185" s="7">
        <v>0.45146899999999995</v>
      </c>
      <c r="K185" s="7">
        <v>0.19336130000000001</v>
      </c>
      <c r="L185" s="58">
        <f t="shared" si="2"/>
        <v>0.98951259733581243</v>
      </c>
      <c r="M185" s="58">
        <f t="shared" si="2"/>
        <v>0.97624230306661319</v>
      </c>
      <c r="N185" s="7">
        <v>0.35893398523300002</v>
      </c>
      <c r="O185" s="7">
        <v>0.1061507985</v>
      </c>
      <c r="P185" s="7">
        <v>0.45146900415399999</v>
      </c>
      <c r="Q185" s="7">
        <v>0.19336128234899999</v>
      </c>
    </row>
    <row r="186" spans="1:17" ht="15.6" x14ac:dyDescent="0.3">
      <c r="A186" s="2">
        <v>1959</v>
      </c>
      <c r="B186" s="1"/>
      <c r="C186" s="1"/>
      <c r="D186" s="1"/>
      <c r="E186" s="1"/>
      <c r="F186" s="1"/>
      <c r="G186" s="1"/>
      <c r="H186" s="7">
        <v>0.37566379999999999</v>
      </c>
      <c r="I186" s="7">
        <v>0.1121875</v>
      </c>
      <c r="J186" s="7">
        <v>0.4371102</v>
      </c>
      <c r="K186" s="7">
        <v>0.187226</v>
      </c>
      <c r="L186" s="58">
        <f t="shared" si="2"/>
        <v>0.99006077116108482</v>
      </c>
      <c r="M186" s="58">
        <f t="shared" si="2"/>
        <v>0.97471033319522216</v>
      </c>
      <c r="N186" s="7">
        <v>0.37943509221100002</v>
      </c>
      <c r="O186" s="7">
        <v>0.115098297596</v>
      </c>
      <c r="P186" s="7">
        <v>0.437110096216</v>
      </c>
      <c r="Q186" s="7">
        <v>0.187225997448</v>
      </c>
    </row>
    <row r="187" spans="1:17" ht="15.6" x14ac:dyDescent="0.3">
      <c r="A187" s="2">
        <v>1960</v>
      </c>
      <c r="B187" s="1">
        <f>AVERAGE(H185:H189)</f>
        <v>0.37167472000000001</v>
      </c>
      <c r="C187" s="1">
        <f>AVERAGE(I185:I189)</f>
        <v>0.11110198</v>
      </c>
      <c r="D187" s="1">
        <f>AVERAGE(J185:J189)</f>
        <v>0.44026143999999989</v>
      </c>
      <c r="E187" s="1">
        <f>AVERAGE(K185:K189)</f>
        <v>0.18806384000000001</v>
      </c>
      <c r="F187" s="1"/>
      <c r="G187" s="1"/>
      <c r="H187" s="7">
        <v>0.37713459999999999</v>
      </c>
      <c r="I187" s="7">
        <v>0.11458069999999999</v>
      </c>
      <c r="J187" s="7">
        <v>0.43696230000000003</v>
      </c>
      <c r="K187" s="7">
        <v>0.18590309999999999</v>
      </c>
      <c r="L187" s="58">
        <f t="shared" si="2"/>
        <v>0.98801158038430081</v>
      </c>
      <c r="M187" s="58">
        <f t="shared" si="2"/>
        <v>0.9738412161784874</v>
      </c>
      <c r="N187" s="7">
        <v>0.381710708141</v>
      </c>
      <c r="O187" s="7">
        <v>0.11765850335399999</v>
      </c>
      <c r="P187" s="7">
        <v>0.43696233630199999</v>
      </c>
      <c r="Q187" s="7">
        <v>0.18590307235699999</v>
      </c>
    </row>
    <row r="188" spans="1:17" ht="15.6" x14ac:dyDescent="0.3">
      <c r="A188" s="2">
        <v>1961</v>
      </c>
      <c r="B188" s="1"/>
      <c r="C188" s="1"/>
      <c r="D188" s="1"/>
      <c r="E188" s="1"/>
      <c r="F188" s="1"/>
      <c r="G188" s="1"/>
      <c r="H188" s="7">
        <v>0.38118030000000003</v>
      </c>
      <c r="I188" s="7">
        <v>0.11566659999999999</v>
      </c>
      <c r="J188" s="7">
        <v>0.43319779999999997</v>
      </c>
      <c r="K188" s="7">
        <v>0.18562190000000001</v>
      </c>
      <c r="L188" s="58">
        <f t="shared" si="2"/>
        <v>0.98013808800489799</v>
      </c>
      <c r="M188" s="58">
        <f t="shared" si="2"/>
        <v>0.96934332059240214</v>
      </c>
      <c r="N188" s="7">
        <v>0.38890469074200001</v>
      </c>
      <c r="O188" s="7">
        <v>0.119324699044</v>
      </c>
      <c r="P188" s="7">
        <v>0.433197796345</v>
      </c>
      <c r="Q188" s="7">
        <v>0.18562191724800001</v>
      </c>
    </row>
    <row r="189" spans="1:17" ht="15.6" x14ac:dyDescent="0.3">
      <c r="A189" s="2">
        <v>1962</v>
      </c>
      <c r="B189" s="1"/>
      <c r="C189" s="1"/>
      <c r="D189" s="1"/>
      <c r="E189" s="1"/>
      <c r="F189" s="1"/>
      <c r="G189" s="1"/>
      <c r="H189" s="7">
        <v>0.36922519999999998</v>
      </c>
      <c r="I189" s="7">
        <v>0.10944619999999999</v>
      </c>
      <c r="J189" s="7">
        <v>0.44256789999999996</v>
      </c>
      <c r="K189" s="7">
        <v>0.18820690000000001</v>
      </c>
      <c r="L189" s="58">
        <f t="shared" si="2"/>
        <v>0.97696173081429427</v>
      </c>
      <c r="M189" s="58">
        <f t="shared" si="2"/>
        <v>0.96543884747714648</v>
      </c>
      <c r="N189" s="7">
        <v>0.37793210148799999</v>
      </c>
      <c r="O189" s="7">
        <v>0.11336419731400001</v>
      </c>
      <c r="P189" s="7">
        <v>0.442567884922</v>
      </c>
      <c r="Q189" s="7">
        <v>0.188206911087</v>
      </c>
    </row>
    <row r="190" spans="1:17" ht="15.6" x14ac:dyDescent="0.3">
      <c r="A190" s="2">
        <v>1963</v>
      </c>
      <c r="B190" s="1"/>
      <c r="C190" s="1"/>
      <c r="D190" s="1"/>
      <c r="E190" s="1"/>
      <c r="F190" s="1"/>
      <c r="G190" s="1"/>
      <c r="H190" s="7">
        <v>0.36947869999999999</v>
      </c>
      <c r="I190" s="7">
        <v>0.1073424</v>
      </c>
      <c r="J190" s="7">
        <v>0.44590280000000004</v>
      </c>
      <c r="K190" s="7">
        <v>0.18461849999999999</v>
      </c>
      <c r="L190" s="58">
        <f t="shared" si="2"/>
        <v>0.96774154607946672</v>
      </c>
      <c r="M190" s="58">
        <f t="shared" si="2"/>
        <v>0.96115531989502712</v>
      </c>
      <c r="N190" s="7">
        <v>0.38179481029500001</v>
      </c>
      <c r="O190" s="7">
        <v>0.111680597067</v>
      </c>
      <c r="P190" s="7">
        <v>0.44590282440200002</v>
      </c>
      <c r="Q190" s="7">
        <v>0.184618473053</v>
      </c>
    </row>
    <row r="191" spans="1:17" ht="15.6" x14ac:dyDescent="0.3">
      <c r="A191" s="2">
        <v>1964</v>
      </c>
      <c r="B191" s="1"/>
      <c r="C191" s="1"/>
      <c r="D191" s="1"/>
      <c r="E191" s="1"/>
      <c r="F191" s="1"/>
      <c r="G191" s="1"/>
      <c r="H191" s="7">
        <v>0.37557380000000001</v>
      </c>
      <c r="I191" s="7">
        <v>0.10844289999999999</v>
      </c>
      <c r="J191" s="7">
        <v>0.43797580000000003</v>
      </c>
      <c r="K191" s="7">
        <v>0.18645039999999999</v>
      </c>
      <c r="L191" s="58">
        <f t="shared" si="2"/>
        <v>0.97269050463501761</v>
      </c>
      <c r="M191" s="58">
        <f t="shared" si="2"/>
        <v>0.95736807150387071</v>
      </c>
      <c r="N191" s="7">
        <v>0.38611850142499998</v>
      </c>
      <c r="O191" s="7">
        <v>0.113271899521</v>
      </c>
      <c r="P191" s="7">
        <v>0.43797576427500001</v>
      </c>
      <c r="Q191" s="7">
        <v>0.18645042180999999</v>
      </c>
    </row>
    <row r="192" spans="1:17" ht="15.6" x14ac:dyDescent="0.3">
      <c r="A192" s="2">
        <v>1965</v>
      </c>
      <c r="B192" s="1">
        <f>AVERAGE(H191:H193)</f>
        <v>0.37468783333333339</v>
      </c>
      <c r="C192" s="1">
        <f t="shared" ref="C192:E192" si="3">AVERAGE(I191:I193)</f>
        <v>0.10837643333333331</v>
      </c>
      <c r="D192" s="1">
        <f t="shared" si="3"/>
        <v>0.44073046666666665</v>
      </c>
      <c r="E192" s="1">
        <f t="shared" si="3"/>
        <v>0.18458169999999999</v>
      </c>
      <c r="F192" s="1"/>
      <c r="G192" s="1"/>
      <c r="H192" s="7">
        <v>0.3793994</v>
      </c>
      <c r="I192" s="7">
        <v>0.10939359999999999</v>
      </c>
      <c r="J192" s="7">
        <v>0.43846979999999991</v>
      </c>
      <c r="K192" s="7">
        <v>0.18213080000000001</v>
      </c>
      <c r="L192" s="58">
        <f t="shared" si="2"/>
        <v>0.96750661442389996</v>
      </c>
      <c r="M192" s="58">
        <f t="shared" si="2"/>
        <v>0.9663284349867155</v>
      </c>
      <c r="N192" s="7">
        <v>0.392141401768</v>
      </c>
      <c r="O192" s="7">
        <v>0.11320540309</v>
      </c>
      <c r="P192" s="7">
        <v>0.43846979737300001</v>
      </c>
      <c r="Q192" s="7">
        <v>0.18213081359899999</v>
      </c>
    </row>
    <row r="193" spans="1:17" ht="15.6" x14ac:dyDescent="0.3">
      <c r="A193" s="2">
        <v>1966</v>
      </c>
      <c r="B193" s="1"/>
      <c r="C193" s="1"/>
      <c r="D193" s="1"/>
      <c r="E193" s="1"/>
      <c r="F193" s="1"/>
      <c r="G193" s="1"/>
      <c r="H193" s="7">
        <v>0.36909029999999998</v>
      </c>
      <c r="I193" s="7">
        <v>0.10729279999999999</v>
      </c>
      <c r="J193" s="7">
        <v>0.44574580000000003</v>
      </c>
      <c r="K193" s="7">
        <v>0.18516389999999999</v>
      </c>
      <c r="L193" s="58">
        <f t="shared" si="2"/>
        <v>0.96517863788030289</v>
      </c>
      <c r="M193" s="58">
        <f t="shared" si="2"/>
        <v>0.96026666613624168</v>
      </c>
      <c r="N193" s="7">
        <v>0.38240620493900002</v>
      </c>
      <c r="O193" s="7">
        <v>0.111732296646</v>
      </c>
      <c r="P193" s="7">
        <v>0.44574579596500002</v>
      </c>
      <c r="Q193" s="7">
        <v>0.18516391515700001</v>
      </c>
    </row>
    <row r="194" spans="1:17" ht="15.6" x14ac:dyDescent="0.3">
      <c r="A194" s="2">
        <v>1967</v>
      </c>
      <c r="B194" s="1"/>
      <c r="C194" s="1"/>
      <c r="D194" s="1"/>
      <c r="E194" s="1"/>
      <c r="F194" s="1"/>
      <c r="G194" s="1"/>
      <c r="H194" s="7">
        <v>0.367091</v>
      </c>
      <c r="I194" s="7">
        <v>0.1071255</v>
      </c>
      <c r="J194" s="7">
        <v>0.44737579999999993</v>
      </c>
      <c r="K194" s="7">
        <v>0.18553320000000001</v>
      </c>
      <c r="L194" s="58">
        <f t="shared" si="2"/>
        <v>0.96576363489969697</v>
      </c>
      <c r="M194" s="58">
        <f t="shared" si="2"/>
        <v>0.95627789948169739</v>
      </c>
      <c r="N194" s="7">
        <v>0.38010439276699998</v>
      </c>
      <c r="O194" s="7">
        <v>0.11202339828000001</v>
      </c>
      <c r="P194" s="7">
        <v>0.44737571477900001</v>
      </c>
      <c r="Q194" s="7">
        <v>0.185533165932</v>
      </c>
    </row>
    <row r="195" spans="1:17" ht="15.6" x14ac:dyDescent="0.3">
      <c r="A195" s="2">
        <v>1968</v>
      </c>
      <c r="B195" s="1"/>
      <c r="C195" s="1"/>
      <c r="D195" s="1"/>
      <c r="E195" s="1"/>
      <c r="F195" s="1"/>
      <c r="G195" s="1"/>
      <c r="H195" s="7">
        <v>0.35307080000000002</v>
      </c>
      <c r="I195" s="7">
        <v>0.1015826</v>
      </c>
      <c r="J195" s="7">
        <v>0.45435019999999998</v>
      </c>
      <c r="K195" s="7">
        <v>0.192579</v>
      </c>
      <c r="L195" s="58">
        <f t="shared" si="2"/>
        <v>0.96605478360409336</v>
      </c>
      <c r="M195" s="58">
        <f t="shared" si="2"/>
        <v>0.95420800249448645</v>
      </c>
      <c r="N195" s="7">
        <v>0.36547699570699999</v>
      </c>
      <c r="O195" s="7">
        <v>0.10645750164999999</v>
      </c>
      <c r="P195" s="7">
        <v>0.45435023307799999</v>
      </c>
      <c r="Q195" s="7">
        <v>0.192578971386</v>
      </c>
    </row>
    <row r="196" spans="1:17" ht="15.6" x14ac:dyDescent="0.3">
      <c r="A196" s="2">
        <v>1969</v>
      </c>
      <c r="B196" s="1"/>
      <c r="C196" s="1"/>
      <c r="D196" s="1"/>
      <c r="E196" s="1"/>
      <c r="F196" s="1"/>
      <c r="G196" s="1"/>
      <c r="H196" s="7">
        <v>0.34444170000000002</v>
      </c>
      <c r="I196" s="7">
        <v>9.9038200000000007E-2</v>
      </c>
      <c r="J196" s="7">
        <v>0.45856230000000003</v>
      </c>
      <c r="K196" s="7">
        <v>0.196996</v>
      </c>
      <c r="L196" s="58">
        <f t="shared" si="2"/>
        <v>0.96565414658735105</v>
      </c>
      <c r="M196" s="58">
        <f t="shared" si="2"/>
        <v>0.95925235479352311</v>
      </c>
      <c r="N196" s="7">
        <v>0.35669261217100001</v>
      </c>
      <c r="O196" s="7">
        <v>0.103245198727</v>
      </c>
      <c r="P196" s="7">
        <v>0.45856231451000001</v>
      </c>
      <c r="Q196" s="7">
        <v>0.196995973587</v>
      </c>
    </row>
    <row r="197" spans="1:17" ht="15.6" x14ac:dyDescent="0.3">
      <c r="A197" s="2">
        <v>1970</v>
      </c>
      <c r="B197" s="1">
        <f>AVERAGE(H192:H197)</f>
        <v>0.3589864166666667</v>
      </c>
      <c r="C197" s="1">
        <f>AVERAGE(I192:I197)</f>
        <v>0.10350016666666666</v>
      </c>
      <c r="D197" s="1">
        <f>AVERAGE(J192:J197)</f>
        <v>0.45037523333333329</v>
      </c>
      <c r="E197" s="1">
        <f>AVERAGE(K192:K197)</f>
        <v>0.19063834999999998</v>
      </c>
      <c r="F197" s="1"/>
      <c r="G197" s="1"/>
      <c r="H197" s="7">
        <v>0.3408253</v>
      </c>
      <c r="I197" s="7">
        <v>9.6568299999999996E-2</v>
      </c>
      <c r="J197" s="7">
        <v>0.45774749999999997</v>
      </c>
      <c r="K197" s="7">
        <v>0.2014272</v>
      </c>
      <c r="L197" s="58">
        <f t="shared" si="2"/>
        <v>0.97876565327906329</v>
      </c>
      <c r="M197" s="58">
        <f t="shared" si="2"/>
        <v>0.96036831392374422</v>
      </c>
      <c r="N197" s="7">
        <v>0.34821951389299999</v>
      </c>
      <c r="O197" s="7">
        <v>0.100553400815</v>
      </c>
      <c r="P197" s="7">
        <v>0.45774748921399999</v>
      </c>
      <c r="Q197" s="7">
        <v>0.201427221298</v>
      </c>
    </row>
    <row r="198" spans="1:17" ht="15.6" x14ac:dyDescent="0.3">
      <c r="A198" s="2">
        <v>1971</v>
      </c>
      <c r="B198" s="1"/>
      <c r="C198" s="1"/>
      <c r="D198" s="1"/>
      <c r="E198" s="1"/>
      <c r="F198" s="1"/>
      <c r="G198" s="1"/>
      <c r="H198" s="7">
        <v>0.33738970000000001</v>
      </c>
      <c r="I198" s="7">
        <v>9.6750199999999995E-2</v>
      </c>
      <c r="J198" s="7">
        <v>0.45986079999999996</v>
      </c>
      <c r="K198" s="7">
        <v>0.2027495</v>
      </c>
      <c r="L198" s="58">
        <f t="shared" si="2"/>
        <v>0.9719177853672788</v>
      </c>
      <c r="M198" s="58">
        <f t="shared" si="2"/>
        <v>0.96889818411646722</v>
      </c>
      <c r="N198" s="7">
        <v>0.347138106823</v>
      </c>
      <c r="O198" s="7">
        <v>9.9855899810799995E-2</v>
      </c>
      <c r="P198" s="7">
        <v>0.459860801697</v>
      </c>
      <c r="Q198" s="7">
        <v>0.202749490738</v>
      </c>
    </row>
    <row r="199" spans="1:17" ht="15.6" x14ac:dyDescent="0.3">
      <c r="A199" s="2">
        <v>1972</v>
      </c>
      <c r="B199" s="1"/>
      <c r="C199" s="1"/>
      <c r="D199" s="1"/>
      <c r="E199" s="1"/>
      <c r="F199" s="1"/>
      <c r="G199" s="1"/>
      <c r="H199" s="7">
        <v>0.33501150000000002</v>
      </c>
      <c r="I199" s="7">
        <v>9.4978099999999996E-2</v>
      </c>
      <c r="J199" s="7">
        <v>0.45844019999999996</v>
      </c>
      <c r="K199" s="7">
        <v>0.20654829999999999</v>
      </c>
      <c r="L199" s="58">
        <f t="shared" si="2"/>
        <v>0.97978152143322716</v>
      </c>
      <c r="M199" s="58">
        <f t="shared" si="2"/>
        <v>0.97692080259637093</v>
      </c>
      <c r="N199" s="7">
        <v>0.34192469716099999</v>
      </c>
      <c r="O199" s="7">
        <v>9.7221903502899998E-2</v>
      </c>
      <c r="P199" s="7">
        <v>0.45844021439600002</v>
      </c>
      <c r="Q199" s="7">
        <v>0.20654827356300001</v>
      </c>
    </row>
    <row r="200" spans="1:17" ht="15.6" x14ac:dyDescent="0.3">
      <c r="A200" s="2">
        <v>1973</v>
      </c>
      <c r="B200" s="1"/>
      <c r="C200" s="1"/>
      <c r="D200" s="1"/>
      <c r="E200" s="1"/>
      <c r="F200" s="1"/>
      <c r="G200" s="1"/>
      <c r="H200" s="7">
        <v>0.341978</v>
      </c>
      <c r="I200" s="7">
        <v>0.10094590000000001</v>
      </c>
      <c r="J200" s="7">
        <v>0.45574340000000002</v>
      </c>
      <c r="K200" s="7">
        <v>0.2022786</v>
      </c>
      <c r="L200" s="58">
        <f t="shared" si="2"/>
        <v>0.96967586677117545</v>
      </c>
      <c r="M200" s="58">
        <f t="shared" si="2"/>
        <v>0.9759488065722528</v>
      </c>
      <c r="N200" s="7">
        <v>0.35267248749699998</v>
      </c>
      <c r="O200" s="7">
        <v>0.10343360155799999</v>
      </c>
      <c r="P200" s="7">
        <v>0.45574337244000002</v>
      </c>
      <c r="Q200" s="7">
        <v>0.20227861404399999</v>
      </c>
    </row>
    <row r="201" spans="1:17" ht="15.6" x14ac:dyDescent="0.3">
      <c r="A201" s="2">
        <v>1974</v>
      </c>
      <c r="B201" s="1"/>
      <c r="C201" s="1"/>
      <c r="D201" s="1"/>
      <c r="E201" s="1"/>
      <c r="F201" s="1"/>
      <c r="G201" s="1"/>
      <c r="H201" s="7">
        <v>0.33779360000000003</v>
      </c>
      <c r="I201" s="7">
        <v>9.7429600000000005E-2</v>
      </c>
      <c r="J201" s="7">
        <v>0.45759279999999997</v>
      </c>
      <c r="K201" s="7">
        <v>0.20461360000000001</v>
      </c>
      <c r="L201" s="58">
        <f t="shared" si="2"/>
        <v>0.97269215629885064</v>
      </c>
      <c r="M201" s="58">
        <f t="shared" si="2"/>
        <v>0.98211756979542142</v>
      </c>
      <c r="N201" s="7">
        <v>0.34727698564499998</v>
      </c>
      <c r="O201" s="7">
        <v>9.9203601479499998E-2</v>
      </c>
      <c r="P201" s="7">
        <v>0.45759278535800002</v>
      </c>
      <c r="Q201" s="7">
        <v>0.20461362600300001</v>
      </c>
    </row>
    <row r="202" spans="1:17" ht="15.6" x14ac:dyDescent="0.3">
      <c r="A202" s="2">
        <v>1975</v>
      </c>
      <c r="B202" s="1">
        <f>AVERAGE(H197:H202)</f>
        <v>0.33761508333333334</v>
      </c>
      <c r="C202" s="1">
        <f>AVERAGE(I197:I202)</f>
        <v>9.6288250000000006E-2</v>
      </c>
      <c r="D202" s="1">
        <f>AVERAGE(J197:J202)</f>
        <v>0.45805425</v>
      </c>
      <c r="E202" s="1">
        <f>AVERAGE(K197:K202)</f>
        <v>0.20433066666666666</v>
      </c>
      <c r="F202" s="1"/>
      <c r="G202" s="1"/>
      <c r="H202" s="7">
        <v>0.3326924</v>
      </c>
      <c r="I202" s="7">
        <v>9.1057399999999997E-2</v>
      </c>
      <c r="J202" s="7">
        <v>0.45894080000000004</v>
      </c>
      <c r="K202" s="7">
        <v>0.20836679999999999</v>
      </c>
      <c r="L202" s="58">
        <f t="shared" si="2"/>
        <v>0.97685764700645783</v>
      </c>
      <c r="M202" s="58">
        <f t="shared" si="2"/>
        <v>0.96935161803593417</v>
      </c>
      <c r="N202" s="7">
        <v>0.34057408571199999</v>
      </c>
      <c r="O202" s="7">
        <v>9.39363986254E-2</v>
      </c>
      <c r="P202" s="7">
        <v>0.45894077420200002</v>
      </c>
      <c r="Q202" s="7">
        <v>0.20836681127500001</v>
      </c>
    </row>
    <row r="203" spans="1:17" ht="15.6" x14ac:dyDescent="0.3">
      <c r="A203" s="2">
        <v>1976</v>
      </c>
      <c r="B203" s="1"/>
      <c r="C203" s="1"/>
      <c r="D203" s="1"/>
      <c r="E203" s="1"/>
      <c r="F203" s="1"/>
      <c r="G203" s="1"/>
      <c r="H203" s="7">
        <v>0.32755000000000001</v>
      </c>
      <c r="I203" s="7">
        <v>9.0994099999999994E-2</v>
      </c>
      <c r="J203" s="7">
        <v>0.460706</v>
      </c>
      <c r="K203" s="7">
        <v>0.21174399999999999</v>
      </c>
      <c r="L203" s="58">
        <f t="shared" si="2"/>
        <v>0.96855728897337889</v>
      </c>
      <c r="M203" s="58">
        <f t="shared" si="2"/>
        <v>0.96731638749764459</v>
      </c>
      <c r="N203" s="7">
        <v>0.33818340301499999</v>
      </c>
      <c r="O203" s="7">
        <v>9.4068601727500006E-2</v>
      </c>
      <c r="P203" s="7">
        <v>0.46070599556000003</v>
      </c>
      <c r="Q203" s="7">
        <v>0.21174401044800001</v>
      </c>
    </row>
    <row r="204" spans="1:17" ht="15.6" x14ac:dyDescent="0.3">
      <c r="A204" s="2">
        <v>1977</v>
      </c>
      <c r="B204" s="1"/>
      <c r="C204" s="1"/>
      <c r="D204" s="1"/>
      <c r="E204" s="1"/>
      <c r="F204" s="1"/>
      <c r="G204" s="1"/>
      <c r="H204" s="7">
        <v>0.31228440000000002</v>
      </c>
      <c r="I204" s="7">
        <v>8.5271399999999997E-2</v>
      </c>
      <c r="J204" s="7">
        <v>0.46583239999999998</v>
      </c>
      <c r="K204" s="7">
        <v>0.2218832</v>
      </c>
      <c r="L204" s="58">
        <f t="shared" si="2"/>
        <v>0.96520451669437701</v>
      </c>
      <c r="M204" s="58">
        <f t="shared" si="2"/>
        <v>0.9623257636974023</v>
      </c>
      <c r="N204" s="7">
        <v>0.32354220747899998</v>
      </c>
      <c r="O204" s="7">
        <v>8.8609702885199995E-2</v>
      </c>
      <c r="P204" s="7">
        <v>0.46583241224299998</v>
      </c>
      <c r="Q204" s="7">
        <v>0.22188317775700001</v>
      </c>
    </row>
    <row r="205" spans="1:17" ht="15.6" x14ac:dyDescent="0.3">
      <c r="A205" s="2">
        <v>1978</v>
      </c>
      <c r="B205" s="1"/>
      <c r="C205" s="1"/>
      <c r="D205" s="1"/>
      <c r="E205" s="1"/>
      <c r="F205" s="1"/>
      <c r="G205" s="1"/>
      <c r="H205" s="7">
        <v>0.30540719999999999</v>
      </c>
      <c r="I205" s="7">
        <v>8.2679900000000001E-2</v>
      </c>
      <c r="J205" s="7">
        <v>0.46611080000000005</v>
      </c>
      <c r="K205" s="7">
        <v>0.22848199999999999</v>
      </c>
      <c r="L205" s="58">
        <f t="shared" si="2"/>
        <v>0.95839608297257495</v>
      </c>
      <c r="M205" s="58">
        <f t="shared" si="2"/>
        <v>0.95191926730023635</v>
      </c>
      <c r="N205" s="7">
        <v>0.31866490840900003</v>
      </c>
      <c r="O205" s="7">
        <v>8.6856000125399999E-2</v>
      </c>
      <c r="P205" s="7">
        <v>0.466110676527</v>
      </c>
      <c r="Q205" s="7">
        <v>0.22848200798000001</v>
      </c>
    </row>
    <row r="206" spans="1:17" ht="15.6" x14ac:dyDescent="0.3">
      <c r="A206" s="2">
        <v>1979</v>
      </c>
      <c r="B206" s="1"/>
      <c r="C206" s="1"/>
      <c r="D206" s="1"/>
      <c r="E206" s="1"/>
      <c r="F206" s="1"/>
      <c r="G206" s="1"/>
      <c r="H206" s="7">
        <v>0.31390459999999998</v>
      </c>
      <c r="I206" s="7">
        <v>8.5591399999999998E-2</v>
      </c>
      <c r="J206" s="7">
        <v>0.45306350000000006</v>
      </c>
      <c r="K206" s="7">
        <v>0.23303189999999999</v>
      </c>
      <c r="L206" s="58">
        <f t="shared" ref="L206:M241" si="4">H206/N206</f>
        <v>0.98339595792275925</v>
      </c>
      <c r="M206" s="58">
        <f t="shared" si="4"/>
        <v>0.94871120339047432</v>
      </c>
      <c r="N206" s="7">
        <v>0.31920468807199998</v>
      </c>
      <c r="O206" s="7">
        <v>9.0218603610999995E-2</v>
      </c>
      <c r="P206" s="7">
        <v>0.45306345820400001</v>
      </c>
      <c r="Q206" s="7">
        <v>0.23303192853900001</v>
      </c>
    </row>
    <row r="207" spans="1:17" ht="15.6" x14ac:dyDescent="0.3">
      <c r="A207" s="2">
        <v>1980</v>
      </c>
      <c r="B207" s="1">
        <f>AVERAGE(H202:H207)</f>
        <v>0.31635075000000001</v>
      </c>
      <c r="C207" s="1">
        <f>AVERAGE(I202:I207)</f>
        <v>8.6223916666666664E-2</v>
      </c>
      <c r="D207" s="1">
        <f>AVERAGE(J202:J207)</f>
        <v>0.4606991333333334</v>
      </c>
      <c r="E207" s="1">
        <f>AVERAGE(K202:K207)</f>
        <v>0.22295011666666664</v>
      </c>
      <c r="F207" s="1"/>
      <c r="G207" s="1"/>
      <c r="H207" s="7">
        <v>0.30626589999999998</v>
      </c>
      <c r="I207" s="7">
        <v>8.1749299999999997E-2</v>
      </c>
      <c r="J207" s="7">
        <v>0.45954130000000004</v>
      </c>
      <c r="K207" s="7">
        <v>0.23419280000000001</v>
      </c>
      <c r="L207" s="58">
        <f t="shared" si="4"/>
        <v>0.97631155653574675</v>
      </c>
      <c r="M207" s="58">
        <f t="shared" si="4"/>
        <v>0.94802573891751718</v>
      </c>
      <c r="N207" s="7">
        <v>0.31369689106900001</v>
      </c>
      <c r="O207" s="7">
        <v>8.6231097578999993E-2</v>
      </c>
      <c r="P207" s="7">
        <v>0.45954120159099998</v>
      </c>
      <c r="Q207" s="7">
        <v>0.23419278860100001</v>
      </c>
    </row>
    <row r="208" spans="1:17" ht="15.6" x14ac:dyDescent="0.3">
      <c r="A208" s="2">
        <v>1981</v>
      </c>
      <c r="B208" s="1"/>
      <c r="C208" s="1"/>
      <c r="D208" s="1"/>
      <c r="E208" s="1"/>
      <c r="F208" s="1"/>
      <c r="G208" s="1"/>
      <c r="H208" s="7">
        <v>0.30194389999999999</v>
      </c>
      <c r="I208" s="7">
        <v>8.2139799999999999E-2</v>
      </c>
      <c r="J208" s="7">
        <v>0.46341680000000007</v>
      </c>
      <c r="K208" s="7">
        <v>0.2346393</v>
      </c>
      <c r="L208" s="58">
        <f t="shared" si="4"/>
        <v>0.95942166084717151</v>
      </c>
      <c r="M208" s="58">
        <f t="shared" si="4"/>
        <v>0.95171099702265494</v>
      </c>
      <c r="N208" s="7">
        <v>0.31471449136700003</v>
      </c>
      <c r="O208" s="7">
        <v>8.6307503283000006E-2</v>
      </c>
      <c r="P208" s="7">
        <v>0.46341681480399999</v>
      </c>
      <c r="Q208" s="7">
        <v>0.234639286995</v>
      </c>
    </row>
    <row r="209" spans="1:17" ht="15.6" x14ac:dyDescent="0.3">
      <c r="A209" s="2">
        <v>1982</v>
      </c>
      <c r="B209" s="1"/>
      <c r="C209" s="1"/>
      <c r="D209" s="1"/>
      <c r="E209" s="1"/>
      <c r="F209" s="1"/>
      <c r="G209" s="1"/>
      <c r="H209" s="7">
        <v>0.29281879999999999</v>
      </c>
      <c r="I209" s="7">
        <v>7.5165599999999999E-2</v>
      </c>
      <c r="J209" s="7">
        <v>0.46877049999999998</v>
      </c>
      <c r="K209" s="7">
        <v>0.2384107</v>
      </c>
      <c r="L209" s="58">
        <f t="shared" si="4"/>
        <v>0.9649255132849609</v>
      </c>
      <c r="M209" s="58">
        <f t="shared" si="4"/>
        <v>0.94975375881930613</v>
      </c>
      <c r="N209" s="7">
        <v>0.30346259474800003</v>
      </c>
      <c r="O209" s="7">
        <v>7.9142197966600006E-2</v>
      </c>
      <c r="P209" s="7">
        <v>0.46877047419500001</v>
      </c>
      <c r="Q209" s="7">
        <v>0.23841071128800001</v>
      </c>
    </row>
    <row r="210" spans="1:17" ht="15.6" x14ac:dyDescent="0.3">
      <c r="A210" s="2">
        <v>1983</v>
      </c>
      <c r="B210" s="1"/>
      <c r="C210" s="1"/>
      <c r="D210" s="1"/>
      <c r="E210" s="1"/>
      <c r="F210" s="1"/>
      <c r="G210" s="1"/>
      <c r="H210" s="7">
        <v>0.29415659999999999</v>
      </c>
      <c r="I210" s="7">
        <v>7.3300699999999996E-2</v>
      </c>
      <c r="J210" s="7">
        <v>0.47543409999999997</v>
      </c>
      <c r="K210" s="7">
        <v>0.23040930000000001</v>
      </c>
      <c r="L210" s="58">
        <f t="shared" si="4"/>
        <v>0.95693420168681798</v>
      </c>
      <c r="M210" s="58">
        <f t="shared" si="4"/>
        <v>0.95183723313811697</v>
      </c>
      <c r="N210" s="7">
        <v>0.30739480257000001</v>
      </c>
      <c r="O210" s="7">
        <v>7.7009700238700005E-2</v>
      </c>
      <c r="P210" s="7">
        <v>0.47543406486500001</v>
      </c>
      <c r="Q210" s="7">
        <v>0.23040932416900001</v>
      </c>
    </row>
    <row r="211" spans="1:17" ht="15.6" x14ac:dyDescent="0.3">
      <c r="A211" s="2">
        <v>1984</v>
      </c>
      <c r="B211" s="1"/>
      <c r="C211" s="1"/>
      <c r="D211" s="1"/>
      <c r="E211" s="1"/>
      <c r="F211" s="1"/>
      <c r="G211" s="1"/>
      <c r="H211" s="7">
        <v>0.29715989999999998</v>
      </c>
      <c r="I211" s="7">
        <v>7.4687199999999995E-2</v>
      </c>
      <c r="J211" s="7">
        <v>0.47180249999999996</v>
      </c>
      <c r="K211" s="7">
        <v>0.23103760000000001</v>
      </c>
      <c r="L211" s="58">
        <f t="shared" si="4"/>
        <v>0.96099178525549356</v>
      </c>
      <c r="M211" s="58">
        <f t="shared" si="4"/>
        <v>0.95732572834580032</v>
      </c>
      <c r="N211" s="7">
        <v>0.30922210216500001</v>
      </c>
      <c r="O211" s="7">
        <v>7.80164971948E-2</v>
      </c>
      <c r="P211" s="7">
        <v>0.47180241346399998</v>
      </c>
      <c r="Q211" s="7">
        <v>0.23103755712499999</v>
      </c>
    </row>
    <row r="212" spans="1:17" ht="15.6" x14ac:dyDescent="0.3">
      <c r="A212" s="2">
        <v>1985</v>
      </c>
      <c r="B212" s="1">
        <f>AVERAGE(H210:H214)</f>
        <v>0.30542379999999997</v>
      </c>
      <c r="C212" s="1">
        <f>AVERAGE(I210:I214)</f>
        <v>7.96047E-2</v>
      </c>
      <c r="D212" s="1">
        <f>AVERAGE(J210:J214)</f>
        <v>0.46794555999999987</v>
      </c>
      <c r="E212" s="1">
        <f>AVERAGE(K210:K214)</f>
        <v>0.22663063999999999</v>
      </c>
      <c r="F212" s="1"/>
      <c r="G212" s="1"/>
      <c r="H212" s="7">
        <v>0.30278129999999998</v>
      </c>
      <c r="I212" s="7">
        <v>7.7373899999999995E-2</v>
      </c>
      <c r="J212" s="7">
        <v>0.46958160000000004</v>
      </c>
      <c r="K212" s="7">
        <v>0.22763710000000001</v>
      </c>
      <c r="L212" s="58">
        <f t="shared" si="4"/>
        <v>0.95902235123896695</v>
      </c>
      <c r="M212" s="58">
        <f t="shared" si="4"/>
        <v>0.96675204391991143</v>
      </c>
      <c r="N212" s="7">
        <v>0.31571871042299998</v>
      </c>
      <c r="O212" s="7">
        <v>8.0034896731400004E-2</v>
      </c>
      <c r="P212" s="7">
        <v>0.46958157420199997</v>
      </c>
      <c r="Q212" s="7">
        <v>0.22763711214099999</v>
      </c>
    </row>
    <row r="213" spans="1:17" ht="15.6" x14ac:dyDescent="0.3">
      <c r="A213" s="2">
        <v>1986</v>
      </c>
      <c r="B213" s="1"/>
      <c r="C213" s="1"/>
      <c r="D213" s="1"/>
      <c r="E213" s="1"/>
      <c r="F213" s="1"/>
      <c r="G213" s="1"/>
      <c r="H213" s="7">
        <v>0.31210179999999998</v>
      </c>
      <c r="I213" s="7">
        <v>8.2470199999999994E-2</v>
      </c>
      <c r="J213" s="7">
        <v>0.4645281</v>
      </c>
      <c r="K213" s="7">
        <v>0.22337009999999999</v>
      </c>
      <c r="L213" s="58">
        <f t="shared" si="4"/>
        <v>0.95884543593192895</v>
      </c>
      <c r="M213" s="58">
        <f t="shared" si="4"/>
        <v>0.96754562524842258</v>
      </c>
      <c r="N213" s="7">
        <v>0.32549750804900002</v>
      </c>
      <c r="O213" s="7">
        <v>8.5236497223400001E-2</v>
      </c>
      <c r="P213" s="7">
        <v>0.46452811360399998</v>
      </c>
      <c r="Q213" s="7">
        <v>0.223370075226</v>
      </c>
    </row>
    <row r="214" spans="1:17" ht="15.6" x14ac:dyDescent="0.3">
      <c r="A214" s="2">
        <v>1987</v>
      </c>
      <c r="B214" s="1"/>
      <c r="C214" s="1"/>
      <c r="D214" s="1"/>
      <c r="E214" s="1"/>
      <c r="F214" s="1"/>
      <c r="G214" s="1"/>
      <c r="H214" s="7">
        <v>0.32091940000000002</v>
      </c>
      <c r="I214" s="7">
        <v>9.0191499999999994E-2</v>
      </c>
      <c r="J214" s="7">
        <v>0.4583815</v>
      </c>
      <c r="K214" s="7">
        <v>0.22069910000000001</v>
      </c>
      <c r="L214" s="58">
        <f t="shared" si="4"/>
        <v>0.9543049428876591</v>
      </c>
      <c r="M214" s="58">
        <f t="shared" si="4"/>
        <v>0.96688588982072377</v>
      </c>
      <c r="N214" s="7">
        <v>0.33628600835799999</v>
      </c>
      <c r="O214" s="7">
        <v>9.3280397355599995E-2</v>
      </c>
      <c r="P214" s="7">
        <v>0.45838153362299999</v>
      </c>
      <c r="Q214" s="7">
        <v>0.22069907188400001</v>
      </c>
    </row>
    <row r="215" spans="1:17" ht="15.6" x14ac:dyDescent="0.3">
      <c r="A215" s="2">
        <v>1988</v>
      </c>
      <c r="B215" s="1"/>
      <c r="C215" s="1"/>
      <c r="D215" s="1"/>
      <c r="E215" s="1"/>
      <c r="F215" s="1"/>
      <c r="G215" s="1"/>
      <c r="H215" s="7">
        <v>0.32561810000000002</v>
      </c>
      <c r="I215" s="7">
        <v>9.1550400000000004E-2</v>
      </c>
      <c r="J215" s="7">
        <v>0.45776149999999999</v>
      </c>
      <c r="K215" s="7">
        <v>0.21662039999999999</v>
      </c>
      <c r="L215" s="58">
        <f t="shared" si="4"/>
        <v>0.95509064497448948</v>
      </c>
      <c r="M215" s="58">
        <f t="shared" si="4"/>
        <v>0.95893612544454854</v>
      </c>
      <c r="N215" s="7">
        <v>0.34092900157</v>
      </c>
      <c r="O215" s="7">
        <v>9.5470800995800006E-2</v>
      </c>
      <c r="P215" s="7">
        <v>0.45776152610800003</v>
      </c>
      <c r="Q215" s="7">
        <v>0.21662038564700001</v>
      </c>
    </row>
    <row r="216" spans="1:17" ht="15.6" x14ac:dyDescent="0.3">
      <c r="A216" s="2">
        <v>1989</v>
      </c>
      <c r="B216" s="1"/>
      <c r="C216" s="1"/>
      <c r="D216" s="1"/>
      <c r="E216" s="1"/>
      <c r="F216" s="1"/>
      <c r="G216" s="1"/>
      <c r="H216" s="7">
        <v>0.32763179999999997</v>
      </c>
      <c r="I216" s="7">
        <v>9.5200099999999996E-2</v>
      </c>
      <c r="J216" s="7">
        <v>0.45875619999999995</v>
      </c>
      <c r="K216" s="7">
        <v>0.213612</v>
      </c>
      <c r="L216" s="58">
        <f t="shared" si="4"/>
        <v>0.9460435397912631</v>
      </c>
      <c r="M216" s="58">
        <f t="shared" si="4"/>
        <v>0.951929635986551</v>
      </c>
      <c r="N216" s="7">
        <v>0.34631788730599999</v>
      </c>
      <c r="O216" s="7">
        <v>0.100007496774</v>
      </c>
      <c r="P216" s="7">
        <v>0.45875617861700002</v>
      </c>
      <c r="Q216" s="7">
        <v>0.21361202001599999</v>
      </c>
    </row>
    <row r="217" spans="1:17" ht="15.6" x14ac:dyDescent="0.3">
      <c r="A217" s="2">
        <v>1990</v>
      </c>
      <c r="B217" s="1">
        <f>AVERAGE(H215:H219)</f>
        <v>0.32195532000000004</v>
      </c>
      <c r="C217" s="1">
        <f>AVERAGE(I215:I219)</f>
        <v>9.153994E-2</v>
      </c>
      <c r="D217" s="1">
        <f>AVERAGE(J215:J219)</f>
        <v>0.46215671999999997</v>
      </c>
      <c r="E217" s="1">
        <f>AVERAGE(K215:K219)</f>
        <v>0.21588795999999996</v>
      </c>
      <c r="F217" s="1"/>
      <c r="G217" s="1"/>
      <c r="H217" s="7">
        <v>0.3219381</v>
      </c>
      <c r="I217" s="7">
        <v>9.3315599999999999E-2</v>
      </c>
      <c r="J217" s="7">
        <v>0.4637828</v>
      </c>
      <c r="K217" s="7">
        <v>0.2142791</v>
      </c>
      <c r="L217" s="58">
        <f t="shared" si="4"/>
        <v>0.93813858936516414</v>
      </c>
      <c r="M217" s="58">
        <f t="shared" si="4"/>
        <v>0.94949396784928186</v>
      </c>
      <c r="N217" s="7">
        <v>0.34316688775999998</v>
      </c>
      <c r="O217" s="7">
        <v>9.8279297351799993E-2</v>
      </c>
      <c r="P217" s="7">
        <v>0.46378278732299999</v>
      </c>
      <c r="Q217" s="7">
        <v>0.21427911520000001</v>
      </c>
    </row>
    <row r="218" spans="1:17" ht="15.6" x14ac:dyDescent="0.3">
      <c r="A218" s="2">
        <v>1991</v>
      </c>
      <c r="B218" s="1"/>
      <c r="C218" s="1"/>
      <c r="D218" s="1"/>
      <c r="E218" s="1"/>
      <c r="F218" s="1"/>
      <c r="G218" s="1"/>
      <c r="H218" s="7">
        <v>0.32081150000000003</v>
      </c>
      <c r="I218" s="7">
        <v>9.1471800000000006E-2</v>
      </c>
      <c r="J218" s="7">
        <v>0.46209219999999995</v>
      </c>
      <c r="K218" s="7">
        <v>0.21709629999999999</v>
      </c>
      <c r="L218" s="58">
        <f t="shared" si="4"/>
        <v>0.9456344441101594</v>
      </c>
      <c r="M218" s="58">
        <f t="shared" si="4"/>
        <v>0.9330867301206518</v>
      </c>
      <c r="N218" s="7">
        <v>0.33925530314399999</v>
      </c>
      <c r="O218" s="7">
        <v>9.8031401634200002E-2</v>
      </c>
      <c r="P218" s="7">
        <v>0.46209216117899998</v>
      </c>
      <c r="Q218" s="7">
        <v>0.21709632873500001</v>
      </c>
    </row>
    <row r="219" spans="1:17" ht="15.6" x14ac:dyDescent="0.3">
      <c r="A219" s="2">
        <v>1992</v>
      </c>
      <c r="B219" s="1"/>
      <c r="C219" s="1"/>
      <c r="D219" s="1"/>
      <c r="E219" s="1"/>
      <c r="F219" s="1"/>
      <c r="G219" s="1"/>
      <c r="H219" s="7">
        <v>0.31377709999999998</v>
      </c>
      <c r="I219" s="7">
        <v>8.6161799999999997E-2</v>
      </c>
      <c r="J219" s="7">
        <v>0.46839089999999994</v>
      </c>
      <c r="K219" s="7">
        <v>0.217832</v>
      </c>
      <c r="L219" s="58">
        <f t="shared" si="4"/>
        <v>0.92248205129525906</v>
      </c>
      <c r="M219" s="58">
        <f t="shared" si="4"/>
        <v>0.90401259787669941</v>
      </c>
      <c r="N219" s="7">
        <v>0.34014439582799999</v>
      </c>
      <c r="O219" s="7">
        <v>9.5310397446199999E-2</v>
      </c>
      <c r="P219" s="7">
        <v>0.46839088201500001</v>
      </c>
      <c r="Q219" s="7">
        <v>0.217832028866</v>
      </c>
    </row>
    <row r="220" spans="1:17" ht="15.6" x14ac:dyDescent="0.3">
      <c r="A220" s="2">
        <v>1993</v>
      </c>
      <c r="B220" s="1"/>
      <c r="C220" s="1"/>
      <c r="D220" s="1"/>
      <c r="E220" s="1"/>
      <c r="F220" s="1"/>
      <c r="G220" s="1"/>
      <c r="H220" s="7">
        <v>0.31743539999999998</v>
      </c>
      <c r="I220" s="7">
        <v>9.0859099999999998E-2</v>
      </c>
      <c r="J220" s="7">
        <v>0.46938840000000004</v>
      </c>
      <c r="K220" s="7">
        <v>0.21317620000000001</v>
      </c>
      <c r="L220" s="58">
        <f t="shared" si="4"/>
        <v>0.93385706888226805</v>
      </c>
      <c r="M220" s="58">
        <f t="shared" si="4"/>
        <v>0.9340513806775691</v>
      </c>
      <c r="N220" s="7">
        <v>0.33991861343399998</v>
      </c>
      <c r="O220" s="7">
        <v>9.7274199128199998E-2</v>
      </c>
      <c r="P220" s="7">
        <v>0.46938839554799999</v>
      </c>
      <c r="Q220" s="7">
        <v>0.21317619085299999</v>
      </c>
    </row>
    <row r="221" spans="1:17" ht="15.6" x14ac:dyDescent="0.3">
      <c r="A221" s="2">
        <v>1994</v>
      </c>
      <c r="B221" s="1"/>
      <c r="C221" s="1"/>
      <c r="D221" s="1"/>
      <c r="E221" s="1"/>
      <c r="F221" s="1"/>
      <c r="G221" s="1"/>
      <c r="H221" s="7">
        <v>0.31754850000000001</v>
      </c>
      <c r="I221" s="7">
        <v>9.1785800000000001E-2</v>
      </c>
      <c r="J221" s="7">
        <v>0.47080339999999998</v>
      </c>
      <c r="K221" s="7">
        <v>0.21164810000000001</v>
      </c>
      <c r="L221" s="58">
        <f t="shared" si="4"/>
        <v>0.92548980955430327</v>
      </c>
      <c r="M221" s="58">
        <f t="shared" si="4"/>
        <v>0.92971183958710024</v>
      </c>
      <c r="N221" s="7">
        <v>0.34311398863800002</v>
      </c>
      <c r="O221" s="7">
        <v>9.8724998533699995E-2</v>
      </c>
      <c r="P221" s="7">
        <v>0.47080338001299998</v>
      </c>
      <c r="Q221" s="7">
        <v>0.21164810657499999</v>
      </c>
    </row>
    <row r="222" spans="1:17" ht="15.6" x14ac:dyDescent="0.3">
      <c r="A222" s="2">
        <v>1995</v>
      </c>
      <c r="B222" s="1">
        <f>AVERAGE(H220:H224)</f>
        <v>0.31986471999999999</v>
      </c>
      <c r="C222" s="1">
        <f>AVERAGE(I220:I224)</f>
        <v>9.5923120000000001E-2</v>
      </c>
      <c r="D222" s="1">
        <f>AVERAGE(J220:J224)</f>
        <v>0.46835639999999995</v>
      </c>
      <c r="E222" s="1">
        <f>AVERAGE(K220:K224)</f>
        <v>0.21177888</v>
      </c>
      <c r="F222" s="1"/>
      <c r="G222" s="1"/>
      <c r="H222" s="7">
        <v>0.31714170000000003</v>
      </c>
      <c r="I222" s="7">
        <v>9.2258599999999996E-2</v>
      </c>
      <c r="J222" s="7">
        <v>0.47407339999999992</v>
      </c>
      <c r="K222" s="7">
        <v>0.2087849</v>
      </c>
      <c r="L222" s="58">
        <f t="shared" si="4"/>
        <v>0.92114272380196571</v>
      </c>
      <c r="M222" s="58">
        <f t="shared" si="4"/>
        <v>0.9246479819920983</v>
      </c>
      <c r="N222" s="7">
        <v>0.344291597605</v>
      </c>
      <c r="O222" s="7">
        <v>9.9776998162299999E-2</v>
      </c>
      <c r="P222" s="7">
        <v>0.474073410034</v>
      </c>
      <c r="Q222" s="7">
        <v>0.20878487825399999</v>
      </c>
    </row>
    <row r="223" spans="1:17" ht="15.6" x14ac:dyDescent="0.3">
      <c r="A223" s="2">
        <v>1996</v>
      </c>
      <c r="B223" s="1"/>
      <c r="C223" s="1"/>
      <c r="D223" s="1"/>
      <c r="E223" s="1"/>
      <c r="F223" s="1"/>
      <c r="G223" s="1"/>
      <c r="H223" s="7">
        <v>0.3222834</v>
      </c>
      <c r="I223" s="7">
        <v>0.10033400000000001</v>
      </c>
      <c r="J223" s="7">
        <v>0.46459859999999997</v>
      </c>
      <c r="K223" s="7">
        <v>0.213118</v>
      </c>
      <c r="L223" s="58">
        <f t="shared" si="4"/>
        <v>0.91937548226062016</v>
      </c>
      <c r="M223" s="58">
        <f t="shared" si="4"/>
        <v>0.9259141254868577</v>
      </c>
      <c r="N223" s="7">
        <v>0.35054600238799999</v>
      </c>
      <c r="O223" s="7">
        <v>0.10836210101800001</v>
      </c>
      <c r="P223" s="7">
        <v>0.46459859609600002</v>
      </c>
      <c r="Q223" s="7">
        <v>0.21311801672</v>
      </c>
    </row>
    <row r="224" spans="1:17" ht="15.6" x14ac:dyDescent="0.3">
      <c r="A224" s="2">
        <v>1997</v>
      </c>
      <c r="B224" s="1"/>
      <c r="C224" s="1"/>
      <c r="D224" s="1"/>
      <c r="E224" s="1"/>
      <c r="F224" s="1"/>
      <c r="G224" s="1"/>
      <c r="H224" s="7">
        <v>0.3249146</v>
      </c>
      <c r="I224" s="7">
        <v>0.1043781</v>
      </c>
      <c r="J224" s="7">
        <v>0.46291819999999995</v>
      </c>
      <c r="K224" s="7">
        <v>0.2121672</v>
      </c>
      <c r="L224" s="58">
        <f t="shared" si="4"/>
        <v>0.91783112507332665</v>
      </c>
      <c r="M224" s="58">
        <f t="shared" si="4"/>
        <v>0.93170191525356461</v>
      </c>
      <c r="N224" s="7">
        <v>0.35400259494800002</v>
      </c>
      <c r="O224" s="7">
        <v>0.11202950030599999</v>
      </c>
      <c r="P224" s="7">
        <v>0.462918072939</v>
      </c>
      <c r="Q224" s="7">
        <v>0.21216720342600001</v>
      </c>
    </row>
    <row r="225" spans="1:17" ht="15.6" x14ac:dyDescent="0.3">
      <c r="A225" s="2">
        <v>1998</v>
      </c>
      <c r="B225" s="1"/>
      <c r="C225" s="1"/>
      <c r="D225" s="1"/>
      <c r="E225" s="1"/>
      <c r="F225" s="1"/>
      <c r="G225" s="1"/>
      <c r="H225" s="7">
        <v>0.32765909999999998</v>
      </c>
      <c r="I225" s="7">
        <v>0.10673879999999999</v>
      </c>
      <c r="J225" s="7">
        <v>0.45967690000000005</v>
      </c>
      <c r="K225" s="7">
        <v>0.21266399999999999</v>
      </c>
      <c r="L225" s="58">
        <f t="shared" si="4"/>
        <v>0.91188582549997399</v>
      </c>
      <c r="M225" s="58">
        <f t="shared" si="4"/>
        <v>0.92285105747592822</v>
      </c>
      <c r="N225" s="7">
        <v>0.35932031273800003</v>
      </c>
      <c r="O225" s="7">
        <v>0.115662001073</v>
      </c>
      <c r="P225" s="7">
        <v>0.45967677235600002</v>
      </c>
      <c r="Q225" s="7">
        <v>0.212664008141</v>
      </c>
    </row>
    <row r="226" spans="1:17" ht="15.6" x14ac:dyDescent="0.3">
      <c r="A226" s="2">
        <v>1999</v>
      </c>
      <c r="B226" s="1"/>
      <c r="C226" s="1"/>
      <c r="D226" s="1"/>
      <c r="E226" s="1"/>
      <c r="F226" s="1"/>
      <c r="G226" s="1"/>
      <c r="H226" s="7">
        <v>0.32738410000000001</v>
      </c>
      <c r="I226" s="7">
        <v>0.1060159</v>
      </c>
      <c r="J226" s="7">
        <v>0.45907890000000007</v>
      </c>
      <c r="K226" s="7">
        <v>0.213537</v>
      </c>
      <c r="L226" s="58">
        <f t="shared" si="4"/>
        <v>0.9091305790751103</v>
      </c>
      <c r="M226" s="58">
        <f t="shared" si="4"/>
        <v>0.92382143471556111</v>
      </c>
      <c r="N226" s="7">
        <v>0.36010679602599999</v>
      </c>
      <c r="O226" s="7">
        <v>0.114757999778</v>
      </c>
      <c r="P226" s="7">
        <v>0.45907890796700002</v>
      </c>
      <c r="Q226" s="7">
        <v>0.21353697776800001</v>
      </c>
    </row>
    <row r="227" spans="1:17" ht="15.6" x14ac:dyDescent="0.3">
      <c r="A227" s="2">
        <v>2000</v>
      </c>
      <c r="B227" s="1">
        <f>AVERAGE(H227:H232)</f>
        <v>0.33253573333333336</v>
      </c>
      <c r="C227" s="1">
        <f>AVERAGE(I227:I232)</f>
        <v>0.11288901666666668</v>
      </c>
      <c r="D227" s="1">
        <f>AVERAGE(J227:J232)</f>
        <v>0.44977438333333325</v>
      </c>
      <c r="E227" s="1">
        <f>AVERAGE(K227:K232)</f>
        <v>0.21768988333333336</v>
      </c>
      <c r="F227" s="1"/>
      <c r="G227" s="1"/>
      <c r="H227" s="7">
        <v>0.3309298</v>
      </c>
      <c r="I227" s="7">
        <v>0.11025600000000001</v>
      </c>
      <c r="J227" s="7">
        <v>0.45390009999999992</v>
      </c>
      <c r="K227" s="7">
        <v>0.2151701</v>
      </c>
      <c r="L227" s="58">
        <f t="shared" si="4"/>
        <v>0.90887710299551439</v>
      </c>
      <c r="M227" s="58">
        <f t="shared" si="4"/>
        <v>0.92266209803215993</v>
      </c>
      <c r="N227" s="7">
        <v>0.36410841345799999</v>
      </c>
      <c r="O227" s="7">
        <v>0.11949770152600001</v>
      </c>
      <c r="P227" s="7">
        <v>0.453900128603</v>
      </c>
      <c r="Q227" s="7">
        <v>0.21517008542999999</v>
      </c>
    </row>
    <row r="228" spans="1:17" ht="15.6" x14ac:dyDescent="0.3">
      <c r="A228" s="2">
        <v>2001</v>
      </c>
      <c r="B228" s="1"/>
      <c r="C228" s="1"/>
      <c r="D228" s="1"/>
      <c r="E228" s="1"/>
      <c r="F228" s="1"/>
      <c r="G228" s="1"/>
      <c r="H228" s="7">
        <v>0.33418389999999998</v>
      </c>
      <c r="I228" s="7">
        <v>0.1131867</v>
      </c>
      <c r="J228" s="7">
        <v>0.45095859999999999</v>
      </c>
      <c r="K228" s="7">
        <v>0.21485750000000001</v>
      </c>
      <c r="L228" s="58">
        <f t="shared" si="4"/>
        <v>0.9097707314854222</v>
      </c>
      <c r="M228" s="58">
        <f t="shared" si="4"/>
        <v>0.9225947908789438</v>
      </c>
      <c r="N228" s="7">
        <v>0.36732760071800002</v>
      </c>
      <c r="O228" s="7">
        <v>0.122683003545</v>
      </c>
      <c r="P228" s="7">
        <v>0.450958579779</v>
      </c>
      <c r="Q228" s="7">
        <v>0.21485751867299999</v>
      </c>
    </row>
    <row r="229" spans="1:17" ht="15.6" x14ac:dyDescent="0.3">
      <c r="A229" s="2">
        <v>2002</v>
      </c>
      <c r="B229" s="1"/>
      <c r="C229" s="1"/>
      <c r="D229" s="1"/>
      <c r="E229" s="1"/>
      <c r="F229" s="1"/>
      <c r="G229" s="1"/>
      <c r="H229" s="7">
        <v>0.32850210000000002</v>
      </c>
      <c r="I229" s="7">
        <v>0.109487</v>
      </c>
      <c r="J229" s="7">
        <v>0.45155429999999996</v>
      </c>
      <c r="K229" s="7">
        <v>0.21994359999999999</v>
      </c>
      <c r="L229" s="58">
        <f t="shared" si="4"/>
        <v>0.90400769089963262</v>
      </c>
      <c r="M229" s="58">
        <f t="shared" si="4"/>
        <v>0.91465007009294585</v>
      </c>
      <c r="N229" s="7">
        <v>0.363384187222</v>
      </c>
      <c r="O229" s="7">
        <v>0.119703702629</v>
      </c>
      <c r="P229" s="7">
        <v>0.45155432820300001</v>
      </c>
      <c r="Q229" s="7">
        <v>0.21994358301200001</v>
      </c>
    </row>
    <row r="230" spans="1:17" ht="15.6" x14ac:dyDescent="0.3">
      <c r="A230" s="2">
        <v>2003</v>
      </c>
      <c r="B230" s="1"/>
      <c r="C230" s="1"/>
      <c r="D230" s="1"/>
      <c r="E230" s="1"/>
      <c r="F230" s="1"/>
      <c r="G230" s="1"/>
      <c r="H230" s="7">
        <v>0.33245530000000001</v>
      </c>
      <c r="I230" s="7">
        <v>0.1135222</v>
      </c>
      <c r="J230" s="7">
        <v>0.44799369999999999</v>
      </c>
      <c r="K230" s="7">
        <v>0.219551</v>
      </c>
      <c r="L230" s="58">
        <f t="shared" si="4"/>
        <v>0.9066558697835857</v>
      </c>
      <c r="M230" s="58">
        <f t="shared" si="4"/>
        <v>0.92834342525997526</v>
      </c>
      <c r="N230" s="7">
        <v>0.36668300628700001</v>
      </c>
      <c r="O230" s="7">
        <v>0.122284702957</v>
      </c>
      <c r="P230" s="7">
        <v>0.44799366593399997</v>
      </c>
      <c r="Q230" s="7">
        <v>0.219551026821</v>
      </c>
    </row>
    <row r="231" spans="1:17" ht="15.6" x14ac:dyDescent="0.3">
      <c r="A231" s="2">
        <v>2004</v>
      </c>
      <c r="B231" s="1"/>
      <c r="C231" s="1"/>
      <c r="D231" s="1"/>
      <c r="E231" s="1"/>
      <c r="F231" s="1"/>
      <c r="G231" s="1"/>
      <c r="H231" s="7">
        <v>0.33534370000000002</v>
      </c>
      <c r="I231" s="7">
        <v>0.11617189999999999</v>
      </c>
      <c r="J231" s="7">
        <v>0.44703300000000001</v>
      </c>
      <c r="K231" s="7">
        <v>0.21762329999999999</v>
      </c>
      <c r="L231" s="58">
        <f t="shared" si="4"/>
        <v>0.90790306955149225</v>
      </c>
      <c r="M231" s="58">
        <f t="shared" si="4"/>
        <v>0.93264394235238757</v>
      </c>
      <c r="N231" s="7">
        <v>0.36936068534900002</v>
      </c>
      <c r="O231" s="7">
        <v>0.12456189841</v>
      </c>
      <c r="P231" s="7">
        <v>0.44703301787400002</v>
      </c>
      <c r="Q231" s="7">
        <v>0.2176232934</v>
      </c>
    </row>
    <row r="232" spans="1:17" ht="15.6" x14ac:dyDescent="0.3">
      <c r="A232" s="2">
        <v>2005</v>
      </c>
      <c r="B232" s="1">
        <f>AVERAGE(H230:H234)</f>
        <v>0.33443195999999997</v>
      </c>
      <c r="C232" s="1">
        <f>AVERAGE(I230:I234)</f>
        <v>0.1147241</v>
      </c>
      <c r="D232" s="1">
        <f>AVERAGE(J230:J234)</f>
        <v>0.44639060000000008</v>
      </c>
      <c r="E232" s="1">
        <f>AVERAGE(K230:K234)</f>
        <v>0.21917744</v>
      </c>
      <c r="F232" s="1"/>
      <c r="G232" s="1"/>
      <c r="H232" s="7">
        <v>0.33379959999999997</v>
      </c>
      <c r="I232" s="7">
        <v>0.1147103</v>
      </c>
      <c r="J232" s="7">
        <v>0.44720660000000001</v>
      </c>
      <c r="K232" s="7">
        <v>0.21899379999999999</v>
      </c>
      <c r="L232" s="58">
        <f t="shared" si="4"/>
        <v>0.90754921206806016</v>
      </c>
      <c r="M232" s="58">
        <f t="shared" si="4"/>
        <v>0.93185855384046223</v>
      </c>
      <c r="N232" s="7">
        <v>0.36780330538700001</v>
      </c>
      <c r="O232" s="7">
        <v>0.123098403215</v>
      </c>
      <c r="P232" s="7">
        <v>0.44720661640199999</v>
      </c>
      <c r="Q232" s="7">
        <v>0.21899378299700001</v>
      </c>
    </row>
    <row r="233" spans="1:17" ht="15.6" x14ac:dyDescent="0.3">
      <c r="A233" s="2">
        <v>2006</v>
      </c>
      <c r="B233" s="1"/>
      <c r="C233" s="1"/>
      <c r="D233" s="1"/>
      <c r="E233" s="1"/>
      <c r="F233" s="1"/>
      <c r="G233" s="1"/>
      <c r="H233" s="7">
        <v>0.33183049999999997</v>
      </c>
      <c r="I233" s="7">
        <v>0.11235530000000001</v>
      </c>
      <c r="J233" s="7">
        <v>0.44755550000000011</v>
      </c>
      <c r="K233" s="7">
        <v>0.220614</v>
      </c>
      <c r="L233" s="58">
        <f t="shared" si="4"/>
        <v>0.90317925719878833</v>
      </c>
      <c r="M233" s="58">
        <f t="shared" si="4"/>
        <v>0.92319632125911355</v>
      </c>
      <c r="N233" s="7">
        <v>0.36740270257000002</v>
      </c>
      <c r="O233" s="7">
        <v>0.121702499688</v>
      </c>
      <c r="P233" s="7">
        <v>0.44755548238800003</v>
      </c>
      <c r="Q233" s="7">
        <v>0.22061401605600001</v>
      </c>
    </row>
    <row r="234" spans="1:17" ht="15.6" x14ac:dyDescent="0.3">
      <c r="A234" s="2">
        <v>2007</v>
      </c>
      <c r="B234" s="1"/>
      <c r="C234" s="1"/>
      <c r="D234" s="1"/>
      <c r="E234" s="1"/>
      <c r="F234" s="1"/>
      <c r="G234" s="1"/>
      <c r="H234" s="7">
        <v>0.3387307</v>
      </c>
      <c r="I234" s="7">
        <v>0.1168608</v>
      </c>
      <c r="J234" s="7">
        <v>0.44216420000000006</v>
      </c>
      <c r="K234" s="7">
        <v>0.2191051</v>
      </c>
      <c r="L234" s="58">
        <f t="shared" si="4"/>
        <v>0.90830294095997532</v>
      </c>
      <c r="M234" s="58">
        <f t="shared" si="4"/>
        <v>0.92334900633398753</v>
      </c>
      <c r="N234" s="7">
        <v>0.37292701005899997</v>
      </c>
      <c r="O234" s="7">
        <v>0.126561895013</v>
      </c>
      <c r="P234" s="7">
        <v>0.442164182663</v>
      </c>
      <c r="Q234" s="7">
        <v>0.21910512447399999</v>
      </c>
    </row>
    <row r="235" spans="1:17" ht="15.6" x14ac:dyDescent="0.3">
      <c r="A235" s="2">
        <v>2008</v>
      </c>
      <c r="B235" s="1"/>
      <c r="C235" s="1"/>
      <c r="D235" s="1"/>
      <c r="E235" s="1"/>
      <c r="F235" s="1"/>
      <c r="G235" s="1"/>
      <c r="H235" s="7">
        <v>0.33725810000000001</v>
      </c>
      <c r="I235" s="7">
        <v>0.1156988</v>
      </c>
      <c r="J235" s="7">
        <v>0.44183169999999999</v>
      </c>
      <c r="K235" s="7">
        <v>0.2209102</v>
      </c>
      <c r="L235" s="58">
        <f t="shared" si="4"/>
        <v>0.91075050458030471</v>
      </c>
      <c r="M235" s="58">
        <f t="shared" si="4"/>
        <v>0.92747728365542403</v>
      </c>
      <c r="N235" s="7">
        <v>0.370307892561</v>
      </c>
      <c r="O235" s="7">
        <v>0.124745696783</v>
      </c>
      <c r="P235" s="7">
        <v>0.44183170795400001</v>
      </c>
      <c r="Q235" s="7">
        <v>0.220910191536</v>
      </c>
    </row>
    <row r="236" spans="1:17" ht="15.6" x14ac:dyDescent="0.3">
      <c r="A236" s="2">
        <v>2009</v>
      </c>
      <c r="B236" s="1"/>
      <c r="C236" s="1"/>
      <c r="D236" s="1"/>
      <c r="E236" s="1"/>
      <c r="F236" s="1"/>
      <c r="G236" s="1"/>
      <c r="H236" s="7">
        <v>0.32173499999999999</v>
      </c>
      <c r="I236" s="7">
        <v>0.10175480000000001</v>
      </c>
      <c r="J236" s="7">
        <v>0.4504185</v>
      </c>
      <c r="K236" s="7">
        <v>0.22784650000000001</v>
      </c>
      <c r="L236" s="58">
        <f t="shared" si="4"/>
        <v>0.90434367523678794</v>
      </c>
      <c r="M236" s="58">
        <f t="shared" si="4"/>
        <v>0.90943928828052578</v>
      </c>
      <c r="N236" s="7">
        <v>0.35576629638700003</v>
      </c>
      <c r="O236" s="7">
        <v>0.111887402833</v>
      </c>
      <c r="P236" s="7">
        <v>0.45041850209200002</v>
      </c>
      <c r="Q236" s="7">
        <v>0.22784650325799999</v>
      </c>
    </row>
    <row r="237" spans="1:17" ht="15.6" x14ac:dyDescent="0.3">
      <c r="A237" s="2">
        <v>2010</v>
      </c>
      <c r="B237" s="1">
        <f>AVERAGE(H235:H239)</f>
        <v>0.32791653999999998</v>
      </c>
      <c r="C237" s="1">
        <f>AVERAGE(I235:I239)</f>
        <v>0.10894792</v>
      </c>
      <c r="D237" s="1">
        <f>AVERAGE(J235:J239)</f>
        <v>0.44872098000000005</v>
      </c>
      <c r="E237" s="1">
        <f>AVERAGE(K235:K239)</f>
        <v>0.22336247999999997</v>
      </c>
      <c r="F237" s="1"/>
      <c r="G237" s="1"/>
      <c r="H237" s="7">
        <v>0.32604620000000001</v>
      </c>
      <c r="I237" s="7">
        <v>0.10843700000000001</v>
      </c>
      <c r="J237" s="7">
        <v>0.45111660000000003</v>
      </c>
      <c r="K237" s="7">
        <v>0.22283720000000001</v>
      </c>
      <c r="L237" s="58">
        <f t="shared" si="4"/>
        <v>0.90024093934973826</v>
      </c>
      <c r="M237" s="58">
        <f t="shared" si="4"/>
        <v>0.90175923870254115</v>
      </c>
      <c r="N237" s="7">
        <v>0.36217659711799999</v>
      </c>
      <c r="O237" s="7">
        <v>0.120250500739</v>
      </c>
      <c r="P237" s="7">
        <v>0.45111659169200002</v>
      </c>
      <c r="Q237" s="7">
        <v>0.22283720970199999</v>
      </c>
    </row>
    <row r="238" spans="1:17" ht="15.6" x14ac:dyDescent="0.3">
      <c r="A238" s="2">
        <v>2011</v>
      </c>
      <c r="B238" s="1"/>
      <c r="C238" s="1"/>
      <c r="D238" s="1"/>
      <c r="E238" s="1"/>
      <c r="F238" s="1"/>
      <c r="G238" s="1"/>
      <c r="H238" s="7">
        <v>0.33235350000000002</v>
      </c>
      <c r="I238" s="7">
        <v>0.1145293</v>
      </c>
      <c r="J238" s="7">
        <v>0.44742520000000002</v>
      </c>
      <c r="K238" s="7">
        <v>0.22022130000000001</v>
      </c>
      <c r="L238" s="58">
        <f t="shared" si="4"/>
        <v>0.91237856245279991</v>
      </c>
      <c r="M238" s="58">
        <f t="shared" si="4"/>
        <v>0.92536365097107165</v>
      </c>
      <c r="N238" s="7">
        <v>0.36427149176599999</v>
      </c>
      <c r="O238" s="7">
        <v>0.12376680225099999</v>
      </c>
      <c r="P238" s="7">
        <v>0.44742521643599997</v>
      </c>
      <c r="Q238" s="7">
        <v>0.22022128105200001</v>
      </c>
    </row>
    <row r="239" spans="1:17" ht="15.6" x14ac:dyDescent="0.3">
      <c r="A239" s="2">
        <v>2012</v>
      </c>
      <c r="B239" s="1"/>
      <c r="C239" s="1"/>
      <c r="D239" s="1"/>
      <c r="E239" s="1"/>
      <c r="F239" s="1"/>
      <c r="G239" s="1"/>
      <c r="H239" s="7">
        <v>0.32218989999999997</v>
      </c>
      <c r="I239" s="7">
        <v>0.1043197</v>
      </c>
      <c r="J239" s="7">
        <v>0.45281290000000007</v>
      </c>
      <c r="K239" s="7">
        <v>0.22499720000000001</v>
      </c>
      <c r="L239" s="58">
        <f t="shared" si="4"/>
        <v>0.90601933915083332</v>
      </c>
      <c r="M239" s="58">
        <f t="shared" si="4"/>
        <v>0.91883861180527959</v>
      </c>
      <c r="N239" s="7">
        <v>0.35561040043800002</v>
      </c>
      <c r="O239" s="7">
        <v>0.113534301519</v>
      </c>
      <c r="P239" s="7">
        <v>0.45281288027799999</v>
      </c>
      <c r="Q239" s="7">
        <v>0.224997222424</v>
      </c>
    </row>
    <row r="240" spans="1:17" ht="15.6" x14ac:dyDescent="0.3">
      <c r="A240" s="2">
        <v>2013</v>
      </c>
      <c r="B240" s="1"/>
      <c r="C240" s="1"/>
      <c r="D240" s="1"/>
      <c r="E240" s="1"/>
      <c r="F240" s="1"/>
      <c r="G240" s="1"/>
      <c r="H240" s="7">
        <v>0.32631650000000001</v>
      </c>
      <c r="I240" s="7">
        <v>0.1079456</v>
      </c>
      <c r="J240" s="7">
        <v>0.44916309999999998</v>
      </c>
      <c r="K240" s="7">
        <v>0.22452040000000001</v>
      </c>
      <c r="L240" s="58">
        <f t="shared" si="4"/>
        <v>0.9329462284836828</v>
      </c>
      <c r="M240" s="58">
        <f t="shared" si="4"/>
        <v>0.97790097666894871</v>
      </c>
      <c r="N240" s="7">
        <v>0.34976989030799999</v>
      </c>
      <c r="O240" s="7">
        <v>0.11038500070600001</v>
      </c>
      <c r="P240" s="7">
        <v>0.44916310906399998</v>
      </c>
      <c r="Q240" s="7">
        <v>0.22452038526500001</v>
      </c>
    </row>
    <row r="241" spans="1:17" ht="15.6" x14ac:dyDescent="0.3">
      <c r="A241" s="2">
        <v>2014</v>
      </c>
      <c r="B241" s="1"/>
      <c r="C241" s="1"/>
      <c r="D241" s="1"/>
      <c r="E241" s="1"/>
      <c r="F241" s="1"/>
      <c r="G241" s="1"/>
      <c r="H241" s="7">
        <v>0.32629249999999999</v>
      </c>
      <c r="I241" s="7">
        <v>0.1079653</v>
      </c>
      <c r="J241" s="7">
        <v>0.44898490000000002</v>
      </c>
      <c r="K241" s="7">
        <v>0.22472259999999999</v>
      </c>
      <c r="L241" s="58">
        <f t="shared" si="4"/>
        <v>0.93325643851342011</v>
      </c>
      <c r="M241" s="58">
        <f t="shared" si="4"/>
        <v>0.9772189460594144</v>
      </c>
      <c r="N241" s="7">
        <v>0.34962791204499999</v>
      </c>
      <c r="O241" s="7">
        <v>0.11048220098</v>
      </c>
      <c r="P241" s="7">
        <v>0.44898486137400001</v>
      </c>
      <c r="Q241" s="7">
        <v>0.224722623825</v>
      </c>
    </row>
    <row r="242" spans="1:17" ht="15.6" x14ac:dyDescent="0.3">
      <c r="A242" s="2">
        <v>2015</v>
      </c>
      <c r="B242" s="1">
        <f>AVERAGE(H237:H241)</f>
        <v>0.32663972000000002</v>
      </c>
      <c r="C242" s="1">
        <f>AVERAGE(I237:I241)</f>
        <v>0.10863938000000002</v>
      </c>
      <c r="D242" s="1">
        <f>AVERAGE(J237:J241)</f>
        <v>0.44990054000000007</v>
      </c>
      <c r="E242" s="1">
        <f>AVERAGE(K237:K241)</f>
        <v>0.22345974000000002</v>
      </c>
      <c r="F242" s="1"/>
      <c r="G242" s="1"/>
      <c r="H242" s="7"/>
      <c r="I242" s="7"/>
      <c r="J242" s="7"/>
      <c r="K242" s="7"/>
      <c r="N242" s="7"/>
      <c r="O242" s="7"/>
      <c r="P242" s="7"/>
      <c r="Q242" s="7"/>
    </row>
  </sheetData>
  <mergeCells count="2">
    <mergeCell ref="L4:L6"/>
    <mergeCell ref="M4:M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7"/>
  <sheetViews>
    <sheetView topLeftCell="A2" workbookViewId="0">
      <pane xSplit="1" ySplit="11" topLeftCell="B13" activePane="bottomRight" state="frozen"/>
      <selection activeCell="E12" sqref="E12"/>
      <selection pane="topRight" activeCell="E12" sqref="E12"/>
      <selection pane="bottomLeft" activeCell="E12" sqref="E12"/>
      <selection pane="bottomRight" activeCell="A2" sqref="A2"/>
    </sheetView>
  </sheetViews>
  <sheetFormatPr baseColWidth="10" defaultColWidth="10.88671875" defaultRowHeight="15" x14ac:dyDescent="0.25"/>
  <cols>
    <col min="1" max="34" width="7.77734375" style="9" customWidth="1"/>
    <col min="35" max="16384" width="10.88671875" style="9"/>
  </cols>
  <sheetData>
    <row r="1" spans="1:31" x14ac:dyDescent="0.25">
      <c r="A1" s="19"/>
      <c r="B1" s="18"/>
      <c r="C1" s="18"/>
      <c r="D1" s="18"/>
      <c r="E1" s="18"/>
      <c r="F1" s="18"/>
      <c r="G1" s="18"/>
      <c r="H1" s="18"/>
      <c r="I1" s="18"/>
      <c r="J1" s="18"/>
      <c r="K1" s="18"/>
      <c r="L1" s="18"/>
      <c r="M1" s="18"/>
      <c r="N1" s="18"/>
    </row>
    <row r="2" spans="1:31" ht="17.399999999999999" x14ac:dyDescent="0.3">
      <c r="A2" s="51" t="s">
        <v>53</v>
      </c>
      <c r="B2" s="18"/>
      <c r="C2" s="18"/>
      <c r="D2" s="18"/>
      <c r="E2" s="18"/>
      <c r="F2" s="18"/>
      <c r="G2" s="18"/>
      <c r="H2" s="18"/>
      <c r="I2" s="18"/>
      <c r="J2" s="18"/>
      <c r="K2" s="18"/>
      <c r="L2" s="18"/>
      <c r="M2" s="18"/>
      <c r="N2" s="18"/>
    </row>
    <row r="3" spans="1:31" x14ac:dyDescent="0.25">
      <c r="A3" s="2" t="s">
        <v>24</v>
      </c>
      <c r="B3" s="18"/>
      <c r="C3" s="18"/>
      <c r="D3" s="18"/>
      <c r="E3" s="18"/>
      <c r="F3" s="18"/>
      <c r="G3" s="18"/>
      <c r="H3" s="18"/>
      <c r="I3" s="18"/>
      <c r="J3" s="18"/>
      <c r="K3" s="18"/>
      <c r="L3" s="18"/>
      <c r="M3" s="18"/>
      <c r="N3" s="18"/>
    </row>
    <row r="4" spans="1:31" x14ac:dyDescent="0.25">
      <c r="A4" s="19" t="s">
        <v>52</v>
      </c>
      <c r="B4" s="18"/>
      <c r="C4" s="18"/>
      <c r="D4" s="18"/>
      <c r="E4" s="18"/>
      <c r="F4" s="18"/>
      <c r="G4" s="18"/>
      <c r="H4" s="18"/>
      <c r="I4" s="18"/>
      <c r="J4" s="18"/>
      <c r="K4" s="18"/>
      <c r="L4" s="18"/>
      <c r="M4" s="18"/>
      <c r="N4" s="18"/>
    </row>
    <row r="5" spans="1:31" ht="15.6" thickBot="1" x14ac:dyDescent="0.3">
      <c r="A5" s="18"/>
      <c r="B5" s="18"/>
      <c r="C5" s="18"/>
      <c r="D5" s="18"/>
      <c r="E5" s="18"/>
      <c r="F5" s="18"/>
      <c r="G5" s="18"/>
      <c r="H5" s="18"/>
      <c r="I5" s="18"/>
      <c r="J5" s="18"/>
      <c r="K5" s="18"/>
      <c r="L5" s="18"/>
      <c r="M5" s="18"/>
      <c r="N5" s="18"/>
    </row>
    <row r="6" spans="1:31" ht="30" customHeight="1" thickTop="1" x14ac:dyDescent="0.25">
      <c r="A6" s="107" t="s">
        <v>51</v>
      </c>
      <c r="B6" s="108"/>
      <c r="C6" s="108"/>
      <c r="D6" s="108"/>
      <c r="E6" s="108"/>
      <c r="F6" s="108"/>
      <c r="G6" s="108"/>
      <c r="H6" s="108"/>
      <c r="I6" s="108"/>
      <c r="J6" s="108"/>
      <c r="K6" s="108"/>
      <c r="L6" s="108"/>
      <c r="M6" s="108"/>
      <c r="N6" s="108"/>
      <c r="P6" s="107" t="s">
        <v>51</v>
      </c>
      <c r="Q6" s="108"/>
      <c r="R6" s="108"/>
      <c r="S6" s="108"/>
      <c r="T6" s="108"/>
      <c r="U6" s="108"/>
      <c r="V6" s="108"/>
      <c r="W6" s="108"/>
      <c r="X6" s="108"/>
      <c r="Y6" s="108"/>
      <c r="Z6" s="108"/>
      <c r="AA6" s="108"/>
      <c r="AB6" s="108"/>
      <c r="AC6" s="108"/>
    </row>
    <row r="7" spans="1:31" ht="18" customHeight="1" x14ac:dyDescent="0.25">
      <c r="A7" s="29"/>
      <c r="B7" s="109"/>
      <c r="C7" s="109"/>
      <c r="D7" s="109"/>
      <c r="E7" s="109"/>
      <c r="F7" s="109"/>
      <c r="G7" s="109"/>
      <c r="H7" s="109"/>
      <c r="I7" s="109"/>
      <c r="J7" s="109"/>
      <c r="K7" s="109"/>
      <c r="L7" s="109"/>
      <c r="M7" s="109"/>
      <c r="N7" s="109"/>
      <c r="O7" s="17"/>
      <c r="P7" s="29"/>
      <c r="Q7" s="109"/>
      <c r="R7" s="109"/>
      <c r="S7" s="109"/>
      <c r="T7" s="109"/>
      <c r="U7" s="109"/>
      <c r="V7" s="109"/>
      <c r="W7" s="109"/>
      <c r="X7" s="109"/>
      <c r="Y7" s="109"/>
      <c r="Z7" s="109"/>
      <c r="AA7" s="109"/>
      <c r="AB7" s="109"/>
      <c r="AC7" s="109"/>
      <c r="AD7" s="17"/>
    </row>
    <row r="8" spans="1:31" ht="18" customHeight="1" x14ac:dyDescent="0.3">
      <c r="A8" s="110"/>
      <c r="B8" s="112" t="s">
        <v>50</v>
      </c>
      <c r="C8" s="100" t="s">
        <v>49</v>
      </c>
      <c r="D8" s="100" t="s">
        <v>48</v>
      </c>
      <c r="E8" s="112" t="s">
        <v>47</v>
      </c>
      <c r="F8" s="115" t="s">
        <v>46</v>
      </c>
      <c r="G8" s="100" t="s">
        <v>45</v>
      </c>
      <c r="H8" s="115" t="s">
        <v>44</v>
      </c>
      <c r="I8" s="100" t="s">
        <v>43</v>
      </c>
      <c r="J8" s="115" t="s">
        <v>42</v>
      </c>
      <c r="K8" s="100" t="s">
        <v>41</v>
      </c>
      <c r="L8" s="115" t="s">
        <v>40</v>
      </c>
      <c r="M8" s="118" t="s">
        <v>39</v>
      </c>
      <c r="N8" s="112" t="s">
        <v>38</v>
      </c>
      <c r="O8" s="16"/>
      <c r="P8" s="110"/>
      <c r="Q8" s="112" t="s">
        <v>50</v>
      </c>
      <c r="R8" s="100" t="s">
        <v>49</v>
      </c>
      <c r="S8" s="100" t="s">
        <v>48</v>
      </c>
      <c r="T8" s="112" t="s">
        <v>47</v>
      </c>
      <c r="U8" s="115" t="s">
        <v>46</v>
      </c>
      <c r="V8" s="100" t="s">
        <v>45</v>
      </c>
      <c r="W8" s="115" t="s">
        <v>44</v>
      </c>
      <c r="X8" s="100" t="s">
        <v>43</v>
      </c>
      <c r="Y8" s="115" t="s">
        <v>42</v>
      </c>
      <c r="Z8" s="100" t="s">
        <v>41</v>
      </c>
      <c r="AA8" s="115" t="s">
        <v>40</v>
      </c>
      <c r="AB8" s="118" t="s">
        <v>39</v>
      </c>
      <c r="AC8" s="112" t="s">
        <v>38</v>
      </c>
      <c r="AD8" s="16"/>
      <c r="AE8" s="16"/>
    </row>
    <row r="9" spans="1:31" ht="18" customHeight="1" x14ac:dyDescent="0.3">
      <c r="A9" s="82"/>
      <c r="B9" s="113"/>
      <c r="C9" s="101"/>
      <c r="D9" s="101"/>
      <c r="E9" s="113"/>
      <c r="F9" s="116"/>
      <c r="G9" s="101"/>
      <c r="H9" s="116"/>
      <c r="I9" s="101"/>
      <c r="J9" s="116"/>
      <c r="K9" s="101"/>
      <c r="L9" s="116"/>
      <c r="M9" s="119"/>
      <c r="N9" s="113"/>
      <c r="O9" s="16"/>
      <c r="P9" s="82"/>
      <c r="Q9" s="113"/>
      <c r="R9" s="101"/>
      <c r="S9" s="101"/>
      <c r="T9" s="113"/>
      <c r="U9" s="116"/>
      <c r="V9" s="101"/>
      <c r="W9" s="116"/>
      <c r="X9" s="101"/>
      <c r="Y9" s="116"/>
      <c r="Z9" s="101"/>
      <c r="AA9" s="116"/>
      <c r="AB9" s="119"/>
      <c r="AC9" s="113"/>
      <c r="AD9" s="16"/>
      <c r="AE9" s="16"/>
    </row>
    <row r="10" spans="1:31" ht="18" customHeight="1" x14ac:dyDescent="0.3">
      <c r="A10" s="82"/>
      <c r="B10" s="113"/>
      <c r="C10" s="101"/>
      <c r="D10" s="101"/>
      <c r="E10" s="113"/>
      <c r="F10" s="116"/>
      <c r="G10" s="101"/>
      <c r="H10" s="116"/>
      <c r="I10" s="101"/>
      <c r="J10" s="116"/>
      <c r="K10" s="101"/>
      <c r="L10" s="116"/>
      <c r="M10" s="119"/>
      <c r="N10" s="113"/>
      <c r="O10" s="16"/>
      <c r="P10" s="82"/>
      <c r="Q10" s="113"/>
      <c r="R10" s="101"/>
      <c r="S10" s="101"/>
      <c r="T10" s="113"/>
      <c r="U10" s="116"/>
      <c r="V10" s="101"/>
      <c r="W10" s="116"/>
      <c r="X10" s="101"/>
      <c r="Y10" s="116"/>
      <c r="Z10" s="101"/>
      <c r="AA10" s="116"/>
      <c r="AB10" s="119"/>
      <c r="AC10" s="113"/>
      <c r="AD10" s="16"/>
      <c r="AE10" s="16"/>
    </row>
    <row r="11" spans="1:31" ht="18" customHeight="1" x14ac:dyDescent="0.3">
      <c r="A11" s="82"/>
      <c r="B11" s="114"/>
      <c r="C11" s="102"/>
      <c r="D11" s="102"/>
      <c r="E11" s="114"/>
      <c r="F11" s="117"/>
      <c r="G11" s="102"/>
      <c r="H11" s="117"/>
      <c r="I11" s="102"/>
      <c r="J11" s="117"/>
      <c r="K11" s="102"/>
      <c r="L11" s="117"/>
      <c r="M11" s="120"/>
      <c r="N11" s="114"/>
      <c r="O11" s="16"/>
      <c r="P11" s="82"/>
      <c r="Q11" s="114"/>
      <c r="R11" s="102"/>
      <c r="S11" s="102"/>
      <c r="T11" s="114"/>
      <c r="U11" s="117"/>
      <c r="V11" s="102"/>
      <c r="W11" s="117"/>
      <c r="X11" s="102"/>
      <c r="Y11" s="117"/>
      <c r="Z11" s="102"/>
      <c r="AA11" s="117"/>
      <c r="AB11" s="120"/>
      <c r="AC11" s="114"/>
      <c r="AD11" s="16"/>
      <c r="AE11" s="16"/>
    </row>
    <row r="12" spans="1:31" ht="18" customHeight="1" x14ac:dyDescent="0.3">
      <c r="A12" s="111"/>
      <c r="B12" s="121"/>
      <c r="C12" s="121"/>
      <c r="D12" s="121"/>
      <c r="E12" s="121"/>
      <c r="F12" s="121"/>
      <c r="G12" s="121"/>
      <c r="H12" s="121"/>
      <c r="I12" s="121"/>
      <c r="J12" s="121"/>
      <c r="K12" s="121"/>
      <c r="L12" s="121"/>
      <c r="M12" s="121"/>
      <c r="N12" s="121"/>
      <c r="O12" s="16"/>
      <c r="P12" s="111"/>
      <c r="Q12" s="121"/>
      <c r="R12" s="121"/>
      <c r="S12" s="121"/>
      <c r="T12" s="121"/>
      <c r="U12" s="121"/>
      <c r="V12" s="121"/>
      <c r="W12" s="121"/>
      <c r="X12" s="121"/>
      <c r="Y12" s="121"/>
      <c r="Z12" s="121"/>
      <c r="AA12" s="121"/>
      <c r="AB12" s="121"/>
      <c r="AC12" s="121"/>
      <c r="AD12" s="16"/>
      <c r="AE12" s="16"/>
    </row>
    <row r="13" spans="1:31" ht="18" customHeight="1" x14ac:dyDescent="0.3">
      <c r="A13" s="27"/>
      <c r="B13" s="106"/>
      <c r="C13" s="106"/>
      <c r="D13" s="106"/>
      <c r="E13" s="106"/>
      <c r="F13" s="106"/>
      <c r="G13" s="106"/>
      <c r="H13" s="106"/>
      <c r="I13" s="106"/>
      <c r="J13" s="106"/>
      <c r="K13" s="106"/>
      <c r="L13" s="106"/>
      <c r="M13" s="106"/>
      <c r="N13" s="106"/>
      <c r="O13" s="16"/>
      <c r="P13" s="27"/>
      <c r="Q13" s="106"/>
      <c r="R13" s="106"/>
      <c r="S13" s="106"/>
      <c r="T13" s="106"/>
      <c r="U13" s="106"/>
      <c r="V13" s="106"/>
      <c r="W13" s="106"/>
      <c r="X13" s="106"/>
      <c r="Y13" s="106"/>
      <c r="Z13" s="106"/>
      <c r="AA13" s="106"/>
      <c r="AB13" s="106"/>
      <c r="AC13" s="106"/>
      <c r="AD13" s="16"/>
      <c r="AE13" s="16"/>
    </row>
    <row r="14" spans="1:31" ht="1.95" customHeight="1" x14ac:dyDescent="0.25">
      <c r="A14" s="26"/>
      <c r="B14" s="25" t="s">
        <v>37</v>
      </c>
      <c r="C14" s="25" t="s">
        <v>36</v>
      </c>
      <c r="D14" s="25" t="s">
        <v>35</v>
      </c>
      <c r="E14" s="25" t="s">
        <v>34</v>
      </c>
      <c r="F14" s="25" t="s">
        <v>33</v>
      </c>
      <c r="G14" s="24" t="s">
        <v>32</v>
      </c>
      <c r="H14" s="24" t="s">
        <v>31</v>
      </c>
      <c r="I14" s="24" t="s">
        <v>30</v>
      </c>
      <c r="J14" s="24" t="s">
        <v>29</v>
      </c>
      <c r="K14" s="24" t="s">
        <v>28</v>
      </c>
      <c r="L14" s="24"/>
      <c r="M14" s="24"/>
      <c r="N14" s="23" t="s">
        <v>27</v>
      </c>
      <c r="P14" s="26"/>
      <c r="Q14" s="25" t="s">
        <v>37</v>
      </c>
      <c r="R14" s="25" t="s">
        <v>36</v>
      </c>
      <c r="S14" s="25" t="s">
        <v>35</v>
      </c>
      <c r="T14" s="25" t="s">
        <v>34</v>
      </c>
      <c r="U14" s="25" t="s">
        <v>33</v>
      </c>
      <c r="V14" s="24" t="s">
        <v>32</v>
      </c>
      <c r="W14" s="24" t="s">
        <v>31</v>
      </c>
      <c r="X14" s="24" t="s">
        <v>30</v>
      </c>
      <c r="Y14" s="24" t="s">
        <v>29</v>
      </c>
      <c r="Z14" s="24" t="s">
        <v>28</v>
      </c>
      <c r="AA14" s="24"/>
      <c r="AB14" s="24"/>
      <c r="AC14" s="23" t="s">
        <v>27</v>
      </c>
    </row>
    <row r="15" spans="1:31" ht="15" customHeight="1" x14ac:dyDescent="0.3">
      <c r="A15" s="14">
        <v>1872</v>
      </c>
      <c r="B15" s="13">
        <v>0.33944950000000002</v>
      </c>
      <c r="C15" s="21">
        <v>0.32794709999999999</v>
      </c>
      <c r="D15" s="21">
        <v>1.1502399999999999E-2</v>
      </c>
      <c r="E15" s="13">
        <v>0.6338589</v>
      </c>
      <c r="F15" s="12">
        <v>0.17375019999999999</v>
      </c>
      <c r="G15" s="21">
        <v>1.29041E-2</v>
      </c>
      <c r="H15" s="12">
        <v>0.21257129999999999</v>
      </c>
      <c r="I15" s="21">
        <v>1.8737699999999999E-2</v>
      </c>
      <c r="J15" s="12">
        <v>0.1466944</v>
      </c>
      <c r="K15" s="21">
        <v>3.9034699999999999E-2</v>
      </c>
      <c r="L15" s="12">
        <v>0.10084299999999999</v>
      </c>
      <c r="M15" s="20">
        <f>G15+I15+K15</f>
        <v>7.0676500000000003E-2</v>
      </c>
      <c r="N15" s="13">
        <v>2.6691599999999999E-2</v>
      </c>
      <c r="O15" s="15"/>
      <c r="P15" s="14">
        <v>1872</v>
      </c>
      <c r="Q15" s="13">
        <f>1-T15-AC15</f>
        <v>0.41544203539822999</v>
      </c>
      <c r="R15" s="21">
        <f>Q15-S15</f>
        <v>0.28544203539822999</v>
      </c>
      <c r="S15" s="21">
        <v>0.13</v>
      </c>
      <c r="T15" s="13">
        <f>DetailsT4.1!E15/(1+DetailsT4.1!$S15)</f>
        <v>0.5609370796460178</v>
      </c>
      <c r="U15" s="12">
        <f>DetailsT4.1!F15/(1+DetailsT4.1!$S15)</f>
        <v>0.1537612389380531</v>
      </c>
      <c r="V15" s="21">
        <f>DetailsT4.1!G15/(1+DetailsT4.1!$S15)</f>
        <v>1.1419557522123895E-2</v>
      </c>
      <c r="W15" s="12">
        <f>DetailsT4.1!H15/(1+DetailsT4.1!$S15)</f>
        <v>0.1881161946902655</v>
      </c>
      <c r="X15" s="21">
        <f>DetailsT4.1!I15/(1+DetailsT4.1!$S15)</f>
        <v>1.658203539823009E-2</v>
      </c>
      <c r="Y15" s="12">
        <f>DetailsT4.1!J15/(1+DetailsT4.1!$S15)</f>
        <v>0.12981805309734515</v>
      </c>
      <c r="Z15" s="21">
        <f>DetailsT4.1!K15/(1+DetailsT4.1!$S15)</f>
        <v>3.4543982300884957E-2</v>
      </c>
      <c r="AA15" s="12">
        <f>DetailsT4.1!L15/(1+DetailsT4.1!$S15)</f>
        <v>8.9241592920353982E-2</v>
      </c>
      <c r="AB15" s="20">
        <f>DetailsT4.1!M15/(1+DetailsT4.1!$S15)</f>
        <v>6.254557522123895E-2</v>
      </c>
      <c r="AC15" s="13">
        <f>DetailsT4.1!N15/(1+DetailsT4.1!$S15)</f>
        <v>2.3620884955752215E-2</v>
      </c>
      <c r="AD15" s="15"/>
      <c r="AE15" s="22">
        <f>Q15+T15+AC15</f>
        <v>1</v>
      </c>
    </row>
    <row r="16" spans="1:31" ht="15" customHeight="1" x14ac:dyDescent="0.3">
      <c r="A16" s="14">
        <v>1882</v>
      </c>
      <c r="B16" s="13">
        <v>0.34598760000000001</v>
      </c>
      <c r="C16" s="21">
        <v>0.34312999999999999</v>
      </c>
      <c r="D16" s="21">
        <v>2.8576000000000001E-3</v>
      </c>
      <c r="E16" s="13">
        <v>0.63038930000000004</v>
      </c>
      <c r="F16" s="12">
        <v>0.1761394</v>
      </c>
      <c r="G16" s="21">
        <v>1.9659200000000002E-2</v>
      </c>
      <c r="H16" s="12">
        <v>0.2059454</v>
      </c>
      <c r="I16" s="21">
        <v>2.4797699999999999E-2</v>
      </c>
      <c r="J16" s="12">
        <v>0.16429820000000001</v>
      </c>
      <c r="K16" s="21">
        <v>3.3842299999999999E-2</v>
      </c>
      <c r="L16" s="12">
        <v>8.4006300000000006E-2</v>
      </c>
      <c r="M16" s="20">
        <f>G16+I16+K16</f>
        <v>7.8299199999999999E-2</v>
      </c>
      <c r="N16" s="13">
        <v>2.3623100000000001E-2</v>
      </c>
      <c r="O16" s="15"/>
      <c r="P16" s="14">
        <v>1882</v>
      </c>
      <c r="Q16" s="13">
        <f>1-T16-AC16</f>
        <v>0.41079963963963967</v>
      </c>
      <c r="R16" s="21">
        <f>Q16-S16</f>
        <v>0.30079963963963968</v>
      </c>
      <c r="S16" s="21">
        <v>0.11</v>
      </c>
      <c r="T16" s="13">
        <f>DetailsT4.1!E16/(1+DetailsT4.1!$S16)</f>
        <v>0.56791828828828828</v>
      </c>
      <c r="U16" s="12">
        <f>DetailsT4.1!F16/(1+DetailsT4.1!$S16)</f>
        <v>0.15868414414414414</v>
      </c>
      <c r="V16" s="21">
        <f>DetailsT4.1!G16/(1+DetailsT4.1!$S16)</f>
        <v>1.771099099099099E-2</v>
      </c>
      <c r="W16" s="12">
        <f>DetailsT4.1!H16/(1+DetailsT4.1!$S16)</f>
        <v>0.18553639639639638</v>
      </c>
      <c r="X16" s="21">
        <f>DetailsT4.1!I16/(1+DetailsT4.1!$S16)</f>
        <v>2.2340270270270267E-2</v>
      </c>
      <c r="Y16" s="12">
        <f>DetailsT4.1!J16/(1+DetailsT4.1!$S16)</f>
        <v>0.14801639639639638</v>
      </c>
      <c r="Z16" s="21">
        <f>DetailsT4.1!K16/(1+DetailsT4.1!$S16)</f>
        <v>3.0488558558558556E-2</v>
      </c>
      <c r="AA16" s="12">
        <f>DetailsT4.1!L16/(1+DetailsT4.1!$S16)</f>
        <v>7.5681351351351345E-2</v>
      </c>
      <c r="AB16" s="20">
        <f>DetailsT4.1!M16/(1+DetailsT4.1!$S16)</f>
        <v>7.0539819819819813E-2</v>
      </c>
      <c r="AC16" s="13">
        <f>DetailsT4.1!N16/(1+DetailsT4.1!$S16)</f>
        <v>2.128207207207207E-2</v>
      </c>
      <c r="AD16" s="15"/>
      <c r="AE16" s="22">
        <f>Q16+T16+AC16</f>
        <v>1</v>
      </c>
    </row>
    <row r="17" spans="1:31" ht="18" customHeight="1" x14ac:dyDescent="0.3">
      <c r="A17" s="14">
        <v>1912</v>
      </c>
      <c r="B17" s="13">
        <v>0.35703940000000001</v>
      </c>
      <c r="C17" s="21">
        <v>0.24580589999999999</v>
      </c>
      <c r="D17" s="21">
        <v>0.1112335</v>
      </c>
      <c r="E17" s="13">
        <v>0.61528859999999996</v>
      </c>
      <c r="F17" s="12">
        <v>0.2019995</v>
      </c>
      <c r="G17" s="21">
        <v>6.6466899999999995E-2</v>
      </c>
      <c r="H17" s="12">
        <v>0.18505489999999999</v>
      </c>
      <c r="I17" s="21">
        <v>4.5728699999999997E-2</v>
      </c>
      <c r="J17" s="12">
        <v>0.14214209999999999</v>
      </c>
      <c r="K17" s="21">
        <v>8.8534000000000002E-2</v>
      </c>
      <c r="L17" s="12">
        <v>8.6092100000000005E-2</v>
      </c>
      <c r="M17" s="20">
        <f>G17+I17+K17</f>
        <v>0.20072960000000001</v>
      </c>
      <c r="N17" s="13">
        <v>2.7671999999999999E-2</v>
      </c>
      <c r="O17" s="15"/>
      <c r="P17" s="14">
        <v>1912</v>
      </c>
      <c r="Q17" s="13">
        <v>0.35703940000000001</v>
      </c>
      <c r="R17" s="21">
        <v>0.24580589999999999</v>
      </c>
      <c r="S17" s="21">
        <v>0.1112335</v>
      </c>
      <c r="T17" s="13">
        <v>0.61528859999999996</v>
      </c>
      <c r="U17" s="12">
        <v>0.2019995</v>
      </c>
      <c r="V17" s="21">
        <v>6.6466899999999995E-2</v>
      </c>
      <c r="W17" s="12">
        <v>0.18505489999999999</v>
      </c>
      <c r="X17" s="21">
        <v>4.5728699999999997E-2</v>
      </c>
      <c r="Y17" s="12">
        <v>0.14214209999999999</v>
      </c>
      <c r="Z17" s="21">
        <v>8.8534000000000002E-2</v>
      </c>
      <c r="AA17" s="12">
        <v>8.6092100000000005E-2</v>
      </c>
      <c r="AB17" s="20">
        <f>V17+X17+Z17</f>
        <v>0.20072960000000001</v>
      </c>
      <c r="AC17" s="13">
        <v>2.7671999999999999E-2</v>
      </c>
      <c r="AD17" s="15"/>
      <c r="AE17" s="22">
        <f>Q17+T17+AC17</f>
        <v>1</v>
      </c>
    </row>
    <row r="18" spans="1:31" ht="5.0999999999999996" customHeight="1" x14ac:dyDescent="0.25">
      <c r="A18" s="14"/>
      <c r="B18" s="28"/>
      <c r="C18" s="28"/>
      <c r="D18" s="28"/>
      <c r="E18" s="28"/>
      <c r="F18" s="28"/>
      <c r="G18" s="28"/>
      <c r="H18" s="28"/>
      <c r="I18" s="28"/>
      <c r="J18" s="28"/>
      <c r="K18" s="28"/>
      <c r="L18" s="28"/>
      <c r="M18" s="28"/>
      <c r="N18" s="28"/>
      <c r="P18" s="14"/>
      <c r="Q18" s="28"/>
      <c r="R18" s="28"/>
      <c r="S18" s="28"/>
      <c r="T18" s="28"/>
      <c r="U18" s="28"/>
      <c r="V18" s="28"/>
      <c r="W18" s="28"/>
      <c r="X18" s="28"/>
      <c r="Y18" s="28"/>
      <c r="Z18" s="28"/>
      <c r="AA18" s="28"/>
      <c r="AB18" s="28"/>
      <c r="AC18" s="28"/>
    </row>
    <row r="19" spans="1:31" x14ac:dyDescent="0.25">
      <c r="A19" s="27"/>
      <c r="B19" s="106"/>
      <c r="C19" s="106"/>
      <c r="D19" s="106"/>
      <c r="E19" s="106"/>
      <c r="F19" s="106"/>
      <c r="G19" s="106"/>
      <c r="H19" s="106"/>
      <c r="I19" s="106"/>
      <c r="J19" s="106"/>
      <c r="K19" s="106"/>
      <c r="L19" s="106"/>
      <c r="M19" s="106"/>
      <c r="N19" s="106"/>
      <c r="P19" s="27"/>
      <c r="Q19" s="106"/>
      <c r="R19" s="106"/>
      <c r="S19" s="106"/>
      <c r="T19" s="106"/>
      <c r="U19" s="106"/>
      <c r="V19" s="106"/>
      <c r="W19" s="106"/>
      <c r="X19" s="106"/>
      <c r="Y19" s="106"/>
      <c r="Z19" s="106"/>
      <c r="AA19" s="106"/>
      <c r="AB19" s="106"/>
      <c r="AC19" s="106"/>
    </row>
    <row r="20" spans="1:31" ht="2.1" customHeight="1" x14ac:dyDescent="0.25">
      <c r="A20" s="26"/>
      <c r="B20" s="25" t="s">
        <v>37</v>
      </c>
      <c r="C20" s="25" t="s">
        <v>36</v>
      </c>
      <c r="D20" s="25" t="s">
        <v>35</v>
      </c>
      <c r="E20" s="25" t="s">
        <v>34</v>
      </c>
      <c r="F20" s="25" t="s">
        <v>33</v>
      </c>
      <c r="G20" s="24" t="s">
        <v>32</v>
      </c>
      <c r="H20" s="24" t="s">
        <v>31</v>
      </c>
      <c r="I20" s="24" t="s">
        <v>30</v>
      </c>
      <c r="J20" s="24" t="s">
        <v>29</v>
      </c>
      <c r="K20" s="24" t="s">
        <v>28</v>
      </c>
      <c r="L20" s="24"/>
      <c r="M20" s="24"/>
      <c r="N20" s="23" t="s">
        <v>27</v>
      </c>
      <c r="P20" s="26"/>
      <c r="Q20" s="25" t="s">
        <v>37</v>
      </c>
      <c r="R20" s="25" t="s">
        <v>36</v>
      </c>
      <c r="S20" s="25" t="s">
        <v>35</v>
      </c>
      <c r="T20" s="25" t="s">
        <v>34</v>
      </c>
      <c r="U20" s="25" t="s">
        <v>33</v>
      </c>
      <c r="V20" s="24" t="s">
        <v>32</v>
      </c>
      <c r="W20" s="24" t="s">
        <v>31</v>
      </c>
      <c r="X20" s="24" t="s">
        <v>30</v>
      </c>
      <c r="Y20" s="24" t="s">
        <v>29</v>
      </c>
      <c r="Z20" s="24" t="s">
        <v>28</v>
      </c>
      <c r="AA20" s="24"/>
      <c r="AB20" s="24"/>
      <c r="AC20" s="23" t="s">
        <v>27</v>
      </c>
    </row>
    <row r="21" spans="1:31" ht="15.6" x14ac:dyDescent="0.3">
      <c r="A21" s="14">
        <v>1872</v>
      </c>
      <c r="B21" s="13">
        <v>0.35987279999999999</v>
      </c>
      <c r="C21" s="21">
        <v>0.3425339</v>
      </c>
      <c r="D21" s="21">
        <v>1.7338800000000001E-2</v>
      </c>
      <c r="E21" s="13">
        <v>0.62025819999999998</v>
      </c>
      <c r="F21" s="12">
        <v>0.18470230000000001</v>
      </c>
      <c r="G21" s="21">
        <v>1.5670699999999999E-2</v>
      </c>
      <c r="H21" s="12">
        <v>0.17610519999999999</v>
      </c>
      <c r="I21" s="21">
        <v>2.2237799999999999E-2</v>
      </c>
      <c r="J21" s="12">
        <v>0.1431964</v>
      </c>
      <c r="K21" s="21">
        <v>4.7902399999999998E-2</v>
      </c>
      <c r="L21" s="12">
        <v>0.1162543</v>
      </c>
      <c r="M21" s="20">
        <f>G21+I21+K21</f>
        <v>8.5810899999999996E-2</v>
      </c>
      <c r="N21" s="13">
        <v>1.9869100000000001E-2</v>
      </c>
      <c r="P21" s="14">
        <v>1872</v>
      </c>
      <c r="Q21" s="13">
        <f>1-T21-AC21</f>
        <v>0.4335156637168141</v>
      </c>
      <c r="R21" s="21">
        <f>Q21-S21</f>
        <v>0.3035156637168141</v>
      </c>
      <c r="S21" s="21">
        <v>0.13</v>
      </c>
      <c r="T21" s="13">
        <f>DetailsT4.1!E21/(1+DetailsT4.1!$S21)</f>
        <v>0.54890106194690269</v>
      </c>
      <c r="U21" s="12">
        <f>DetailsT4.1!F21/(1+DetailsT4.1!$S21)</f>
        <v>0.16345336283185843</v>
      </c>
      <c r="V21" s="21">
        <f>DetailsT4.1!G21/(1+DetailsT4.1!$S21)</f>
        <v>1.3867876106194691E-2</v>
      </c>
      <c r="W21" s="12">
        <f>DetailsT4.1!H21/(1+DetailsT4.1!$S21)</f>
        <v>0.15584530973451327</v>
      </c>
      <c r="X21" s="21">
        <f>DetailsT4.1!I21/(1+DetailsT4.1!$S21)</f>
        <v>1.9679469026548674E-2</v>
      </c>
      <c r="Y21" s="12">
        <f>DetailsT4.1!J21/(1+DetailsT4.1!$S21)</f>
        <v>0.12672247787610622</v>
      </c>
      <c r="Z21" s="21">
        <f>DetailsT4.1!K21/(1+DetailsT4.1!$S21)</f>
        <v>4.2391504424778764E-2</v>
      </c>
      <c r="AA21" s="12">
        <f>DetailsT4.1!L21/(1+DetailsT4.1!$S21)</f>
        <v>0.1028799115044248</v>
      </c>
      <c r="AB21" s="20">
        <f>DetailsT4.1!M21/(1+DetailsT4.1!$S21)</f>
        <v>7.5938849557522128E-2</v>
      </c>
      <c r="AC21" s="13">
        <f>DetailsT4.1!N21/(1+DetailsT4.1!$S21)</f>
        <v>1.7583274336283188E-2</v>
      </c>
      <c r="AE21" s="22">
        <f>Q21+T21+AC21</f>
        <v>1</v>
      </c>
    </row>
    <row r="22" spans="1:31" ht="15.6" x14ac:dyDescent="0.3">
      <c r="A22" s="14">
        <v>1882</v>
      </c>
      <c r="B22" s="13">
        <v>0.34665309999999999</v>
      </c>
      <c r="C22" s="21">
        <v>0.34522389999999997</v>
      </c>
      <c r="D22" s="21">
        <v>1.4292E-3</v>
      </c>
      <c r="E22" s="13">
        <v>0.63808209999999999</v>
      </c>
      <c r="F22" s="12">
        <v>0.18904109999999999</v>
      </c>
      <c r="G22" s="21">
        <v>2.3912599999999999E-2</v>
      </c>
      <c r="H22" s="12">
        <v>0.18903439999999999</v>
      </c>
      <c r="I22" s="21">
        <v>2.7527599999999999E-2</v>
      </c>
      <c r="J22" s="12">
        <v>0.17796200000000001</v>
      </c>
      <c r="K22" s="21">
        <v>4.3770499999999997E-2</v>
      </c>
      <c r="L22" s="12">
        <v>8.2044699999999998E-2</v>
      </c>
      <c r="M22" s="20">
        <f>G22+I22+K22</f>
        <v>9.5210699999999995E-2</v>
      </c>
      <c r="N22" s="13">
        <v>1.52649E-2</v>
      </c>
      <c r="P22" s="14">
        <v>1882</v>
      </c>
      <c r="Q22" s="13">
        <f>1-T22-AC22</f>
        <v>0.40604818181818186</v>
      </c>
      <c r="R22" s="21">
        <f>Q22-S22</f>
        <v>0.30604818181818183</v>
      </c>
      <c r="S22" s="21">
        <v>0.1</v>
      </c>
      <c r="T22" s="13">
        <f>DetailsT4.1!E22/(1+DetailsT4.1!$S22)</f>
        <v>0.58007463636363632</v>
      </c>
      <c r="U22" s="12">
        <f>DetailsT4.1!F22/(1+DetailsT4.1!$S22)</f>
        <v>0.17185554545454543</v>
      </c>
      <c r="V22" s="21">
        <f>DetailsT4.1!G22/(1+DetailsT4.1!$S22)</f>
        <v>2.1738727272727271E-2</v>
      </c>
      <c r="W22" s="12">
        <f>DetailsT4.1!H22/(1+DetailsT4.1!$S22)</f>
        <v>0.17184945454545453</v>
      </c>
      <c r="X22" s="21">
        <f>DetailsT4.1!I22/(1+DetailsT4.1!$S22)</f>
        <v>2.5025090909090907E-2</v>
      </c>
      <c r="Y22" s="12">
        <f>DetailsT4.1!J22/(1+DetailsT4.1!$S22)</f>
        <v>0.16178363636363635</v>
      </c>
      <c r="Z22" s="21">
        <f>DetailsT4.1!K22/(1+DetailsT4.1!$S22)</f>
        <v>3.9791363636363632E-2</v>
      </c>
      <c r="AA22" s="12">
        <f>DetailsT4.1!L22/(1+DetailsT4.1!$S22)</f>
        <v>7.4586090909090907E-2</v>
      </c>
      <c r="AB22" s="20">
        <f>DetailsT4.1!M22/(1+DetailsT4.1!$S22)</f>
        <v>8.6555181818181809E-2</v>
      </c>
      <c r="AC22" s="13">
        <f>DetailsT4.1!N22/(1+DetailsT4.1!$S22)</f>
        <v>1.3877181818181816E-2</v>
      </c>
      <c r="AE22" s="22">
        <f>Q22+T22+AC22</f>
        <v>1</v>
      </c>
    </row>
    <row r="23" spans="1:31" ht="15.6" x14ac:dyDescent="0.3">
      <c r="A23" s="14">
        <v>1912</v>
      </c>
      <c r="B23" s="13">
        <v>0.32478030000000002</v>
      </c>
      <c r="C23" s="21">
        <v>0.22116040000000001</v>
      </c>
      <c r="D23" s="21">
        <v>0.10362</v>
      </c>
      <c r="E23" s="13">
        <v>0.65382929999999995</v>
      </c>
      <c r="F23" s="12">
        <v>0.2430957</v>
      </c>
      <c r="G23" s="21">
        <v>9.3474600000000005E-2</v>
      </c>
      <c r="H23" s="12">
        <v>0.19087419999999999</v>
      </c>
      <c r="I23" s="21">
        <v>5.1917900000000003E-2</v>
      </c>
      <c r="J23" s="12">
        <v>0.13761010000000001</v>
      </c>
      <c r="K23" s="21">
        <v>9.5609700000000006E-2</v>
      </c>
      <c r="L23" s="12">
        <v>8.22494E-2</v>
      </c>
      <c r="M23" s="20">
        <f>G23+I23+K23</f>
        <v>0.2410022</v>
      </c>
      <c r="N23" s="13">
        <v>2.13904E-2</v>
      </c>
      <c r="P23" s="14">
        <v>1912</v>
      </c>
      <c r="Q23" s="13">
        <v>0.32478030000000002</v>
      </c>
      <c r="R23" s="21">
        <v>0.22116040000000001</v>
      </c>
      <c r="S23" s="21">
        <v>0.10362</v>
      </c>
      <c r="T23" s="13">
        <v>0.65382929999999995</v>
      </c>
      <c r="U23" s="12">
        <v>0.2430957</v>
      </c>
      <c r="V23" s="21">
        <v>9.3474600000000005E-2</v>
      </c>
      <c r="W23" s="12">
        <v>0.19087419999999999</v>
      </c>
      <c r="X23" s="21">
        <v>5.1917900000000003E-2</v>
      </c>
      <c r="Y23" s="12">
        <v>0.13761010000000001</v>
      </c>
      <c r="Z23" s="21">
        <v>9.5609700000000006E-2</v>
      </c>
      <c r="AA23" s="12">
        <v>8.22494E-2</v>
      </c>
      <c r="AB23" s="20">
        <f>V23+X23+Z23</f>
        <v>0.2410022</v>
      </c>
      <c r="AC23" s="13">
        <v>2.13904E-2</v>
      </c>
      <c r="AE23" s="22">
        <f>Q23+T23+AC23</f>
        <v>1</v>
      </c>
    </row>
    <row r="24" spans="1:31" x14ac:dyDescent="0.25">
      <c r="A24" s="27"/>
      <c r="B24" s="106"/>
      <c r="C24" s="106"/>
      <c r="D24" s="106"/>
      <c r="E24" s="106"/>
      <c r="F24" s="106"/>
      <c r="G24" s="106"/>
      <c r="H24" s="106"/>
      <c r="I24" s="106"/>
      <c r="J24" s="106"/>
      <c r="K24" s="106"/>
      <c r="L24" s="106"/>
      <c r="M24" s="106"/>
      <c r="N24" s="106"/>
      <c r="P24" s="27"/>
      <c r="Q24" s="106"/>
      <c r="R24" s="106"/>
      <c r="S24" s="106"/>
      <c r="T24" s="106"/>
      <c r="U24" s="106"/>
      <c r="V24" s="106"/>
      <c r="W24" s="106"/>
      <c r="X24" s="106"/>
      <c r="Y24" s="106"/>
      <c r="Z24" s="106"/>
      <c r="AA24" s="106"/>
      <c r="AB24" s="106"/>
      <c r="AC24" s="106"/>
    </row>
    <row r="25" spans="1:31" ht="2.1" customHeight="1" x14ac:dyDescent="0.25">
      <c r="A25" s="26"/>
      <c r="B25" s="25" t="s">
        <v>37</v>
      </c>
      <c r="C25" s="25" t="s">
        <v>36</v>
      </c>
      <c r="D25" s="25" t="s">
        <v>35</v>
      </c>
      <c r="E25" s="25" t="s">
        <v>34</v>
      </c>
      <c r="F25" s="25" t="s">
        <v>33</v>
      </c>
      <c r="G25" s="24" t="s">
        <v>32</v>
      </c>
      <c r="H25" s="24" t="s">
        <v>31</v>
      </c>
      <c r="I25" s="24" t="s">
        <v>30</v>
      </c>
      <c r="J25" s="24" t="s">
        <v>29</v>
      </c>
      <c r="K25" s="24" t="s">
        <v>28</v>
      </c>
      <c r="L25" s="24"/>
      <c r="M25" s="24"/>
      <c r="N25" s="23" t="s">
        <v>27</v>
      </c>
      <c r="P25" s="26"/>
      <c r="Q25" s="25" t="s">
        <v>37</v>
      </c>
      <c r="R25" s="25" t="s">
        <v>36</v>
      </c>
      <c r="S25" s="25" t="s">
        <v>35</v>
      </c>
      <c r="T25" s="25" t="s">
        <v>34</v>
      </c>
      <c r="U25" s="25" t="s">
        <v>33</v>
      </c>
      <c r="V25" s="24" t="s">
        <v>32</v>
      </c>
      <c r="W25" s="24" t="s">
        <v>31</v>
      </c>
      <c r="X25" s="24" t="s">
        <v>30</v>
      </c>
      <c r="Y25" s="24" t="s">
        <v>29</v>
      </c>
      <c r="Z25" s="24" t="s">
        <v>28</v>
      </c>
      <c r="AA25" s="24"/>
      <c r="AB25" s="24"/>
      <c r="AC25" s="23" t="s">
        <v>27</v>
      </c>
    </row>
    <row r="26" spans="1:31" ht="15.6" x14ac:dyDescent="0.3">
      <c r="A26" s="14">
        <v>1872</v>
      </c>
      <c r="B26" s="13">
        <v>0.33347939999999998</v>
      </c>
      <c r="C26" s="21">
        <v>0.32917039999999997</v>
      </c>
      <c r="D26" s="21">
        <v>4.3090000000000003E-3</v>
      </c>
      <c r="E26" s="13">
        <v>0.63955209999999996</v>
      </c>
      <c r="F26" s="12">
        <v>0.16042999999999999</v>
      </c>
      <c r="G26" s="21">
        <v>9.6541000000000005E-3</v>
      </c>
      <c r="H26" s="12">
        <v>0.25308000000000003</v>
      </c>
      <c r="I26" s="21">
        <v>1.45755E-2</v>
      </c>
      <c r="J26" s="12">
        <v>0.14676739999999999</v>
      </c>
      <c r="K26" s="21">
        <v>2.83022E-2</v>
      </c>
      <c r="L26" s="12">
        <v>7.9274700000000003E-2</v>
      </c>
      <c r="M26" s="20">
        <f>G26+I26+K26</f>
        <v>5.2531800000000003E-2</v>
      </c>
      <c r="N26" s="13">
        <v>2.6968499999999999E-2</v>
      </c>
      <c r="P26" s="14">
        <v>1872</v>
      </c>
      <c r="Q26" s="13">
        <f>1-T26-AC26</f>
        <v>0.42041686956521734</v>
      </c>
      <c r="R26" s="21">
        <f>Q26-S26</f>
        <v>0.27041686956521738</v>
      </c>
      <c r="S26" s="21">
        <v>0.15</v>
      </c>
      <c r="T26" s="13">
        <f>DetailsT4.1!E26/(1+DetailsT4.1!$S26)</f>
        <v>0.55613226086956524</v>
      </c>
      <c r="U26" s="12">
        <f>DetailsT4.1!F26/(1+DetailsT4.1!$S26)</f>
        <v>0.13950434782608695</v>
      </c>
      <c r="V26" s="21">
        <f>DetailsT4.1!G26/(1+DetailsT4.1!$S26)</f>
        <v>8.394869565217393E-3</v>
      </c>
      <c r="W26" s="12">
        <f>DetailsT4.1!H26/(1+DetailsT4.1!$S26)</f>
        <v>0.22006956521739135</v>
      </c>
      <c r="X26" s="21">
        <f>DetailsT4.1!I26/(1+DetailsT4.1!$S26)</f>
        <v>1.2674347826086958E-2</v>
      </c>
      <c r="Y26" s="12">
        <f>DetailsT4.1!J26/(1+DetailsT4.1!$S26)</f>
        <v>0.12762382608695652</v>
      </c>
      <c r="Z26" s="21">
        <f>DetailsT4.1!K26/(1+DetailsT4.1!$S26)</f>
        <v>2.4610608695652174E-2</v>
      </c>
      <c r="AA26" s="12">
        <f>DetailsT4.1!L26/(1+DetailsT4.1!$S26)</f>
        <v>6.893452173913045E-2</v>
      </c>
      <c r="AB26" s="20">
        <f>DetailsT4.1!M26/(1+DetailsT4.1!$S26)</f>
        <v>4.5679826086956525E-2</v>
      </c>
      <c r="AC26" s="13">
        <f>DetailsT4.1!N26/(1+DetailsT4.1!$S26)</f>
        <v>2.3450869565217393E-2</v>
      </c>
      <c r="AE26" s="22">
        <f>Q26+T26+AC26</f>
        <v>1</v>
      </c>
    </row>
    <row r="27" spans="1:31" ht="15.6" x14ac:dyDescent="0.3">
      <c r="A27" s="14">
        <v>1882</v>
      </c>
      <c r="B27" s="13">
        <v>0.36117080000000001</v>
      </c>
      <c r="C27" s="21">
        <v>0.35622239999999999</v>
      </c>
      <c r="D27" s="21">
        <v>4.9484000000000004E-3</v>
      </c>
      <c r="E27" s="13">
        <v>0.61027790000000004</v>
      </c>
      <c r="F27" s="12">
        <v>0.15640709999999999</v>
      </c>
      <c r="G27" s="21">
        <v>1.4678399999999999E-2</v>
      </c>
      <c r="H27" s="12">
        <v>0.2271241</v>
      </c>
      <c r="I27" s="21">
        <v>2.1937399999999999E-2</v>
      </c>
      <c r="J27" s="12">
        <v>0.14358280000000001</v>
      </c>
      <c r="K27" s="21">
        <v>2.1122999999999999E-2</v>
      </c>
      <c r="L27" s="12">
        <v>8.3163899999999999E-2</v>
      </c>
      <c r="M27" s="20">
        <f>G27+I27+K27</f>
        <v>5.7738799999999993E-2</v>
      </c>
      <c r="N27" s="13">
        <v>2.8551300000000002E-2</v>
      </c>
      <c r="P27" s="14">
        <v>1882</v>
      </c>
      <c r="Q27" s="13">
        <f>1-T27-AC27</f>
        <v>0.42961678571428574</v>
      </c>
      <c r="R27" s="21">
        <f>Q27-S27</f>
        <v>0.30961678571428575</v>
      </c>
      <c r="S27" s="21">
        <v>0.12</v>
      </c>
      <c r="T27" s="13">
        <f>DetailsT4.1!E27/(1+DetailsT4.1!$S27)</f>
        <v>0.54489098214285714</v>
      </c>
      <c r="U27" s="12">
        <f>DetailsT4.1!F27/(1+DetailsT4.1!$S27)</f>
        <v>0.1396491964285714</v>
      </c>
      <c r="V27" s="21">
        <f>DetailsT4.1!G27/(1+DetailsT4.1!$S27)</f>
        <v>1.3105714285714285E-2</v>
      </c>
      <c r="W27" s="12">
        <f>DetailsT4.1!H27/(1+DetailsT4.1!$S27)</f>
        <v>0.20278937499999997</v>
      </c>
      <c r="X27" s="21">
        <f>DetailsT4.1!I27/(1+DetailsT4.1!$S27)</f>
        <v>1.9586964285714284E-2</v>
      </c>
      <c r="Y27" s="12">
        <f>DetailsT4.1!J27/(1+DetailsT4.1!$S27)</f>
        <v>0.12819892857142856</v>
      </c>
      <c r="Z27" s="21">
        <f>DetailsT4.1!K27/(1+DetailsT4.1!$S27)</f>
        <v>1.8859821428571427E-2</v>
      </c>
      <c r="AA27" s="12">
        <f>DetailsT4.1!L27/(1+DetailsT4.1!$S27)</f>
        <v>7.4253482142857138E-2</v>
      </c>
      <c r="AB27" s="20">
        <f>DetailsT4.1!M27/(1+DetailsT4.1!$S27)</f>
        <v>5.1552499999999987E-2</v>
      </c>
      <c r="AC27" s="13">
        <f>DetailsT4.1!N27/(1+DetailsT4.1!$S27)</f>
        <v>2.5492232142857143E-2</v>
      </c>
      <c r="AE27" s="22">
        <f>Q27+T27+AC27</f>
        <v>1</v>
      </c>
    </row>
    <row r="28" spans="1:31" ht="15.6" x14ac:dyDescent="0.3">
      <c r="A28" s="14">
        <v>1912</v>
      </c>
      <c r="B28" s="13">
        <v>0.41248400000000002</v>
      </c>
      <c r="C28" s="21">
        <v>0.29625410000000002</v>
      </c>
      <c r="D28" s="21">
        <v>0.11622979999999999</v>
      </c>
      <c r="E28" s="13">
        <v>0.55384840000000002</v>
      </c>
      <c r="F28" s="12">
        <v>0.1389242</v>
      </c>
      <c r="G28" s="21">
        <v>2.5477400000000001E-2</v>
      </c>
      <c r="H28" s="12">
        <v>0.17781540000000001</v>
      </c>
      <c r="I28" s="21">
        <v>3.7049199999999997E-2</v>
      </c>
      <c r="J28" s="12">
        <v>0.14978710000000001</v>
      </c>
      <c r="K28" s="21">
        <v>7.9960100000000006E-2</v>
      </c>
      <c r="L28" s="12">
        <v>8.7321800000000005E-2</v>
      </c>
      <c r="M28" s="20">
        <f>G28+I28+K28</f>
        <v>0.14248670000000002</v>
      </c>
      <c r="N28" s="13">
        <v>3.3667599999999999E-2</v>
      </c>
      <c r="P28" s="14">
        <v>1912</v>
      </c>
      <c r="Q28" s="13">
        <v>0.41248400000000002</v>
      </c>
      <c r="R28" s="21">
        <v>0.29625410000000002</v>
      </c>
      <c r="S28" s="21">
        <v>0.11622979999999999</v>
      </c>
      <c r="T28" s="13">
        <v>0.55384840000000002</v>
      </c>
      <c r="U28" s="12">
        <v>0.1389242</v>
      </c>
      <c r="V28" s="21">
        <v>2.5477400000000001E-2</v>
      </c>
      <c r="W28" s="12">
        <v>0.17781540000000001</v>
      </c>
      <c r="X28" s="21">
        <v>3.7049199999999997E-2</v>
      </c>
      <c r="Y28" s="12">
        <v>0.14978710000000001</v>
      </c>
      <c r="Z28" s="21">
        <v>7.9960100000000006E-2</v>
      </c>
      <c r="AA28" s="12">
        <v>8.7321800000000005E-2</v>
      </c>
      <c r="AB28" s="20">
        <f>V28+X28+Z28</f>
        <v>0.14248670000000002</v>
      </c>
      <c r="AC28" s="13">
        <v>3.3667599999999999E-2</v>
      </c>
      <c r="AE28" s="22">
        <f>Q28+T28+AC28</f>
        <v>1</v>
      </c>
    </row>
    <row r="29" spans="1:31" x14ac:dyDescent="0.25">
      <c r="A29" s="27"/>
      <c r="B29" s="106"/>
      <c r="C29" s="106"/>
      <c r="D29" s="106"/>
      <c r="E29" s="106"/>
      <c r="F29" s="106"/>
      <c r="G29" s="106"/>
      <c r="H29" s="106"/>
      <c r="I29" s="106"/>
      <c r="J29" s="106"/>
      <c r="K29" s="106"/>
      <c r="L29" s="106"/>
      <c r="M29" s="106"/>
      <c r="N29" s="106"/>
      <c r="P29" s="27"/>
      <c r="Q29" s="106"/>
      <c r="R29" s="106"/>
      <c r="S29" s="106"/>
      <c r="T29" s="106"/>
      <c r="U29" s="106"/>
      <c r="V29" s="106"/>
      <c r="W29" s="106"/>
      <c r="X29" s="106"/>
      <c r="Y29" s="106"/>
      <c r="Z29" s="106"/>
      <c r="AA29" s="106"/>
      <c r="AB29" s="106"/>
      <c r="AC29" s="106"/>
    </row>
    <row r="30" spans="1:31" ht="2.1" customHeight="1" x14ac:dyDescent="0.25">
      <c r="A30" s="26"/>
      <c r="B30" s="25" t="s">
        <v>37</v>
      </c>
      <c r="C30" s="25" t="s">
        <v>36</v>
      </c>
      <c r="D30" s="25" t="s">
        <v>35</v>
      </c>
      <c r="E30" s="25" t="s">
        <v>34</v>
      </c>
      <c r="F30" s="25" t="s">
        <v>33</v>
      </c>
      <c r="G30" s="24" t="s">
        <v>32</v>
      </c>
      <c r="H30" s="24" t="s">
        <v>31</v>
      </c>
      <c r="I30" s="24" t="s">
        <v>30</v>
      </c>
      <c r="J30" s="24" t="s">
        <v>29</v>
      </c>
      <c r="K30" s="24" t="s">
        <v>28</v>
      </c>
      <c r="L30" s="24"/>
      <c r="M30" s="24"/>
      <c r="N30" s="23" t="s">
        <v>27</v>
      </c>
      <c r="P30" s="26"/>
      <c r="Q30" s="25" t="s">
        <v>37</v>
      </c>
      <c r="R30" s="25" t="s">
        <v>36</v>
      </c>
      <c r="S30" s="25" t="s">
        <v>35</v>
      </c>
      <c r="T30" s="25" t="s">
        <v>34</v>
      </c>
      <c r="U30" s="25" t="s">
        <v>33</v>
      </c>
      <c r="V30" s="24" t="s">
        <v>32</v>
      </c>
      <c r="W30" s="24" t="s">
        <v>31</v>
      </c>
      <c r="X30" s="24" t="s">
        <v>30</v>
      </c>
      <c r="Y30" s="24" t="s">
        <v>29</v>
      </c>
      <c r="Z30" s="24" t="s">
        <v>28</v>
      </c>
      <c r="AA30" s="24"/>
      <c r="AB30" s="24"/>
      <c r="AC30" s="23" t="s">
        <v>27</v>
      </c>
    </row>
    <row r="31" spans="1:31" ht="15.6" x14ac:dyDescent="0.3">
      <c r="A31" s="14">
        <v>1872</v>
      </c>
      <c r="B31" s="13">
        <v>7.8340999999999994E-2</v>
      </c>
      <c r="C31" s="21">
        <v>7.3675900000000002E-2</v>
      </c>
      <c r="D31" s="21">
        <v>4.6651000000000001E-3</v>
      </c>
      <c r="E31" s="13">
        <v>0.78652750000000005</v>
      </c>
      <c r="F31" s="12">
        <v>0.15871979999999999</v>
      </c>
      <c r="G31" s="21">
        <v>7.6905000000000003E-3</v>
      </c>
      <c r="H31" s="12">
        <v>0.31007590000000002</v>
      </c>
      <c r="I31" s="21">
        <v>1.2765200000000001E-2</v>
      </c>
      <c r="J31" s="12">
        <v>0.20314599999999999</v>
      </c>
      <c r="K31" s="21">
        <v>2.6213799999999999E-2</v>
      </c>
      <c r="L31" s="12">
        <v>0.1145858</v>
      </c>
      <c r="M31" s="20">
        <f>G31+I31+K31</f>
        <v>4.6669500000000003E-2</v>
      </c>
      <c r="N31" s="13">
        <v>0.13513149999999999</v>
      </c>
      <c r="P31" s="14">
        <v>1872</v>
      </c>
      <c r="Q31" s="13">
        <f>1-T31-AC31</f>
        <v>0.26852460317460319</v>
      </c>
      <c r="R31" s="21">
        <f>Q31-S31</f>
        <v>8.5246031746031847E-3</v>
      </c>
      <c r="S31" s="21">
        <v>0.26</v>
      </c>
      <c r="T31" s="13">
        <f>DetailsT4.1!E31/(1+DetailsT4.1!$S31)</f>
        <v>0.62422817460317459</v>
      </c>
      <c r="U31" s="12">
        <f>DetailsT4.1!F31/(1+DetailsT4.1!$S31)</f>
        <v>0.12596809523809524</v>
      </c>
      <c r="V31" s="21">
        <f>DetailsT4.1!G31/(1+DetailsT4.1!$S31)</f>
        <v>6.1035714285714287E-3</v>
      </c>
      <c r="W31" s="12">
        <f>DetailsT4.1!H31/(1+DetailsT4.1!$S31)</f>
        <v>0.24609198412698413</v>
      </c>
      <c r="X31" s="21">
        <f>DetailsT4.1!I31/(1+DetailsT4.1!$S31)</f>
        <v>1.0131111111111112E-2</v>
      </c>
      <c r="Y31" s="12">
        <f>DetailsT4.1!J31/(1+DetailsT4.1!$S31)</f>
        <v>0.16122698412698411</v>
      </c>
      <c r="Z31" s="21">
        <f>DetailsT4.1!K31/(1+DetailsT4.1!$S31)</f>
        <v>2.0804603174603174E-2</v>
      </c>
      <c r="AA31" s="12">
        <f>DetailsT4.1!L31/(1+DetailsT4.1!$S31)</f>
        <v>9.0941111111111111E-2</v>
      </c>
      <c r="AB31" s="20">
        <f>DetailsT4.1!M31/(1+DetailsT4.1!$S31)</f>
        <v>3.7039285714285719E-2</v>
      </c>
      <c r="AC31" s="13">
        <f>DetailsT4.1!N31/(1+DetailsT4.1!$S31)</f>
        <v>0.10724722222222222</v>
      </c>
      <c r="AE31" s="22">
        <f>Q31+T31+AC31</f>
        <v>1</v>
      </c>
    </row>
    <row r="32" spans="1:31" ht="15.6" x14ac:dyDescent="0.3">
      <c r="A32" s="14">
        <v>1882</v>
      </c>
      <c r="B32" s="13">
        <v>9.4730099999999998E-2</v>
      </c>
      <c r="C32" s="21">
        <v>9.3216400000000005E-2</v>
      </c>
      <c r="D32" s="21">
        <v>1.5137E-3</v>
      </c>
      <c r="E32" s="13">
        <v>0.77562140000000002</v>
      </c>
      <c r="F32" s="12">
        <v>0.20150409999999999</v>
      </c>
      <c r="G32" s="21">
        <v>4.2573999999999997E-3</v>
      </c>
      <c r="H32" s="12">
        <v>0.24574550000000001</v>
      </c>
      <c r="I32" s="21">
        <v>9.6664000000000003E-3</v>
      </c>
      <c r="J32" s="12">
        <v>0.18831880000000001</v>
      </c>
      <c r="K32" s="21">
        <v>1.4930499999999999E-2</v>
      </c>
      <c r="L32" s="12">
        <v>0.14005299999999998</v>
      </c>
      <c r="M32" s="20">
        <f>G32+I32+K32</f>
        <v>2.8854299999999999E-2</v>
      </c>
      <c r="N32" s="13">
        <v>0.1296485</v>
      </c>
      <c r="P32" s="14">
        <v>1882</v>
      </c>
      <c r="Q32" s="13">
        <f>1-T32-AC32</f>
        <v>0.28153182539682542</v>
      </c>
      <c r="R32" s="21">
        <f>Q32-S32</f>
        <v>2.153182539682541E-2</v>
      </c>
      <c r="S32" s="21">
        <v>0.26</v>
      </c>
      <c r="T32" s="13">
        <f>DetailsT4.1!E32/(1+DetailsT4.1!$S32)</f>
        <v>0.61557253968253967</v>
      </c>
      <c r="U32" s="12">
        <f>DetailsT4.1!F32/(1+DetailsT4.1!$S32)</f>
        <v>0.15992388888888889</v>
      </c>
      <c r="V32" s="21">
        <f>DetailsT4.1!G32/(1+DetailsT4.1!$S32)</f>
        <v>3.3788888888888887E-3</v>
      </c>
      <c r="W32" s="12">
        <f>DetailsT4.1!H32/(1+DetailsT4.1!$S32)</f>
        <v>0.1950361111111111</v>
      </c>
      <c r="X32" s="21">
        <f>DetailsT4.1!I32/(1+DetailsT4.1!$S32)</f>
        <v>7.6717460317460321E-3</v>
      </c>
      <c r="Y32" s="12">
        <f>DetailsT4.1!J32/(1+DetailsT4.1!$S32)</f>
        <v>0.14945936507936508</v>
      </c>
      <c r="Z32" s="21">
        <f>DetailsT4.1!K32/(1+DetailsT4.1!$S32)</f>
        <v>1.1849603174603174E-2</v>
      </c>
      <c r="AA32" s="12">
        <f>DetailsT4.1!L32/(1+DetailsT4.1!$S32)</f>
        <v>0.11115317460317459</v>
      </c>
      <c r="AB32" s="20">
        <f>DetailsT4.1!M32/(1+DetailsT4.1!$S32)</f>
        <v>2.2900238095238095E-2</v>
      </c>
      <c r="AC32" s="13">
        <f>DetailsT4.1!N32/(1+DetailsT4.1!$S32)</f>
        <v>0.10289563492063492</v>
      </c>
      <c r="AE32" s="22">
        <f>Q32+T32+AC32</f>
        <v>1</v>
      </c>
    </row>
    <row r="33" spans="1:31" ht="15.6" x14ac:dyDescent="0.3">
      <c r="A33" s="14">
        <v>1912</v>
      </c>
      <c r="B33" s="13">
        <v>0.3131449</v>
      </c>
      <c r="C33" s="21">
        <v>6.9927100000000006E-2</v>
      </c>
      <c r="D33" s="21">
        <v>0.24321780000000001</v>
      </c>
      <c r="E33" s="13">
        <v>0.58325329999999997</v>
      </c>
      <c r="F33" s="12">
        <v>0.1249325</v>
      </c>
      <c r="G33" s="21">
        <v>7.6793E-3</v>
      </c>
      <c r="H33" s="12">
        <v>0.14436769999999999</v>
      </c>
      <c r="I33" s="21">
        <v>1.9695500000000001E-2</v>
      </c>
      <c r="J33" s="12">
        <v>0.1385132</v>
      </c>
      <c r="K33" s="21">
        <v>3.5036900000000003E-2</v>
      </c>
      <c r="L33" s="12">
        <v>0.17543999999999998</v>
      </c>
      <c r="M33" s="20">
        <f>G33+I33+K33</f>
        <v>6.2411700000000001E-2</v>
      </c>
      <c r="N33" s="13">
        <v>0.10360179999999999</v>
      </c>
      <c r="P33" s="14">
        <v>1912</v>
      </c>
      <c r="Q33" s="13">
        <v>0.3131449</v>
      </c>
      <c r="R33" s="21">
        <v>6.9927100000000006E-2</v>
      </c>
      <c r="S33" s="21">
        <v>0.24321780000000001</v>
      </c>
      <c r="T33" s="13">
        <v>0.58325329999999997</v>
      </c>
      <c r="U33" s="12">
        <v>0.1249325</v>
      </c>
      <c r="V33" s="21">
        <v>7.6793E-3</v>
      </c>
      <c r="W33" s="12">
        <v>0.14436769999999999</v>
      </c>
      <c r="X33" s="21">
        <v>1.9695500000000001E-2</v>
      </c>
      <c r="Y33" s="12">
        <v>0.1385132</v>
      </c>
      <c r="Z33" s="21">
        <v>3.5036900000000003E-2</v>
      </c>
      <c r="AA33" s="12">
        <v>0.17543999999999998</v>
      </c>
      <c r="AB33" s="20">
        <f>V33+X33+Z33</f>
        <v>6.2411700000000001E-2</v>
      </c>
      <c r="AC33" s="13">
        <v>0.10360179999999999</v>
      </c>
      <c r="AE33" s="22">
        <f>Q33+T33+AC33</f>
        <v>0.99999999999999989</v>
      </c>
    </row>
    <row r="34" spans="1:31" ht="16.2" thickBot="1" x14ac:dyDescent="0.35">
      <c r="A34" s="11"/>
      <c r="B34" s="10"/>
      <c r="C34" s="10"/>
      <c r="D34" s="10"/>
      <c r="E34" s="10"/>
      <c r="F34" s="10"/>
      <c r="G34" s="10"/>
      <c r="H34" s="10"/>
      <c r="I34" s="10"/>
      <c r="J34" s="10"/>
      <c r="K34" s="10"/>
      <c r="L34" s="10"/>
      <c r="M34" s="10"/>
      <c r="N34" s="10"/>
      <c r="P34" s="11"/>
      <c r="Q34" s="10"/>
      <c r="R34" s="10"/>
      <c r="S34" s="10"/>
      <c r="T34" s="10"/>
      <c r="U34" s="10"/>
      <c r="V34" s="10"/>
      <c r="W34" s="10"/>
      <c r="X34" s="10"/>
      <c r="Y34" s="10"/>
      <c r="Z34" s="10"/>
      <c r="AA34" s="10"/>
      <c r="AB34" s="10"/>
      <c r="AC34" s="10"/>
      <c r="AE34" s="22"/>
    </row>
    <row r="35" spans="1:31" ht="16.2" thickTop="1" thickBot="1" x14ac:dyDescent="0.3">
      <c r="A35" s="65" t="s">
        <v>26</v>
      </c>
      <c r="B35" s="66"/>
      <c r="C35" s="66"/>
      <c r="D35" s="66"/>
      <c r="E35" s="66"/>
      <c r="F35" s="66"/>
      <c r="G35" s="66"/>
      <c r="H35" s="66"/>
      <c r="I35" s="66"/>
      <c r="J35" s="66"/>
      <c r="K35" s="66"/>
      <c r="L35" s="66"/>
      <c r="M35" s="66"/>
      <c r="N35" s="66"/>
      <c r="P35" s="65" t="s">
        <v>26</v>
      </c>
      <c r="Q35" s="66"/>
      <c r="R35" s="66"/>
      <c r="S35" s="66"/>
      <c r="T35" s="66"/>
      <c r="U35" s="66"/>
      <c r="V35" s="66"/>
      <c r="W35" s="66"/>
      <c r="X35" s="66"/>
      <c r="Y35" s="66"/>
      <c r="Z35" s="66"/>
      <c r="AA35" s="66"/>
      <c r="AB35" s="66"/>
      <c r="AC35" s="66"/>
    </row>
    <row r="36" spans="1:31" ht="16.2" thickTop="1" thickBot="1" x14ac:dyDescent="0.3">
      <c r="A36" s="103" t="s">
        <v>25</v>
      </c>
      <c r="B36" s="104"/>
      <c r="C36" s="104"/>
      <c r="D36" s="104"/>
      <c r="E36" s="104"/>
      <c r="F36" s="104"/>
      <c r="G36" s="104"/>
      <c r="H36" s="105"/>
      <c r="I36" s="105"/>
      <c r="J36" s="105"/>
      <c r="K36" s="105"/>
      <c r="L36" s="105"/>
      <c r="M36" s="105"/>
      <c r="N36" s="105"/>
      <c r="P36" s="103" t="s">
        <v>25</v>
      </c>
      <c r="Q36" s="104"/>
      <c r="R36" s="104"/>
      <c r="S36" s="104"/>
      <c r="T36" s="104"/>
      <c r="U36" s="104"/>
      <c r="V36" s="104"/>
      <c r="W36" s="105"/>
      <c r="X36" s="105"/>
      <c r="Y36" s="105"/>
      <c r="Z36" s="105"/>
      <c r="AA36" s="105"/>
      <c r="AB36" s="105"/>
      <c r="AC36" s="105"/>
    </row>
    <row r="37" spans="1:31" ht="15.6" thickTop="1" x14ac:dyDescent="0.25"/>
  </sheetData>
  <mergeCells count="46">
    <mergeCell ref="X8:X11"/>
    <mergeCell ref="P35:AC35"/>
    <mergeCell ref="P36:AC36"/>
    <mergeCell ref="Q24:AC24"/>
    <mergeCell ref="Q29:AC29"/>
    <mergeCell ref="Q13:AC13"/>
    <mergeCell ref="Q19:AC19"/>
    <mergeCell ref="P6:AC6"/>
    <mergeCell ref="Q7:AC7"/>
    <mergeCell ref="P8:P12"/>
    <mergeCell ref="Q8:Q11"/>
    <mergeCell ref="T8:T11"/>
    <mergeCell ref="U8:U11"/>
    <mergeCell ref="V8:V11"/>
    <mergeCell ref="Y8:Y11"/>
    <mergeCell ref="AA8:AA11"/>
    <mergeCell ref="AB8:AB11"/>
    <mergeCell ref="Q12:AC12"/>
    <mergeCell ref="W8:W11"/>
    <mergeCell ref="AC8:AC11"/>
    <mergeCell ref="Z8:Z11"/>
    <mergeCell ref="R8:R11"/>
    <mergeCell ref="S8:S11"/>
    <mergeCell ref="A6:N6"/>
    <mergeCell ref="B7:N7"/>
    <mergeCell ref="A8:A12"/>
    <mergeCell ref="B8:B11"/>
    <mergeCell ref="E8:E11"/>
    <mergeCell ref="F8:F11"/>
    <mergeCell ref="G8:G11"/>
    <mergeCell ref="J8:J11"/>
    <mergeCell ref="L8:L11"/>
    <mergeCell ref="M8:M11"/>
    <mergeCell ref="B12:N12"/>
    <mergeCell ref="H8:H11"/>
    <mergeCell ref="N8:N11"/>
    <mergeCell ref="K8:K11"/>
    <mergeCell ref="C8:C11"/>
    <mergeCell ref="D8:D11"/>
    <mergeCell ref="I8:I11"/>
    <mergeCell ref="A35:N35"/>
    <mergeCell ref="A36:N36"/>
    <mergeCell ref="B24:N24"/>
    <mergeCell ref="B29:N29"/>
    <mergeCell ref="B13:N13"/>
    <mergeCell ref="B19:N19"/>
  </mergeCells>
  <printOptions horizontalCentered="1" verticalCentered="1"/>
  <pageMargins left="0.78740157480314965" right="0.78740157480314965" top="0.98425196850393704" bottom="0.98425196850393704" header="0.51181102362204722" footer="0.51181102362204722"/>
  <pageSetup paperSize="9"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Graphiques</vt:lpstr>
      </vt:variant>
      <vt:variant>
        <vt:i4>3</vt:i4>
      </vt:variant>
    </vt:vector>
  </HeadingPairs>
  <TitlesOfParts>
    <vt:vector size="8" baseType="lpstr">
      <vt:lpstr>ReadMe</vt:lpstr>
      <vt:lpstr>T4.1</vt:lpstr>
      <vt:lpstr>DataF4.1</vt:lpstr>
      <vt:lpstr>DataF4.3</vt:lpstr>
      <vt:lpstr>DetailsT4.1</vt:lpstr>
      <vt:lpstr>F4.1</vt:lpstr>
      <vt:lpstr>F4.2</vt:lpstr>
      <vt:lpstr>F4.3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2019-08-02T09:26:24Z</cp:lastPrinted>
  <dcterms:created xsi:type="dcterms:W3CDTF">2018-09-19T13:22:04Z</dcterms:created>
  <dcterms:modified xsi:type="dcterms:W3CDTF">2020-01-06T14:28:19Z</dcterms:modified>
</cp:coreProperties>
</file>