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
    </mc:Choice>
  </mc:AlternateContent>
  <bookViews>
    <workbookView xWindow="0" yWindow="0" windowWidth="20160" windowHeight="9732"/>
  </bookViews>
  <sheets>
    <sheet name="ReadMe" sheetId="28" r:id="rId1"/>
    <sheet name="F5.1" sheetId="2" r:id="rId2"/>
    <sheet name="F5.2" sheetId="3" r:id="rId3"/>
    <sheet name="F5.3" sheetId="19" r:id="rId4"/>
    <sheet name="F5.4" sheetId="15" r:id="rId5"/>
    <sheet name="F5.5" sheetId="16" r:id="rId6"/>
    <sheet name="F5.6" sheetId="23" r:id="rId7"/>
    <sheet name="F5.7" sheetId="25" r:id="rId8"/>
    <sheet name="DataF5.1" sheetId="4" r:id="rId9"/>
    <sheet name="DataF5.2" sheetId="5" r:id="rId10"/>
    <sheet name="DataF5.3" sheetId="18" r:id="rId11"/>
    <sheet name="DataF5.4" sheetId="13" r:id="rId12"/>
    <sheet name="DataF5.5" sheetId="14" r:id="rId13"/>
    <sheet name="DataF5.6" sheetId="24" r:id="rId14"/>
    <sheet name="DataF5.7" sheetId="27" r:id="rId15"/>
    <sheet name="DataUK" sheetId="6" r:id="rId16"/>
    <sheet name="DataSweden" sheetId="7" r:id="rId17"/>
    <sheet name="CopieDataG4.1" sheetId="22" r:id="rId18"/>
    <sheet name="CopieDataG4.3" sheetId="26" r:id="rId19"/>
  </sheets>
  <externalReferences>
    <externalReference r:id="rId20"/>
    <externalReference r:id="rId21"/>
    <externalReference r:id="rId22"/>
    <externalReference r:id="rId23"/>
    <externalReference r:id="rId24"/>
    <externalReference r:id="rId25"/>
    <externalReference r:id="rId26"/>
  </externalReferences>
  <definedNames>
    <definedName name="_10000" localSheetId="18">[1]Регион!#REF!</definedName>
    <definedName name="_10000" localSheetId="8">[1]Регион!#REF!</definedName>
    <definedName name="_10000" localSheetId="9">[1]Регион!#REF!</definedName>
    <definedName name="_10000" localSheetId="10">[1]Регион!#REF!</definedName>
    <definedName name="_10000" localSheetId="11">[1]Регион!#REF!</definedName>
    <definedName name="_10000" localSheetId="12">[1]Регион!#REF!</definedName>
    <definedName name="_10000" localSheetId="13">[1]Регион!#REF!</definedName>
    <definedName name="_10000" localSheetId="14">[1]Регион!#REF!</definedName>
    <definedName name="_10000">[1]Регион!#REF!</definedName>
    <definedName name="_1080" localSheetId="18">[2]Регион!#REF!</definedName>
    <definedName name="_1080" localSheetId="8">[2]Регион!#REF!</definedName>
    <definedName name="_1080" localSheetId="9">[2]Регион!#REF!</definedName>
    <definedName name="_1080" localSheetId="10">[2]Регион!#REF!</definedName>
    <definedName name="_1080" localSheetId="11">[2]Регион!#REF!</definedName>
    <definedName name="_1080" localSheetId="12">[2]Регион!#REF!</definedName>
    <definedName name="_1080" localSheetId="13">[2]Регион!#REF!</definedName>
    <definedName name="_1080" localSheetId="14">[2]Регион!#REF!</definedName>
    <definedName name="_1080">[2]Регион!#REF!</definedName>
    <definedName name="_1090" localSheetId="18">[2]Регион!#REF!</definedName>
    <definedName name="_1090" localSheetId="8">[2]Регион!#REF!</definedName>
    <definedName name="_1090" localSheetId="9">[2]Регион!#REF!</definedName>
    <definedName name="_1090" localSheetId="10">[2]Регион!#REF!</definedName>
    <definedName name="_1090" localSheetId="11">[2]Регион!#REF!</definedName>
    <definedName name="_1090" localSheetId="12">[2]Регион!#REF!</definedName>
    <definedName name="_1090" localSheetId="13">[2]Регион!#REF!</definedName>
    <definedName name="_1090" localSheetId="14">[2]Регион!#REF!</definedName>
    <definedName name="_1090">[2]Регион!#REF!</definedName>
    <definedName name="_1100" localSheetId="18">[2]Регион!#REF!</definedName>
    <definedName name="_1100" localSheetId="8">[2]Регион!#REF!</definedName>
    <definedName name="_1100" localSheetId="9">[2]Регион!#REF!</definedName>
    <definedName name="_1100" localSheetId="10">[2]Регион!#REF!</definedName>
    <definedName name="_1100" localSheetId="11">[2]Регион!#REF!</definedName>
    <definedName name="_1100" localSheetId="12">[2]Регион!#REF!</definedName>
    <definedName name="_1100" localSheetId="13">[2]Регион!#REF!</definedName>
    <definedName name="_1100" localSheetId="14">[2]Регион!#REF!</definedName>
    <definedName name="_1100">[2]Регион!#REF!</definedName>
    <definedName name="_1110" localSheetId="18">[2]Регион!#REF!</definedName>
    <definedName name="_1110" localSheetId="8">[2]Регион!#REF!</definedName>
    <definedName name="_1110" localSheetId="9">[2]Регион!#REF!</definedName>
    <definedName name="_1110" localSheetId="10">[2]Регион!#REF!</definedName>
    <definedName name="_1110" localSheetId="11">[2]Регион!#REF!</definedName>
    <definedName name="_1110" localSheetId="12">[2]Регион!#REF!</definedName>
    <definedName name="_1110" localSheetId="13">[2]Регион!#REF!</definedName>
    <definedName name="_1110" localSheetId="14">[2]Регион!#REF!</definedName>
    <definedName name="_1110">[2]Регион!#REF!</definedName>
    <definedName name="_2" localSheetId="18">[1]Регион!#REF!</definedName>
    <definedName name="_2" localSheetId="8">[1]Регион!#REF!</definedName>
    <definedName name="_2" localSheetId="9">[1]Регион!#REF!</definedName>
    <definedName name="_2" localSheetId="10">[1]Регион!#REF!</definedName>
    <definedName name="_2" localSheetId="11">[1]Регион!#REF!</definedName>
    <definedName name="_2" localSheetId="12">[1]Регион!#REF!</definedName>
    <definedName name="_2" localSheetId="13">[1]Регион!#REF!</definedName>
    <definedName name="_2" localSheetId="14">[1]Регион!#REF!</definedName>
    <definedName name="_2">[1]Регион!#REF!</definedName>
    <definedName name="_2010" localSheetId="18">#REF!</definedName>
    <definedName name="_2010" localSheetId="8">#REF!</definedName>
    <definedName name="_2010" localSheetId="9">#REF!</definedName>
    <definedName name="_2010" localSheetId="10">#REF!</definedName>
    <definedName name="_2010" localSheetId="11">#REF!</definedName>
    <definedName name="_2010" localSheetId="12">#REF!</definedName>
    <definedName name="_2010" localSheetId="13">#REF!</definedName>
    <definedName name="_2010" localSheetId="14">#REF!</definedName>
    <definedName name="_2010" localSheetId="0">#REF!</definedName>
    <definedName name="_2010">#REF!</definedName>
    <definedName name="_2080" localSheetId="18">[2]Регион!#REF!</definedName>
    <definedName name="_2080" localSheetId="8">[2]Регион!#REF!</definedName>
    <definedName name="_2080" localSheetId="9">[2]Регион!#REF!</definedName>
    <definedName name="_2080" localSheetId="10">[2]Регион!#REF!</definedName>
    <definedName name="_2080" localSheetId="11">[2]Регион!#REF!</definedName>
    <definedName name="_2080" localSheetId="12">[2]Регион!#REF!</definedName>
    <definedName name="_2080" localSheetId="13">[2]Регион!#REF!</definedName>
    <definedName name="_2080" localSheetId="14">[2]Регион!#REF!</definedName>
    <definedName name="_2080" localSheetId="0">[2]Регион!#REF!</definedName>
    <definedName name="_2080">[2]Регион!#REF!</definedName>
    <definedName name="_2090" localSheetId="18">[2]Регион!#REF!</definedName>
    <definedName name="_2090" localSheetId="8">[2]Регион!#REF!</definedName>
    <definedName name="_2090" localSheetId="9">[2]Регион!#REF!</definedName>
    <definedName name="_2090" localSheetId="10">[2]Регион!#REF!</definedName>
    <definedName name="_2090" localSheetId="11">[2]Регион!#REF!</definedName>
    <definedName name="_2090" localSheetId="12">[2]Регион!#REF!</definedName>
    <definedName name="_2090" localSheetId="13">[2]Регион!#REF!</definedName>
    <definedName name="_2090" localSheetId="14">[2]Регион!#REF!</definedName>
    <definedName name="_2090">[2]Регион!#REF!</definedName>
    <definedName name="_2100" localSheetId="18">[2]Регион!#REF!</definedName>
    <definedName name="_2100" localSheetId="8">[2]Регион!#REF!</definedName>
    <definedName name="_2100" localSheetId="9">[2]Регион!#REF!</definedName>
    <definedName name="_2100" localSheetId="10">[2]Регион!#REF!</definedName>
    <definedName name="_2100" localSheetId="11">[2]Регион!#REF!</definedName>
    <definedName name="_2100" localSheetId="12">[2]Регион!#REF!</definedName>
    <definedName name="_2100" localSheetId="13">[2]Регион!#REF!</definedName>
    <definedName name="_2100" localSheetId="14">[2]Регион!#REF!</definedName>
    <definedName name="_2100">[2]Регион!#REF!</definedName>
    <definedName name="_2110" localSheetId="18">[2]Регион!#REF!</definedName>
    <definedName name="_2110" localSheetId="8">[2]Регион!#REF!</definedName>
    <definedName name="_2110" localSheetId="9">[2]Регион!#REF!</definedName>
    <definedName name="_2110" localSheetId="10">[2]Регион!#REF!</definedName>
    <definedName name="_2110" localSheetId="11">[2]Регион!#REF!</definedName>
    <definedName name="_2110" localSheetId="12">[2]Регион!#REF!</definedName>
    <definedName name="_2110" localSheetId="13">[2]Регион!#REF!</definedName>
    <definedName name="_2110" localSheetId="14">[2]Регион!#REF!</definedName>
    <definedName name="_2110">[2]Регион!#REF!</definedName>
    <definedName name="_3080" localSheetId="18">[2]Регион!#REF!</definedName>
    <definedName name="_3080" localSheetId="8">[2]Регион!#REF!</definedName>
    <definedName name="_3080" localSheetId="9">[2]Регион!#REF!</definedName>
    <definedName name="_3080" localSheetId="10">[2]Регион!#REF!</definedName>
    <definedName name="_3080" localSheetId="11">[2]Регион!#REF!</definedName>
    <definedName name="_3080" localSheetId="12">[2]Регион!#REF!</definedName>
    <definedName name="_3080" localSheetId="13">[2]Регион!#REF!</definedName>
    <definedName name="_3080" localSheetId="14">[2]Регион!#REF!</definedName>
    <definedName name="_3080">[2]Регион!#REF!</definedName>
    <definedName name="_3090" localSheetId="18">[2]Регион!#REF!</definedName>
    <definedName name="_3090" localSheetId="8">[2]Регион!#REF!</definedName>
    <definedName name="_3090" localSheetId="9">[2]Регион!#REF!</definedName>
    <definedName name="_3090" localSheetId="10">[2]Регион!#REF!</definedName>
    <definedName name="_3090" localSheetId="11">[2]Регион!#REF!</definedName>
    <definedName name="_3090" localSheetId="12">[2]Регион!#REF!</definedName>
    <definedName name="_3090" localSheetId="13">[2]Регион!#REF!</definedName>
    <definedName name="_3090" localSheetId="14">[2]Регион!#REF!</definedName>
    <definedName name="_3090">[2]Регион!#REF!</definedName>
    <definedName name="_3100" localSheetId="18">[2]Регион!#REF!</definedName>
    <definedName name="_3100" localSheetId="8">[2]Регион!#REF!</definedName>
    <definedName name="_3100" localSheetId="9">[2]Регион!#REF!</definedName>
    <definedName name="_3100" localSheetId="10">[2]Регион!#REF!</definedName>
    <definedName name="_3100" localSheetId="11">[2]Регион!#REF!</definedName>
    <definedName name="_3100" localSheetId="12">[2]Регион!#REF!</definedName>
    <definedName name="_3100" localSheetId="13">[2]Регион!#REF!</definedName>
    <definedName name="_3100" localSheetId="14">[2]Регион!#REF!</definedName>
    <definedName name="_3100">[2]Регион!#REF!</definedName>
    <definedName name="_3110" localSheetId="18">[2]Регион!#REF!</definedName>
    <definedName name="_3110" localSheetId="8">[2]Регион!#REF!</definedName>
    <definedName name="_3110" localSheetId="9">[2]Регион!#REF!</definedName>
    <definedName name="_3110" localSheetId="10">[2]Регион!#REF!</definedName>
    <definedName name="_3110" localSheetId="11">[2]Регион!#REF!</definedName>
    <definedName name="_3110" localSheetId="12">[2]Регион!#REF!</definedName>
    <definedName name="_3110" localSheetId="13">[2]Регион!#REF!</definedName>
    <definedName name="_3110" localSheetId="14">[2]Регион!#REF!</definedName>
    <definedName name="_3110">[2]Регион!#REF!</definedName>
    <definedName name="_4080" localSheetId="18">[2]Регион!#REF!</definedName>
    <definedName name="_4080" localSheetId="8">[2]Регион!#REF!</definedName>
    <definedName name="_4080" localSheetId="9">[2]Регион!#REF!</definedName>
    <definedName name="_4080" localSheetId="10">[2]Регион!#REF!</definedName>
    <definedName name="_4080" localSheetId="11">[2]Регион!#REF!</definedName>
    <definedName name="_4080" localSheetId="12">[2]Регион!#REF!</definedName>
    <definedName name="_4080" localSheetId="13">[2]Регион!#REF!</definedName>
    <definedName name="_4080" localSheetId="14">[2]Регион!#REF!</definedName>
    <definedName name="_4080">[2]Регион!#REF!</definedName>
    <definedName name="_4090" localSheetId="18">[2]Регион!#REF!</definedName>
    <definedName name="_4090" localSheetId="8">[2]Регион!#REF!</definedName>
    <definedName name="_4090" localSheetId="9">[2]Регион!#REF!</definedName>
    <definedName name="_4090" localSheetId="10">[2]Регион!#REF!</definedName>
    <definedName name="_4090" localSheetId="11">[2]Регион!#REF!</definedName>
    <definedName name="_4090" localSheetId="12">[2]Регион!#REF!</definedName>
    <definedName name="_4090" localSheetId="13">[2]Регион!#REF!</definedName>
    <definedName name="_4090" localSheetId="14">[2]Регион!#REF!</definedName>
    <definedName name="_4090">[2]Регион!#REF!</definedName>
    <definedName name="_4100" localSheetId="18">[2]Регион!#REF!</definedName>
    <definedName name="_4100" localSheetId="8">[2]Регион!#REF!</definedName>
    <definedName name="_4100" localSheetId="9">[2]Регион!#REF!</definedName>
    <definedName name="_4100" localSheetId="10">[2]Регион!#REF!</definedName>
    <definedName name="_4100" localSheetId="11">[2]Регион!#REF!</definedName>
    <definedName name="_4100" localSheetId="12">[2]Регион!#REF!</definedName>
    <definedName name="_4100" localSheetId="13">[2]Регион!#REF!</definedName>
    <definedName name="_4100" localSheetId="14">[2]Регион!#REF!</definedName>
    <definedName name="_4100">[2]Регион!#REF!</definedName>
    <definedName name="_4110" localSheetId="18">[2]Регион!#REF!</definedName>
    <definedName name="_4110" localSheetId="8">[2]Регион!#REF!</definedName>
    <definedName name="_4110" localSheetId="9">[2]Регион!#REF!</definedName>
    <definedName name="_4110" localSheetId="10">[2]Регион!#REF!</definedName>
    <definedName name="_4110" localSheetId="11">[2]Регион!#REF!</definedName>
    <definedName name="_4110" localSheetId="12">[2]Регион!#REF!</definedName>
    <definedName name="_4110" localSheetId="13">[2]Регион!#REF!</definedName>
    <definedName name="_4110" localSheetId="14">[2]Регион!#REF!</definedName>
    <definedName name="_4110">[2]Регион!#REF!</definedName>
    <definedName name="_5080" localSheetId="18">[2]Регион!#REF!</definedName>
    <definedName name="_5080" localSheetId="8">[2]Регион!#REF!</definedName>
    <definedName name="_5080" localSheetId="9">[2]Регион!#REF!</definedName>
    <definedName name="_5080" localSheetId="10">[2]Регион!#REF!</definedName>
    <definedName name="_5080" localSheetId="11">[2]Регион!#REF!</definedName>
    <definedName name="_5080" localSheetId="12">[2]Регион!#REF!</definedName>
    <definedName name="_5080" localSheetId="13">[2]Регион!#REF!</definedName>
    <definedName name="_5080" localSheetId="14">[2]Регион!#REF!</definedName>
    <definedName name="_5080">[2]Регион!#REF!</definedName>
    <definedName name="_5090" localSheetId="18">[2]Регион!#REF!</definedName>
    <definedName name="_5090" localSheetId="8">[2]Регион!#REF!</definedName>
    <definedName name="_5090" localSheetId="9">[2]Регион!#REF!</definedName>
    <definedName name="_5090" localSheetId="10">[2]Регион!#REF!</definedName>
    <definedName name="_5090" localSheetId="11">[2]Регион!#REF!</definedName>
    <definedName name="_5090" localSheetId="12">[2]Регион!#REF!</definedName>
    <definedName name="_5090" localSheetId="13">[2]Регион!#REF!</definedName>
    <definedName name="_5090" localSheetId="14">[2]Регион!#REF!</definedName>
    <definedName name="_5090">[2]Регион!#REF!</definedName>
    <definedName name="_5100" localSheetId="18">[2]Регион!#REF!</definedName>
    <definedName name="_5100" localSheetId="8">[2]Регион!#REF!</definedName>
    <definedName name="_5100" localSheetId="9">[2]Регион!#REF!</definedName>
    <definedName name="_5100" localSheetId="10">[2]Регион!#REF!</definedName>
    <definedName name="_5100" localSheetId="11">[2]Регион!#REF!</definedName>
    <definedName name="_5100" localSheetId="12">[2]Регион!#REF!</definedName>
    <definedName name="_5100" localSheetId="13">[2]Регион!#REF!</definedName>
    <definedName name="_5100" localSheetId="14">[2]Регион!#REF!</definedName>
    <definedName name="_5100">[2]Регион!#REF!</definedName>
    <definedName name="_5110" localSheetId="18">[2]Регион!#REF!</definedName>
    <definedName name="_5110" localSheetId="8">[2]Регион!#REF!</definedName>
    <definedName name="_5110" localSheetId="9">[2]Регион!#REF!</definedName>
    <definedName name="_5110" localSheetId="10">[2]Регион!#REF!</definedName>
    <definedName name="_5110" localSheetId="11">[2]Регион!#REF!</definedName>
    <definedName name="_5110" localSheetId="12">[2]Регион!#REF!</definedName>
    <definedName name="_5110" localSheetId="13">[2]Регион!#REF!</definedName>
    <definedName name="_5110" localSheetId="14">[2]Регион!#REF!</definedName>
    <definedName name="_5110">[2]Регион!#REF!</definedName>
    <definedName name="_6080" localSheetId="18">[2]Регион!#REF!</definedName>
    <definedName name="_6080" localSheetId="8">[2]Регион!#REF!</definedName>
    <definedName name="_6080" localSheetId="9">[2]Регион!#REF!</definedName>
    <definedName name="_6080" localSheetId="10">[2]Регион!#REF!</definedName>
    <definedName name="_6080" localSheetId="11">[2]Регион!#REF!</definedName>
    <definedName name="_6080" localSheetId="12">[2]Регион!#REF!</definedName>
    <definedName name="_6080" localSheetId="13">[2]Регион!#REF!</definedName>
    <definedName name="_6080" localSheetId="14">[2]Регион!#REF!</definedName>
    <definedName name="_6080">[2]Регион!#REF!</definedName>
    <definedName name="_6090" localSheetId="18">[2]Регион!#REF!</definedName>
    <definedName name="_6090" localSheetId="8">[2]Регион!#REF!</definedName>
    <definedName name="_6090" localSheetId="9">[2]Регион!#REF!</definedName>
    <definedName name="_6090" localSheetId="10">[2]Регион!#REF!</definedName>
    <definedName name="_6090" localSheetId="11">[2]Регион!#REF!</definedName>
    <definedName name="_6090" localSheetId="12">[2]Регион!#REF!</definedName>
    <definedName name="_6090" localSheetId="13">[2]Регион!#REF!</definedName>
    <definedName name="_6090" localSheetId="14">[2]Регион!#REF!</definedName>
    <definedName name="_6090">[2]Регион!#REF!</definedName>
    <definedName name="_6100" localSheetId="18">[2]Регион!#REF!</definedName>
    <definedName name="_6100" localSheetId="8">[2]Регион!#REF!</definedName>
    <definedName name="_6100" localSheetId="9">[2]Регион!#REF!</definedName>
    <definedName name="_6100" localSheetId="10">[2]Регион!#REF!</definedName>
    <definedName name="_6100" localSheetId="11">[2]Регион!#REF!</definedName>
    <definedName name="_6100" localSheetId="12">[2]Регион!#REF!</definedName>
    <definedName name="_6100" localSheetId="13">[2]Регион!#REF!</definedName>
    <definedName name="_6100" localSheetId="14">[2]Регион!#REF!</definedName>
    <definedName name="_6100">[2]Регион!#REF!</definedName>
    <definedName name="_6110" localSheetId="18">[2]Регион!#REF!</definedName>
    <definedName name="_6110" localSheetId="8">[2]Регион!#REF!</definedName>
    <definedName name="_6110" localSheetId="9">[2]Регион!#REF!</definedName>
    <definedName name="_6110" localSheetId="10">[2]Регион!#REF!</definedName>
    <definedName name="_6110" localSheetId="11">[2]Регион!#REF!</definedName>
    <definedName name="_6110" localSheetId="12">[2]Регион!#REF!</definedName>
    <definedName name="_6110" localSheetId="13">[2]Регион!#REF!</definedName>
    <definedName name="_6110" localSheetId="14">[2]Регион!#REF!</definedName>
    <definedName name="_6110">[2]Регион!#REF!</definedName>
    <definedName name="_7031_1" localSheetId="18">[2]Регион!#REF!</definedName>
    <definedName name="_7031_1" localSheetId="8">[2]Регион!#REF!</definedName>
    <definedName name="_7031_1" localSheetId="9">[2]Регион!#REF!</definedName>
    <definedName name="_7031_1" localSheetId="10">[2]Регион!#REF!</definedName>
    <definedName name="_7031_1" localSheetId="11">[2]Регион!#REF!</definedName>
    <definedName name="_7031_1" localSheetId="12">[2]Регион!#REF!</definedName>
    <definedName name="_7031_1" localSheetId="13">[2]Регион!#REF!</definedName>
    <definedName name="_7031_1" localSheetId="14">[2]Регион!#REF!</definedName>
    <definedName name="_7031_1">[2]Регион!#REF!</definedName>
    <definedName name="_7031_2" localSheetId="18">[2]Регион!#REF!</definedName>
    <definedName name="_7031_2" localSheetId="8">[2]Регион!#REF!</definedName>
    <definedName name="_7031_2" localSheetId="9">[2]Регион!#REF!</definedName>
    <definedName name="_7031_2" localSheetId="10">[2]Регион!#REF!</definedName>
    <definedName name="_7031_2" localSheetId="11">[2]Регион!#REF!</definedName>
    <definedName name="_7031_2" localSheetId="12">[2]Регион!#REF!</definedName>
    <definedName name="_7031_2" localSheetId="13">[2]Регион!#REF!</definedName>
    <definedName name="_7031_2" localSheetId="14">[2]Регион!#REF!</definedName>
    <definedName name="_7031_2">[2]Регион!#REF!</definedName>
    <definedName name="_7032_1" localSheetId="18">[2]Регион!#REF!</definedName>
    <definedName name="_7032_1" localSheetId="8">[2]Регион!#REF!</definedName>
    <definedName name="_7032_1" localSheetId="9">[2]Регион!#REF!</definedName>
    <definedName name="_7032_1" localSheetId="10">[2]Регион!#REF!</definedName>
    <definedName name="_7032_1" localSheetId="11">[2]Регион!#REF!</definedName>
    <definedName name="_7032_1" localSheetId="12">[2]Регион!#REF!</definedName>
    <definedName name="_7032_1" localSheetId="13">[2]Регион!#REF!</definedName>
    <definedName name="_7032_1" localSheetId="14">[2]Регион!#REF!</definedName>
    <definedName name="_7032_1">[2]Регион!#REF!</definedName>
    <definedName name="_7032_2" localSheetId="18">[2]Регион!#REF!</definedName>
    <definedName name="_7032_2" localSheetId="8">[2]Регион!#REF!</definedName>
    <definedName name="_7032_2" localSheetId="9">[2]Регион!#REF!</definedName>
    <definedName name="_7032_2" localSheetId="10">[2]Регион!#REF!</definedName>
    <definedName name="_7032_2" localSheetId="11">[2]Регион!#REF!</definedName>
    <definedName name="_7032_2" localSheetId="12">[2]Регион!#REF!</definedName>
    <definedName name="_7032_2" localSheetId="13">[2]Регион!#REF!</definedName>
    <definedName name="_7032_2" localSheetId="14">[2]Регион!#REF!</definedName>
    <definedName name="_7032_2">[2]Регион!#REF!</definedName>
    <definedName name="_7033_1" localSheetId="18">[2]Регион!#REF!</definedName>
    <definedName name="_7033_1" localSheetId="8">[2]Регион!#REF!</definedName>
    <definedName name="_7033_1" localSheetId="9">[2]Регион!#REF!</definedName>
    <definedName name="_7033_1" localSheetId="10">[2]Регион!#REF!</definedName>
    <definedName name="_7033_1" localSheetId="11">[2]Регион!#REF!</definedName>
    <definedName name="_7033_1" localSheetId="12">[2]Регион!#REF!</definedName>
    <definedName name="_7033_1" localSheetId="13">[2]Регион!#REF!</definedName>
    <definedName name="_7033_1" localSheetId="14">[2]Регион!#REF!</definedName>
    <definedName name="_7033_1">[2]Регион!#REF!</definedName>
    <definedName name="_7033_2" localSheetId="18">[2]Регион!#REF!</definedName>
    <definedName name="_7033_2" localSheetId="8">[2]Регион!#REF!</definedName>
    <definedName name="_7033_2" localSheetId="9">[2]Регион!#REF!</definedName>
    <definedName name="_7033_2" localSheetId="10">[2]Регион!#REF!</definedName>
    <definedName name="_7033_2" localSheetId="11">[2]Регион!#REF!</definedName>
    <definedName name="_7033_2" localSheetId="12">[2]Регион!#REF!</definedName>
    <definedName name="_7033_2" localSheetId="13">[2]Регион!#REF!</definedName>
    <definedName name="_7033_2" localSheetId="14">[2]Регион!#REF!</definedName>
    <definedName name="_7033_2">[2]Регион!#REF!</definedName>
    <definedName name="_7034_1" localSheetId="18">[2]Регион!#REF!</definedName>
    <definedName name="_7034_1" localSheetId="8">[2]Регион!#REF!</definedName>
    <definedName name="_7034_1" localSheetId="9">[2]Регион!#REF!</definedName>
    <definedName name="_7034_1" localSheetId="10">[2]Регион!#REF!</definedName>
    <definedName name="_7034_1" localSheetId="11">[2]Регион!#REF!</definedName>
    <definedName name="_7034_1" localSheetId="12">[2]Регион!#REF!</definedName>
    <definedName name="_7034_1" localSheetId="13">[2]Регион!#REF!</definedName>
    <definedName name="_7034_1" localSheetId="14">[2]Регион!#REF!</definedName>
    <definedName name="_7034_1">[2]Регион!#REF!</definedName>
    <definedName name="_7034_2" localSheetId="18">[2]Регион!#REF!</definedName>
    <definedName name="_7034_2" localSheetId="8">[2]Регион!#REF!</definedName>
    <definedName name="_7034_2" localSheetId="9">[2]Регион!#REF!</definedName>
    <definedName name="_7034_2" localSheetId="10">[2]Регион!#REF!</definedName>
    <definedName name="_7034_2" localSheetId="11">[2]Регион!#REF!</definedName>
    <definedName name="_7034_2" localSheetId="12">[2]Регион!#REF!</definedName>
    <definedName name="_7034_2" localSheetId="13">[2]Регион!#REF!</definedName>
    <definedName name="_7034_2" localSheetId="14">[2]Регион!#REF!</definedName>
    <definedName name="_7034_2">[2]Регион!#REF!</definedName>
    <definedName name="column_head" localSheetId="18">#REF!</definedName>
    <definedName name="column_head" localSheetId="8">#REF!</definedName>
    <definedName name="column_head" localSheetId="9">#REF!</definedName>
    <definedName name="column_head" localSheetId="10">#REF!</definedName>
    <definedName name="column_head" localSheetId="11">#REF!</definedName>
    <definedName name="column_head" localSheetId="12">#REF!</definedName>
    <definedName name="column_head" localSheetId="13">#REF!</definedName>
    <definedName name="column_head" localSheetId="14">#REF!</definedName>
    <definedName name="column_head" localSheetId="0">#REF!</definedName>
    <definedName name="column_head">#REF!</definedName>
    <definedName name="column_headings" localSheetId="18">#REF!</definedName>
    <definedName name="column_headings" localSheetId="8">#REF!</definedName>
    <definedName name="column_headings" localSheetId="9">#REF!</definedName>
    <definedName name="column_headings" localSheetId="10">#REF!</definedName>
    <definedName name="column_headings" localSheetId="11">#REF!</definedName>
    <definedName name="column_headings" localSheetId="12">#REF!</definedName>
    <definedName name="column_headings" localSheetId="13">#REF!</definedName>
    <definedName name="column_headings" localSheetId="14">#REF!</definedName>
    <definedName name="column_headings" localSheetId="0">#REF!</definedName>
    <definedName name="column_headings">#REF!</definedName>
    <definedName name="column_numbers" localSheetId="18">#REF!</definedName>
    <definedName name="column_numbers" localSheetId="8">#REF!</definedName>
    <definedName name="column_numbers" localSheetId="9">#REF!</definedName>
    <definedName name="column_numbers" localSheetId="10">#REF!</definedName>
    <definedName name="column_numbers" localSheetId="11">#REF!</definedName>
    <definedName name="column_numbers" localSheetId="12">#REF!</definedName>
    <definedName name="column_numbers" localSheetId="13">#REF!</definedName>
    <definedName name="column_numbers" localSheetId="14">#REF!</definedName>
    <definedName name="column_numbers">#REF!</definedName>
    <definedName name="data" localSheetId="18">#REF!</definedName>
    <definedName name="data" localSheetId="8">#REF!</definedName>
    <definedName name="data" localSheetId="9">#REF!</definedName>
    <definedName name="data" localSheetId="10">#REF!</definedName>
    <definedName name="data" localSheetId="11">#REF!</definedName>
    <definedName name="data" localSheetId="12">#REF!</definedName>
    <definedName name="data" localSheetId="13">#REF!</definedName>
    <definedName name="data" localSheetId="14">#REF!</definedName>
    <definedName name="data">#REF!</definedName>
    <definedName name="data2" localSheetId="18">#REF!</definedName>
    <definedName name="data2" localSheetId="8">#REF!</definedName>
    <definedName name="data2" localSheetId="9">#REF!</definedName>
    <definedName name="data2" localSheetId="10">#REF!</definedName>
    <definedName name="data2" localSheetId="11">#REF!</definedName>
    <definedName name="data2" localSheetId="12">#REF!</definedName>
    <definedName name="data2" localSheetId="13">#REF!</definedName>
    <definedName name="data2" localSheetId="14">#REF!</definedName>
    <definedName name="data2">#REF!</definedName>
    <definedName name="Diag" localSheetId="18">#REF!,#REF!</definedName>
    <definedName name="Diag" localSheetId="8">#REF!,#REF!</definedName>
    <definedName name="Diag" localSheetId="9">#REF!,#REF!</definedName>
    <definedName name="Diag" localSheetId="10">#REF!,#REF!</definedName>
    <definedName name="Diag" localSheetId="11">#REF!,#REF!</definedName>
    <definedName name="Diag" localSheetId="12">#REF!,#REF!</definedName>
    <definedName name="Diag" localSheetId="13">#REF!,#REF!</definedName>
    <definedName name="Diag" localSheetId="14">#REF!,#REF!</definedName>
    <definedName name="Diag" localSheetId="0">#REF!,#REF!</definedName>
    <definedName name="Diag">#REF!,#REF!</definedName>
    <definedName name="ea_flux" localSheetId="18">#REF!</definedName>
    <definedName name="ea_flux" localSheetId="8">#REF!</definedName>
    <definedName name="ea_flux" localSheetId="9">#REF!</definedName>
    <definedName name="ea_flux" localSheetId="10">#REF!</definedName>
    <definedName name="ea_flux" localSheetId="11">#REF!</definedName>
    <definedName name="ea_flux" localSheetId="12">#REF!</definedName>
    <definedName name="ea_flux" localSheetId="13">#REF!</definedName>
    <definedName name="ea_flux" localSheetId="14">#REF!</definedName>
    <definedName name="ea_flux" localSheetId="0">#REF!</definedName>
    <definedName name="ea_flux">#REF!</definedName>
    <definedName name="Equilibre" localSheetId="18">#REF!</definedName>
    <definedName name="Equilibre" localSheetId="8">#REF!</definedName>
    <definedName name="Equilibre" localSheetId="9">#REF!</definedName>
    <definedName name="Equilibre" localSheetId="10">#REF!</definedName>
    <definedName name="Equilibre" localSheetId="11">#REF!</definedName>
    <definedName name="Equilibre" localSheetId="12">#REF!</definedName>
    <definedName name="Equilibre" localSheetId="13">#REF!</definedName>
    <definedName name="Equilibre" localSheetId="14">#REF!</definedName>
    <definedName name="Equilibre">#REF!</definedName>
    <definedName name="females" localSheetId="13">'[3]rba table'!$I$10:$I$49</definedName>
    <definedName name="females" localSheetId="14">'[3]rba table'!$I$10:$I$49</definedName>
    <definedName name="females">'[4]rba table'!$I$10:$I$49</definedName>
    <definedName name="fig4b" localSheetId="18">#REF!</definedName>
    <definedName name="fig4b" localSheetId="8">#REF!</definedName>
    <definedName name="fig4b" localSheetId="9">#REF!</definedName>
    <definedName name="fig4b" localSheetId="10">#REF!</definedName>
    <definedName name="fig4b" localSheetId="11">#REF!</definedName>
    <definedName name="fig4b" localSheetId="12">#REF!</definedName>
    <definedName name="fig4b" localSheetId="13">#REF!</definedName>
    <definedName name="fig4b" localSheetId="14">#REF!</definedName>
    <definedName name="fig4b" localSheetId="0">#REF!</definedName>
    <definedName name="fig4b">#REF!</definedName>
    <definedName name="fmtr" localSheetId="18">#REF!</definedName>
    <definedName name="fmtr" localSheetId="8">#REF!</definedName>
    <definedName name="fmtr" localSheetId="9">#REF!</definedName>
    <definedName name="fmtr" localSheetId="10">#REF!</definedName>
    <definedName name="fmtr" localSheetId="11">#REF!</definedName>
    <definedName name="fmtr" localSheetId="12">#REF!</definedName>
    <definedName name="fmtr" localSheetId="13">#REF!</definedName>
    <definedName name="fmtr" localSheetId="14">#REF!</definedName>
    <definedName name="fmtr" localSheetId="0">#REF!</definedName>
    <definedName name="fmtr">#REF!</definedName>
    <definedName name="footno" localSheetId="18">#REF!</definedName>
    <definedName name="footno" localSheetId="8">#REF!</definedName>
    <definedName name="footno" localSheetId="9">#REF!</definedName>
    <definedName name="footno" localSheetId="10">#REF!</definedName>
    <definedName name="footno" localSheetId="11">#REF!</definedName>
    <definedName name="footno" localSheetId="12">#REF!</definedName>
    <definedName name="footno" localSheetId="13">#REF!</definedName>
    <definedName name="footno" localSheetId="14">#REF!</definedName>
    <definedName name="footno">#REF!</definedName>
    <definedName name="footnotes" localSheetId="18">#REF!</definedName>
    <definedName name="footnotes" localSheetId="8">#REF!</definedName>
    <definedName name="footnotes" localSheetId="9">#REF!</definedName>
    <definedName name="footnotes" localSheetId="10">#REF!</definedName>
    <definedName name="footnotes" localSheetId="11">#REF!</definedName>
    <definedName name="footnotes" localSheetId="12">#REF!</definedName>
    <definedName name="footnotes" localSheetId="13">#REF!</definedName>
    <definedName name="footnotes" localSheetId="14">#REF!</definedName>
    <definedName name="footnotes">#REF!</definedName>
    <definedName name="footnotes2" localSheetId="18">#REF!</definedName>
    <definedName name="footnotes2" localSheetId="8">#REF!</definedName>
    <definedName name="footnotes2" localSheetId="9">#REF!</definedName>
    <definedName name="footnotes2" localSheetId="10">#REF!</definedName>
    <definedName name="footnotes2" localSheetId="11">#REF!</definedName>
    <definedName name="footnotes2" localSheetId="12">#REF!</definedName>
    <definedName name="footnotes2" localSheetId="13">#REF!</definedName>
    <definedName name="footnotes2" localSheetId="14">#REF!</definedName>
    <definedName name="footnotes2">#REF!</definedName>
    <definedName name="GEOG9703" localSheetId="18">#REF!</definedName>
    <definedName name="GEOG9703" localSheetId="8">#REF!</definedName>
    <definedName name="GEOG9703" localSheetId="9">#REF!</definedName>
    <definedName name="GEOG9703" localSheetId="10">#REF!</definedName>
    <definedName name="GEOG9703" localSheetId="11">#REF!</definedName>
    <definedName name="GEOG9703" localSheetId="12">#REF!</definedName>
    <definedName name="GEOG9703" localSheetId="13">#REF!</definedName>
    <definedName name="GEOG9703" localSheetId="14">#REF!</definedName>
    <definedName name="GEOG9703">#REF!</definedName>
    <definedName name="HTML_CodePage" hidden="1">1252</definedName>
    <definedName name="HTML_Control" localSheetId="17" hidden="1">{"'swa xoffs'!$A$4:$Q$37"}</definedName>
    <definedName name="HTML_Control" localSheetId="18" hidden="1">{"'swa xoffs'!$A$4:$Q$37"}</definedName>
    <definedName name="HTML_Control" localSheetId="13" hidden="1">{"'swa xoffs'!$A$4:$Q$37"}</definedName>
    <definedName name="HTML_Control" localSheetId="14"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3">'[3]rba table'!$C$10:$C$49</definedName>
    <definedName name="males" localSheetId="14">'[3]rba table'!$C$10:$C$49</definedName>
    <definedName name="males">'[4]rba table'!$C$10:$C$49</definedName>
    <definedName name="PIB" localSheetId="18">#REF!</definedName>
    <definedName name="PIB" localSheetId="8">#REF!</definedName>
    <definedName name="PIB" localSheetId="9">#REF!</definedName>
    <definedName name="PIB" localSheetId="10">#REF!</definedName>
    <definedName name="PIB" localSheetId="11">#REF!</definedName>
    <definedName name="PIB" localSheetId="12">#REF!</definedName>
    <definedName name="PIB" localSheetId="13">#REF!</definedName>
    <definedName name="PIB" localSheetId="14">#REF!</definedName>
    <definedName name="PIB" localSheetId="0">#REF!</definedName>
    <definedName name="PIB">#REF!</definedName>
    <definedName name="Rentflag" localSheetId="13">IF([5]Comparison!$B$7,"","not ")</definedName>
    <definedName name="Rentflag" localSheetId="14">IF([5]Comparison!$B$7,"","not ")</definedName>
    <definedName name="Rentflag">IF([6]Comparison!$B$7,"","not ")</definedName>
    <definedName name="ressources" localSheetId="18">#REF!</definedName>
    <definedName name="ressources" localSheetId="8">#REF!</definedName>
    <definedName name="ressources" localSheetId="9">#REF!</definedName>
    <definedName name="ressources" localSheetId="10">#REF!</definedName>
    <definedName name="ressources" localSheetId="11">#REF!</definedName>
    <definedName name="ressources" localSheetId="12">#REF!</definedName>
    <definedName name="ressources" localSheetId="13">#REF!</definedName>
    <definedName name="ressources" localSheetId="14">#REF!</definedName>
    <definedName name="ressources" localSheetId="0">#REF!</definedName>
    <definedName name="ressources">#REF!</definedName>
    <definedName name="rpflux" localSheetId="18">#REF!</definedName>
    <definedName name="rpflux" localSheetId="8">#REF!</definedName>
    <definedName name="rpflux" localSheetId="9">#REF!</definedName>
    <definedName name="rpflux" localSheetId="10">#REF!</definedName>
    <definedName name="rpflux" localSheetId="11">#REF!</definedName>
    <definedName name="rpflux" localSheetId="12">#REF!</definedName>
    <definedName name="rpflux" localSheetId="13">#REF!</definedName>
    <definedName name="rpflux" localSheetId="14">#REF!</definedName>
    <definedName name="rpflux">#REF!</definedName>
    <definedName name="rptof" localSheetId="18">#REF!</definedName>
    <definedName name="rptof" localSheetId="8">#REF!</definedName>
    <definedName name="rptof" localSheetId="9">#REF!</definedName>
    <definedName name="rptof" localSheetId="10">#REF!</definedName>
    <definedName name="rptof" localSheetId="11">#REF!</definedName>
    <definedName name="rptof" localSheetId="12">#REF!</definedName>
    <definedName name="rptof" localSheetId="13">#REF!</definedName>
    <definedName name="rptof" localSheetId="14">#REF!</definedName>
    <definedName name="rptof">#REF!</definedName>
    <definedName name="rq" localSheetId="18">#REF!</definedName>
    <definedName name="rq" localSheetId="8">#REF!</definedName>
    <definedName name="rq" localSheetId="9">#REF!</definedName>
    <definedName name="rq" localSheetId="10">#REF!</definedName>
    <definedName name="rq" localSheetId="11">#REF!</definedName>
    <definedName name="rq" localSheetId="12">#REF!</definedName>
    <definedName name="rq" localSheetId="13">#REF!</definedName>
    <definedName name="rq" localSheetId="14">#REF!</definedName>
    <definedName name="rq">#REF!</definedName>
    <definedName name="spanners_level1" localSheetId="18">#REF!</definedName>
    <definedName name="spanners_level1" localSheetId="8">#REF!</definedName>
    <definedName name="spanners_level1" localSheetId="9">#REF!</definedName>
    <definedName name="spanners_level1" localSheetId="10">#REF!</definedName>
    <definedName name="spanners_level1" localSheetId="11">#REF!</definedName>
    <definedName name="spanners_level1" localSheetId="12">#REF!</definedName>
    <definedName name="spanners_level1" localSheetId="13">#REF!</definedName>
    <definedName name="spanners_level1" localSheetId="14">#REF!</definedName>
    <definedName name="spanners_level1">#REF!</definedName>
    <definedName name="spanners_level2" localSheetId="18">#REF!</definedName>
    <definedName name="spanners_level2" localSheetId="8">#REF!</definedName>
    <definedName name="spanners_level2" localSheetId="9">#REF!</definedName>
    <definedName name="spanners_level2" localSheetId="10">#REF!</definedName>
    <definedName name="spanners_level2" localSheetId="11">#REF!</definedName>
    <definedName name="spanners_level2" localSheetId="12">#REF!</definedName>
    <definedName name="spanners_level2" localSheetId="13">#REF!</definedName>
    <definedName name="spanners_level2" localSheetId="14">#REF!</definedName>
    <definedName name="spanners_level2">#REF!</definedName>
    <definedName name="spanners_level3" localSheetId="18">#REF!</definedName>
    <definedName name="spanners_level3" localSheetId="8">#REF!</definedName>
    <definedName name="spanners_level3" localSheetId="9">#REF!</definedName>
    <definedName name="spanners_level3" localSheetId="10">#REF!</definedName>
    <definedName name="spanners_level3" localSheetId="11">#REF!</definedName>
    <definedName name="spanners_level3" localSheetId="12">#REF!</definedName>
    <definedName name="spanners_level3" localSheetId="13">#REF!</definedName>
    <definedName name="spanners_level3" localSheetId="14">#REF!</definedName>
    <definedName name="spanners_level3">#REF!</definedName>
    <definedName name="spanners_level4" localSheetId="18">#REF!</definedName>
    <definedName name="spanners_level4" localSheetId="8">#REF!</definedName>
    <definedName name="spanners_level4" localSheetId="9">#REF!</definedName>
    <definedName name="spanners_level4" localSheetId="10">#REF!</definedName>
    <definedName name="spanners_level4" localSheetId="11">#REF!</definedName>
    <definedName name="spanners_level4" localSheetId="12">#REF!</definedName>
    <definedName name="spanners_level4" localSheetId="13">#REF!</definedName>
    <definedName name="spanners_level4" localSheetId="14">#REF!</definedName>
    <definedName name="spanners_level4">#REF!</definedName>
    <definedName name="spanners_level5" localSheetId="18">#REF!</definedName>
    <definedName name="spanners_level5" localSheetId="8">#REF!</definedName>
    <definedName name="spanners_level5" localSheetId="9">#REF!</definedName>
    <definedName name="spanners_level5" localSheetId="10">#REF!</definedName>
    <definedName name="spanners_level5" localSheetId="11">#REF!</definedName>
    <definedName name="spanners_level5" localSheetId="12">#REF!</definedName>
    <definedName name="spanners_level5" localSheetId="13">#REF!</definedName>
    <definedName name="spanners_level5" localSheetId="14">#REF!</definedName>
    <definedName name="spanners_level5">#REF!</definedName>
    <definedName name="spanners_levelV" localSheetId="18">#REF!</definedName>
    <definedName name="spanners_levelV" localSheetId="8">#REF!</definedName>
    <definedName name="spanners_levelV" localSheetId="9">#REF!</definedName>
    <definedName name="spanners_levelV" localSheetId="10">#REF!</definedName>
    <definedName name="spanners_levelV" localSheetId="11">#REF!</definedName>
    <definedName name="spanners_levelV" localSheetId="12">#REF!</definedName>
    <definedName name="spanners_levelV" localSheetId="13">#REF!</definedName>
    <definedName name="spanners_levelV" localSheetId="14">#REF!</definedName>
    <definedName name="spanners_levelV">#REF!</definedName>
    <definedName name="spanners_levelX" localSheetId="18">#REF!</definedName>
    <definedName name="spanners_levelX" localSheetId="8">#REF!</definedName>
    <definedName name="spanners_levelX" localSheetId="9">#REF!</definedName>
    <definedName name="spanners_levelX" localSheetId="10">#REF!</definedName>
    <definedName name="spanners_levelX" localSheetId="11">#REF!</definedName>
    <definedName name="spanners_levelX" localSheetId="12">#REF!</definedName>
    <definedName name="spanners_levelX" localSheetId="13">#REF!</definedName>
    <definedName name="spanners_levelX" localSheetId="14">#REF!</definedName>
    <definedName name="spanners_levelX">#REF!</definedName>
    <definedName name="spanners_levelY" localSheetId="18">#REF!</definedName>
    <definedName name="spanners_levelY" localSheetId="8">#REF!</definedName>
    <definedName name="spanners_levelY" localSheetId="9">#REF!</definedName>
    <definedName name="spanners_levelY" localSheetId="10">#REF!</definedName>
    <definedName name="spanners_levelY" localSheetId="11">#REF!</definedName>
    <definedName name="spanners_levelY" localSheetId="12">#REF!</definedName>
    <definedName name="spanners_levelY" localSheetId="13">#REF!</definedName>
    <definedName name="spanners_levelY" localSheetId="14">#REF!</definedName>
    <definedName name="spanners_levelY">#REF!</definedName>
    <definedName name="spanners_levelZ" localSheetId="18">#REF!</definedName>
    <definedName name="spanners_levelZ" localSheetId="8">#REF!</definedName>
    <definedName name="spanners_levelZ" localSheetId="9">#REF!</definedName>
    <definedName name="spanners_levelZ" localSheetId="10">#REF!</definedName>
    <definedName name="spanners_levelZ" localSheetId="11">#REF!</definedName>
    <definedName name="spanners_levelZ" localSheetId="12">#REF!</definedName>
    <definedName name="spanners_levelZ" localSheetId="13">#REF!</definedName>
    <definedName name="spanners_levelZ" localSheetId="14">#REF!</definedName>
    <definedName name="spanners_levelZ">#REF!</definedName>
    <definedName name="stub_lines" localSheetId="18">#REF!</definedName>
    <definedName name="stub_lines" localSheetId="8">#REF!</definedName>
    <definedName name="stub_lines" localSheetId="9">#REF!</definedName>
    <definedName name="stub_lines" localSheetId="10">#REF!</definedName>
    <definedName name="stub_lines" localSheetId="11">#REF!</definedName>
    <definedName name="stub_lines" localSheetId="12">#REF!</definedName>
    <definedName name="stub_lines" localSheetId="13">#REF!</definedName>
    <definedName name="stub_lines" localSheetId="14">#REF!</definedName>
    <definedName name="stub_lines">#REF!</definedName>
    <definedName name="Table_DE.4b__Sources_of_private_wealth_accumulation_in_Germany__1870_2010___Multiplicative_decomposition">[7]TableDE4b!$A$3</definedName>
    <definedName name="temp" localSheetId="18">#REF!</definedName>
    <definedName name="temp" localSheetId="8">#REF!</definedName>
    <definedName name="temp" localSheetId="9">#REF!</definedName>
    <definedName name="temp" localSheetId="10">#REF!</definedName>
    <definedName name="temp" localSheetId="11">#REF!</definedName>
    <definedName name="temp" localSheetId="12">#REF!</definedName>
    <definedName name="temp" localSheetId="13">#REF!</definedName>
    <definedName name="temp" localSheetId="14">#REF!</definedName>
    <definedName name="temp" localSheetId="0">#REF!</definedName>
    <definedName name="temp">#REF!</definedName>
    <definedName name="test" localSheetId="18">[1]Регион!#REF!</definedName>
    <definedName name="test" localSheetId="8">[1]Регион!#REF!</definedName>
    <definedName name="test" localSheetId="9">[1]Регион!#REF!</definedName>
    <definedName name="test" localSheetId="10">[1]Регион!#REF!</definedName>
    <definedName name="test" localSheetId="11">[1]Регион!#REF!</definedName>
    <definedName name="test" localSheetId="12">[1]Регион!#REF!</definedName>
    <definedName name="test" localSheetId="13">[1]Регион!#REF!</definedName>
    <definedName name="test" localSheetId="14">[1]Регион!#REF!</definedName>
    <definedName name="test" localSheetId="0">[1]Регион!#REF!</definedName>
    <definedName name="test">[1]Регион!#REF!</definedName>
    <definedName name="titles" localSheetId="18">#REF!</definedName>
    <definedName name="titles" localSheetId="8">#REF!</definedName>
    <definedName name="titles" localSheetId="9">#REF!</definedName>
    <definedName name="titles" localSheetId="10">#REF!</definedName>
    <definedName name="titles" localSheetId="11">#REF!</definedName>
    <definedName name="titles" localSheetId="12">#REF!</definedName>
    <definedName name="titles" localSheetId="13">#REF!</definedName>
    <definedName name="titles" localSheetId="14">#REF!</definedName>
    <definedName name="titles" localSheetId="0">#REF!</definedName>
    <definedName name="titles">#REF!</definedName>
    <definedName name="totals" localSheetId="18">#REF!</definedName>
    <definedName name="totals" localSheetId="8">#REF!</definedName>
    <definedName name="totals" localSheetId="9">#REF!</definedName>
    <definedName name="totals" localSheetId="10">#REF!</definedName>
    <definedName name="totals" localSheetId="11">#REF!</definedName>
    <definedName name="totals" localSheetId="12">#REF!</definedName>
    <definedName name="totals" localSheetId="13">#REF!</definedName>
    <definedName name="totals" localSheetId="14">#REF!</definedName>
    <definedName name="totals">#REF!</definedName>
    <definedName name="tt" localSheetId="18">#REF!</definedName>
    <definedName name="tt" localSheetId="8">#REF!</definedName>
    <definedName name="tt" localSheetId="9">#REF!</definedName>
    <definedName name="tt" localSheetId="10">#REF!</definedName>
    <definedName name="tt" localSheetId="11">#REF!</definedName>
    <definedName name="tt" localSheetId="12">#REF!</definedName>
    <definedName name="tt" localSheetId="13">#REF!</definedName>
    <definedName name="tt" localSheetId="14">#REF!</definedName>
    <definedName name="tt">#REF!</definedName>
    <definedName name="xxx" localSheetId="18">#REF!</definedName>
    <definedName name="xxx" localSheetId="8">#REF!</definedName>
    <definedName name="xxx" localSheetId="9">#REF!</definedName>
    <definedName name="xxx" localSheetId="10">#REF!</definedName>
    <definedName name="xxx" localSheetId="11">#REF!</definedName>
    <definedName name="xxx" localSheetId="12">#REF!</definedName>
    <definedName name="xxx" localSheetId="13">#REF!</definedName>
    <definedName name="xxx" localSheetId="14">#REF!</definedName>
    <definedName name="xxx">#REF!</definedName>
    <definedName name="Year" localSheetId="13">[5]Output!$C$4:$C$38</definedName>
    <definedName name="Year" localSheetId="14">[5]Output!$C$4:$C$38</definedName>
    <definedName name="Year">[6]Output!$C$4:$C$38</definedName>
    <definedName name="YearLabel" localSheetId="13">[5]Output!$B$15</definedName>
    <definedName name="YearLabel" localSheetId="14">[5]Output!$B$15</definedName>
    <definedName name="YearLabel">[6]Output!$B$15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4" i="24" l="1"/>
  <c r="E13" i="24"/>
  <c r="D14" i="24"/>
  <c r="D13" i="24"/>
  <c r="C14" i="24"/>
  <c r="C13" i="24"/>
  <c r="B14" i="24"/>
  <c r="B13" i="24"/>
  <c r="E12" i="24"/>
  <c r="D12" i="24"/>
  <c r="C12" i="24"/>
  <c r="B12" i="24"/>
  <c r="E6" i="24"/>
  <c r="E5" i="24"/>
  <c r="E4" i="24"/>
  <c r="D6" i="24"/>
  <c r="D5" i="24"/>
  <c r="D4" i="24"/>
  <c r="C6" i="24"/>
  <c r="C5" i="24"/>
  <c r="C4" i="24"/>
  <c r="B6" i="24"/>
  <c r="B5" i="24"/>
  <c r="B4" i="24"/>
  <c r="E15" i="24"/>
  <c r="D15" i="24"/>
  <c r="C15" i="24"/>
  <c r="B15" i="24"/>
  <c r="C232" i="14"/>
  <c r="C202" i="14"/>
  <c r="C192" i="14"/>
  <c r="C182" i="14"/>
  <c r="C172" i="14"/>
  <c r="C162" i="14"/>
  <c r="C152" i="14"/>
  <c r="C127" i="14"/>
  <c r="E22" i="18"/>
  <c r="E21" i="18"/>
  <c r="C22" i="18"/>
  <c r="G6" i="18"/>
  <c r="C21" i="18"/>
  <c r="F6" i="18"/>
  <c r="D98" i="22"/>
  <c r="B98" i="22"/>
  <c r="E97" i="14"/>
  <c r="D97" i="14"/>
  <c r="D138" i="22"/>
  <c r="D137" i="14"/>
  <c r="B138" i="22"/>
  <c r="E98" i="22"/>
  <c r="E138" i="22"/>
  <c r="E137" i="14"/>
  <c r="D97" i="13"/>
  <c r="D128" i="22"/>
  <c r="B128" i="22"/>
  <c r="E128" i="22"/>
  <c r="E127" i="13"/>
  <c r="C108" i="22"/>
  <c r="C118" i="22"/>
  <c r="C128" i="22"/>
  <c r="C138" i="22"/>
  <c r="B108" i="22"/>
  <c r="D7" i="24"/>
  <c r="B118" i="22"/>
  <c r="D108" i="22"/>
  <c r="D118" i="22"/>
  <c r="E108" i="22"/>
  <c r="E118" i="22"/>
  <c r="E243" i="26"/>
  <c r="D243" i="26"/>
  <c r="C243" i="26"/>
  <c r="B243" i="26"/>
  <c r="E238" i="26"/>
  <c r="D238" i="26"/>
  <c r="C238" i="26"/>
  <c r="B238" i="26"/>
  <c r="E233" i="26"/>
  <c r="D233" i="26"/>
  <c r="C233" i="26"/>
  <c r="B233" i="26"/>
  <c r="E228" i="26"/>
  <c r="D228" i="26"/>
  <c r="C228" i="26"/>
  <c r="B228" i="26"/>
  <c r="E223" i="26"/>
  <c r="D223" i="26"/>
  <c r="C223" i="26"/>
  <c r="B223" i="26"/>
  <c r="E218" i="26"/>
  <c r="D218" i="26"/>
  <c r="C218" i="26"/>
  <c r="B218" i="26"/>
  <c r="E213" i="26"/>
  <c r="D213" i="26"/>
  <c r="C213" i="26"/>
  <c r="B213" i="26"/>
  <c r="E208" i="26"/>
  <c r="D208" i="26"/>
  <c r="C208" i="26"/>
  <c r="B208" i="26"/>
  <c r="E203" i="26"/>
  <c r="D203" i="26"/>
  <c r="C203" i="26"/>
  <c r="B203" i="26"/>
  <c r="E198" i="26"/>
  <c r="D198" i="26"/>
  <c r="C198" i="26"/>
  <c r="B198" i="26"/>
  <c r="E193" i="26"/>
  <c r="D193" i="26"/>
  <c r="C193" i="26"/>
  <c r="B193" i="26"/>
  <c r="E188" i="26"/>
  <c r="D188" i="26"/>
  <c r="C188" i="26"/>
  <c r="B188" i="26"/>
  <c r="E183" i="26"/>
  <c r="D183" i="26"/>
  <c r="C183" i="26"/>
  <c r="B183" i="26"/>
  <c r="E178" i="26"/>
  <c r="D178" i="26"/>
  <c r="C178" i="26"/>
  <c r="B178" i="26"/>
  <c r="E173" i="26"/>
  <c r="D173" i="26"/>
  <c r="C173" i="26"/>
  <c r="B173" i="26"/>
  <c r="E168" i="26"/>
  <c r="D168" i="26"/>
  <c r="C168" i="26"/>
  <c r="B168" i="26"/>
  <c r="E163" i="26"/>
  <c r="D163" i="26"/>
  <c r="C163" i="26"/>
  <c r="B163" i="26"/>
  <c r="E158" i="26"/>
  <c r="D158" i="26"/>
  <c r="C158" i="26"/>
  <c r="B158" i="26"/>
  <c r="E153" i="26"/>
  <c r="D153" i="26"/>
  <c r="C153" i="26"/>
  <c r="B153" i="26"/>
  <c r="E148" i="26"/>
  <c r="D148" i="26"/>
  <c r="C148" i="26"/>
  <c r="B148" i="26"/>
  <c r="E138" i="26"/>
  <c r="D138" i="26"/>
  <c r="C138" i="26"/>
  <c r="B138" i="26"/>
  <c r="E118" i="26"/>
  <c r="E128" i="26"/>
  <c r="D128" i="26"/>
  <c r="C128" i="26"/>
  <c r="E4" i="27"/>
  <c r="B128" i="26"/>
  <c r="D4" i="27"/>
  <c r="E98" i="26"/>
  <c r="D98" i="26"/>
  <c r="E88" i="26"/>
  <c r="D68" i="26"/>
  <c r="E58" i="26"/>
  <c r="D58" i="26"/>
  <c r="E48" i="26"/>
  <c r="A34" i="26"/>
  <c r="A33" i="26"/>
  <c r="A32" i="26"/>
  <c r="A31" i="26"/>
  <c r="A30" i="26"/>
  <c r="A29" i="26"/>
  <c r="A28" i="26"/>
  <c r="A27" i="26"/>
  <c r="A26" i="26"/>
  <c r="A25" i="26"/>
  <c r="A24" i="26"/>
  <c r="A23" i="26"/>
  <c r="A22" i="26"/>
  <c r="A21" i="26"/>
  <c r="A20" i="26"/>
  <c r="A19" i="26"/>
  <c r="A18" i="26"/>
  <c r="A17" i="26"/>
  <c r="A16" i="26"/>
  <c r="A15" i="26"/>
  <c r="A14" i="26"/>
  <c r="A13" i="26"/>
  <c r="A12" i="26"/>
  <c r="A11" i="26"/>
  <c r="A10" i="26"/>
  <c r="A9" i="26"/>
  <c r="A8" i="26"/>
  <c r="E8" i="26"/>
  <c r="D22" i="18"/>
  <c r="C14" i="18"/>
  <c r="D14" i="18"/>
  <c r="D6" i="18"/>
  <c r="C13" i="18"/>
  <c r="D13" i="18"/>
  <c r="C6" i="18"/>
  <c r="C12" i="18"/>
  <c r="D12" i="18"/>
  <c r="B6" i="18"/>
  <c r="C11" i="18"/>
  <c r="D11" i="18"/>
  <c r="A6" i="18"/>
  <c r="J24" i="6"/>
  <c r="F24" i="6"/>
  <c r="G24" i="6"/>
  <c r="G20" i="6"/>
  <c r="F20" i="6"/>
  <c r="E20" i="6"/>
  <c r="D20" i="6"/>
  <c r="A34" i="22"/>
  <c r="A33" i="22"/>
  <c r="A32" i="22"/>
  <c r="A31" i="22"/>
  <c r="A30" i="22"/>
  <c r="A29" i="22"/>
  <c r="A28" i="22"/>
  <c r="A27" i="22"/>
  <c r="A26" i="22"/>
  <c r="A25" i="22"/>
  <c r="A24" i="22"/>
  <c r="A23" i="22"/>
  <c r="A22" i="22"/>
  <c r="A21" i="22"/>
  <c r="A20" i="22"/>
  <c r="A19" i="22"/>
  <c r="A18" i="22"/>
  <c r="A17" i="22"/>
  <c r="A16" i="22"/>
  <c r="A15" i="22"/>
  <c r="A14" i="22"/>
  <c r="A13" i="22"/>
  <c r="A12" i="22"/>
  <c r="A11" i="22"/>
  <c r="A10" i="22"/>
  <c r="A9" i="22"/>
  <c r="A8" i="22"/>
  <c r="D8" i="22"/>
  <c r="E8" i="22"/>
  <c r="G8" i="22"/>
  <c r="F8" i="22"/>
  <c r="B28" i="22"/>
  <c r="C28" i="22"/>
  <c r="D28" i="22"/>
  <c r="E28" i="22"/>
  <c r="F28" i="22"/>
  <c r="B38" i="22"/>
  <c r="C38" i="22"/>
  <c r="D38" i="22"/>
  <c r="E38" i="22"/>
  <c r="F38" i="22"/>
  <c r="G38" i="22"/>
  <c r="B48" i="22"/>
  <c r="C48" i="22"/>
  <c r="D48" i="22"/>
  <c r="E48" i="22"/>
  <c r="F48" i="22"/>
  <c r="G48" i="22"/>
  <c r="B58" i="22"/>
  <c r="C58" i="22"/>
  <c r="F58" i="22"/>
  <c r="D58" i="22"/>
  <c r="E58" i="22"/>
  <c r="G58" i="22"/>
  <c r="B68" i="22"/>
  <c r="C68" i="22"/>
  <c r="D68" i="22"/>
  <c r="E68" i="22"/>
  <c r="F68" i="22"/>
  <c r="B78" i="22"/>
  <c r="C78" i="22"/>
  <c r="D78" i="22"/>
  <c r="E78" i="22"/>
  <c r="F78" i="22"/>
  <c r="G78" i="22"/>
  <c r="B88" i="22"/>
  <c r="C88" i="22"/>
  <c r="D88" i="22"/>
  <c r="E88" i="22"/>
  <c r="F88" i="22"/>
  <c r="G88" i="22"/>
  <c r="C98" i="22"/>
  <c r="F98" i="22"/>
  <c r="G98" i="22"/>
  <c r="F118" i="22"/>
  <c r="G118" i="22"/>
  <c r="F128" i="22"/>
  <c r="G128" i="22"/>
  <c r="F138" i="22"/>
  <c r="G138" i="22"/>
  <c r="B148" i="22"/>
  <c r="C148" i="22"/>
  <c r="D148" i="22"/>
  <c r="E148" i="22"/>
  <c r="F148" i="22"/>
  <c r="G148" i="22"/>
  <c r="B153" i="22"/>
  <c r="C153" i="22"/>
  <c r="D153" i="22"/>
  <c r="E153" i="22"/>
  <c r="B158" i="22"/>
  <c r="C158" i="22"/>
  <c r="D158" i="22"/>
  <c r="E158" i="22"/>
  <c r="E157" i="14"/>
  <c r="F158" i="22"/>
  <c r="G158" i="22"/>
  <c r="B163" i="22"/>
  <c r="C163" i="22"/>
  <c r="D163" i="22"/>
  <c r="E163" i="22"/>
  <c r="B168" i="22"/>
  <c r="C168" i="22"/>
  <c r="F168" i="22"/>
  <c r="D168" i="22"/>
  <c r="D167" i="14"/>
  <c r="D172" i="14"/>
  <c r="E168" i="22"/>
  <c r="B173" i="22"/>
  <c r="C173" i="22"/>
  <c r="D173" i="22"/>
  <c r="E173" i="22"/>
  <c r="B178" i="22"/>
  <c r="D177" i="14"/>
  <c r="C178" i="22"/>
  <c r="F178" i="22"/>
  <c r="G178" i="22"/>
  <c r="D178" i="22"/>
  <c r="E178" i="22"/>
  <c r="B183" i="22"/>
  <c r="C183" i="22"/>
  <c r="D183" i="22"/>
  <c r="E183" i="22"/>
  <c r="B188" i="22"/>
  <c r="C188" i="22"/>
  <c r="D188" i="22"/>
  <c r="E188" i="22"/>
  <c r="F188" i="22"/>
  <c r="G188" i="22"/>
  <c r="B193" i="22"/>
  <c r="C193" i="22"/>
  <c r="D193" i="22"/>
  <c r="E193" i="22"/>
  <c r="B198" i="22"/>
  <c r="C198" i="22"/>
  <c r="D198" i="22"/>
  <c r="D197" i="14"/>
  <c r="E198" i="22"/>
  <c r="E197" i="14"/>
  <c r="F198" i="22"/>
  <c r="G198" i="22"/>
  <c r="B203" i="22"/>
  <c r="C203" i="22"/>
  <c r="D203" i="22"/>
  <c r="E203" i="22"/>
  <c r="B208" i="22"/>
  <c r="C208" i="22"/>
  <c r="F208" i="22"/>
  <c r="D208" i="22"/>
  <c r="D207" i="14"/>
  <c r="E208" i="22"/>
  <c r="G208" i="22"/>
  <c r="B213" i="22"/>
  <c r="C213" i="22"/>
  <c r="D213" i="22"/>
  <c r="E213" i="22"/>
  <c r="B218" i="22"/>
  <c r="E217" i="14"/>
  <c r="C218" i="22"/>
  <c r="F218" i="22"/>
  <c r="G218" i="22"/>
  <c r="D218" i="22"/>
  <c r="E218" i="22"/>
  <c r="B223" i="22"/>
  <c r="C223" i="22"/>
  <c r="D223" i="22"/>
  <c r="E223" i="22"/>
  <c r="B228" i="22"/>
  <c r="C228" i="22"/>
  <c r="D228" i="22"/>
  <c r="E228" i="22"/>
  <c r="F228" i="22"/>
  <c r="G228" i="22"/>
  <c r="B233" i="22"/>
  <c r="C233" i="22"/>
  <c r="D233" i="22"/>
  <c r="E233" i="22"/>
  <c r="B238" i="22"/>
  <c r="C238" i="22"/>
  <c r="D238" i="22"/>
  <c r="D237" i="14"/>
  <c r="E238" i="22"/>
  <c r="E237" i="14"/>
  <c r="F238" i="22"/>
  <c r="G238" i="22"/>
  <c r="B243" i="22"/>
  <c r="C243" i="22"/>
  <c r="D243" i="22"/>
  <c r="E243" i="22"/>
  <c r="F243" i="22"/>
  <c r="G243" i="22"/>
  <c r="B137" i="13"/>
  <c r="D137" i="13"/>
  <c r="C137" i="13"/>
  <c r="J16" i="6"/>
  <c r="K4" i="6"/>
  <c r="E6" i="4"/>
  <c r="D6" i="4"/>
  <c r="E187" i="14"/>
  <c r="E192" i="14"/>
  <c r="D187" i="14"/>
  <c r="E177" i="14"/>
  <c r="E182" i="14"/>
  <c r="D157" i="14"/>
  <c r="D162" i="14"/>
  <c r="E147" i="14"/>
  <c r="E152" i="14"/>
  <c r="D147" i="14"/>
  <c r="D152" i="14"/>
  <c r="E227" i="14"/>
  <c r="D227" i="14"/>
  <c r="C242" i="14"/>
  <c r="E242" i="14"/>
  <c r="D242" i="14"/>
  <c r="E37" i="14"/>
  <c r="D37"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E7" i="14"/>
  <c r="E7" i="13"/>
  <c r="E37" i="13"/>
  <c r="D37" i="13"/>
  <c r="D147" i="13"/>
  <c r="D187" i="13"/>
  <c r="D167" i="13"/>
  <c r="D207" i="13"/>
  <c r="D237" i="13"/>
  <c r="E242" i="13"/>
  <c r="D242" i="13"/>
  <c r="C242" i="13"/>
  <c r="B242" i="13"/>
  <c r="C237" i="13"/>
  <c r="B237" i="13"/>
  <c r="C232" i="13"/>
  <c r="B232" i="13"/>
  <c r="E232" i="13"/>
  <c r="C227" i="13"/>
  <c r="B227" i="13"/>
  <c r="C222" i="13"/>
  <c r="B222" i="13"/>
  <c r="D222" i="13"/>
  <c r="C217" i="13"/>
  <c r="B217" i="13"/>
  <c r="E217" i="13"/>
  <c r="C212" i="13"/>
  <c r="B212" i="13"/>
  <c r="E212" i="13"/>
  <c r="C207" i="13"/>
  <c r="B207" i="13"/>
  <c r="C202" i="13"/>
  <c r="B202" i="13"/>
  <c r="D202" i="13"/>
  <c r="C197" i="13"/>
  <c r="B197" i="13"/>
  <c r="E197" i="13"/>
  <c r="C192" i="13"/>
  <c r="B192" i="13"/>
  <c r="E192" i="13"/>
  <c r="C187" i="13"/>
  <c r="B187" i="13"/>
  <c r="E187" i="13"/>
  <c r="C182" i="13"/>
  <c r="B182" i="13"/>
  <c r="D182" i="13"/>
  <c r="C177" i="13"/>
  <c r="B177" i="13"/>
  <c r="D177" i="13"/>
  <c r="C172" i="13"/>
  <c r="B172" i="13"/>
  <c r="E172" i="13"/>
  <c r="C167" i="13"/>
  <c r="B167" i="13"/>
  <c r="E167" i="13"/>
  <c r="C162" i="13"/>
  <c r="B162" i="13"/>
  <c r="D162" i="13"/>
  <c r="C157" i="13"/>
  <c r="B157" i="13"/>
  <c r="E157" i="13"/>
  <c r="C152" i="13"/>
  <c r="B152" i="13"/>
  <c r="E152" i="13"/>
  <c r="C147" i="13"/>
  <c r="B147" i="13"/>
  <c r="E147" i="13"/>
  <c r="C127" i="13"/>
  <c r="B127"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F45" i="7"/>
  <c r="J45" i="7"/>
  <c r="N45" i="7"/>
  <c r="U45" i="7"/>
  <c r="Y45" i="7"/>
  <c r="AC45" i="7"/>
  <c r="Q45" i="7"/>
  <c r="F46" i="7"/>
  <c r="C60" i="7"/>
  <c r="J46" i="7"/>
  <c r="D60" i="7"/>
  <c r="N46" i="7"/>
  <c r="U46" i="7"/>
  <c r="Q46" i="7"/>
  <c r="F60" i="7"/>
  <c r="Y46" i="7"/>
  <c r="AC46" i="7"/>
  <c r="J52" i="7"/>
  <c r="AG52" i="7"/>
  <c r="AK52" i="7"/>
  <c r="AO52" i="7"/>
  <c r="N52" i="7"/>
  <c r="J53" i="7"/>
  <c r="AG53" i="7"/>
  <c r="AK53" i="7"/>
  <c r="AO53" i="7"/>
  <c r="N53" i="7"/>
  <c r="C59" i="7"/>
  <c r="D59" i="7"/>
  <c r="F59" i="7"/>
  <c r="D61" i="7"/>
  <c r="D62" i="7"/>
  <c r="C101" i="7"/>
  <c r="D115" i="7"/>
  <c r="C115" i="7"/>
  <c r="D116" i="7"/>
  <c r="C116" i="7"/>
  <c r="B21" i="6"/>
  <c r="B16" i="6"/>
  <c r="C16" i="6"/>
  <c r="B4" i="6"/>
  <c r="D8" i="6"/>
  <c r="D4" i="6"/>
  <c r="D15" i="6"/>
  <c r="E15" i="6"/>
  <c r="E4" i="6"/>
  <c r="C5" i="5"/>
  <c r="F8" i="6"/>
  <c r="F4" i="6"/>
  <c r="G4" i="6"/>
  <c r="H8" i="6"/>
  <c r="I8" i="6"/>
  <c r="H4" i="6"/>
  <c r="H15" i="6"/>
  <c r="I15" i="6"/>
  <c r="I4" i="6"/>
  <c r="E5" i="6"/>
  <c r="G5" i="6"/>
  <c r="I5" i="6"/>
  <c r="E6" i="6"/>
  <c r="G6" i="6"/>
  <c r="I6" i="6"/>
  <c r="E7" i="6"/>
  <c r="G7" i="6"/>
  <c r="I7" i="6"/>
  <c r="E8" i="6"/>
  <c r="G8" i="6"/>
  <c r="E9" i="6"/>
  <c r="G9" i="6"/>
  <c r="I9" i="6"/>
  <c r="E10" i="6"/>
  <c r="G10" i="6"/>
  <c r="I10" i="6"/>
  <c r="D11" i="6"/>
  <c r="E11" i="6"/>
  <c r="F11" i="6"/>
  <c r="G11" i="6"/>
  <c r="H11" i="6"/>
  <c r="I11" i="6"/>
  <c r="K6" i="4"/>
  <c r="J11" i="6"/>
  <c r="E12" i="6"/>
  <c r="G12" i="6"/>
  <c r="I12" i="6"/>
  <c r="E13" i="6"/>
  <c r="G13" i="6"/>
  <c r="I13" i="6"/>
  <c r="E14" i="6"/>
  <c r="G14" i="6"/>
  <c r="I14" i="6"/>
  <c r="F15" i="6"/>
  <c r="G15" i="6"/>
  <c r="E16" i="6"/>
  <c r="G16" i="6"/>
  <c r="I16" i="6"/>
  <c r="K16" i="6"/>
  <c r="D18" i="6"/>
  <c r="F18" i="6"/>
  <c r="H18" i="6"/>
  <c r="D5" i="5"/>
  <c r="F5" i="5"/>
  <c r="G5" i="5"/>
  <c r="B18" i="5"/>
  <c r="G17" i="5"/>
  <c r="K5" i="5"/>
  <c r="F16" i="5"/>
  <c r="G16" i="5"/>
  <c r="C18" i="5"/>
  <c r="H17" i="5"/>
  <c r="H16" i="5"/>
  <c r="D18" i="5"/>
  <c r="F17" i="5"/>
  <c r="G18" i="5"/>
  <c r="F19" i="5"/>
  <c r="F21" i="5"/>
  <c r="J21" i="5"/>
  <c r="F20" i="5"/>
  <c r="B21" i="5"/>
  <c r="G21" i="5"/>
  <c r="C21" i="5"/>
  <c r="H21" i="5"/>
  <c r="D21" i="5"/>
  <c r="I21" i="5"/>
  <c r="F22" i="5"/>
  <c r="A6" i="4"/>
  <c r="B6" i="4"/>
  <c r="C6" i="4"/>
  <c r="D192" i="14"/>
  <c r="D182" i="14"/>
  <c r="D202" i="14"/>
  <c r="D232" i="14"/>
  <c r="E232" i="14"/>
  <c r="E222" i="14"/>
  <c r="E127" i="14"/>
  <c r="D127" i="13"/>
  <c r="E207" i="14"/>
  <c r="E202" i="14"/>
  <c r="D227" i="13"/>
  <c r="E227" i="13"/>
  <c r="E5" i="27"/>
  <c r="F108" i="22"/>
  <c r="G108" i="22"/>
  <c r="G168" i="22"/>
  <c r="E167" i="14"/>
  <c r="E172" i="14"/>
  <c r="I18" i="5"/>
  <c r="I17" i="5"/>
  <c r="I16" i="5"/>
  <c r="G28" i="22"/>
  <c r="G68" i="22"/>
  <c r="D5" i="27"/>
  <c r="E207" i="13"/>
  <c r="E5" i="5"/>
  <c r="K15" i="6"/>
  <c r="J15" i="6"/>
  <c r="C11" i="6"/>
  <c r="J6" i="4"/>
  <c r="D7" i="14"/>
  <c r="D7" i="13"/>
  <c r="D127" i="14"/>
  <c r="D212" i="13"/>
  <c r="D152" i="13"/>
  <c r="E237" i="13"/>
  <c r="D217" i="14"/>
  <c r="D6" i="27"/>
  <c r="D217" i="13"/>
  <c r="D157" i="13"/>
  <c r="E108" i="26"/>
  <c r="B4" i="27"/>
  <c r="H18" i="5"/>
  <c r="E222" i="13"/>
  <c r="E182" i="13"/>
  <c r="E202" i="13"/>
  <c r="E162" i="13"/>
  <c r="D8" i="26"/>
  <c r="D48" i="26"/>
  <c r="D88" i="26"/>
  <c r="E6" i="27"/>
  <c r="E137" i="13"/>
  <c r="D172" i="13"/>
  <c r="D108" i="26"/>
  <c r="D232" i="13"/>
  <c r="D197" i="13"/>
  <c r="E97" i="13"/>
  <c r="E177" i="13"/>
  <c r="C7" i="24"/>
  <c r="D28" i="26"/>
  <c r="D38" i="26"/>
  <c r="D78" i="26"/>
  <c r="D118" i="26"/>
  <c r="D192" i="13"/>
  <c r="E68" i="26"/>
  <c r="F18" i="5"/>
  <c r="E28" i="26"/>
  <c r="E38" i="26"/>
  <c r="E78" i="26"/>
  <c r="E7" i="24"/>
  <c r="E7" i="27"/>
  <c r="D7" i="27"/>
  <c r="B5" i="27"/>
  <c r="E162" i="14"/>
  <c r="E212" i="14"/>
  <c r="D212" i="14"/>
  <c r="D222" i="14"/>
  <c r="C4" i="27"/>
  <c r="C5" i="27"/>
  <c r="C6" i="27"/>
  <c r="C7" i="27"/>
  <c r="B6" i="27"/>
  <c r="B7" i="27"/>
  <c r="J18" i="5"/>
  <c r="J17" i="5"/>
  <c r="J16" i="5"/>
  <c r="B7" i="24"/>
  <c r="I6" i="4"/>
  <c r="B11" i="6"/>
  <c r="C15" i="6"/>
  <c r="B15" i="6"/>
</calcChain>
</file>

<file path=xl/sharedStrings.xml><?xml version="1.0" encoding="utf-8"?>
<sst xmlns="http://schemas.openxmlformats.org/spreadsheetml/2006/main" count="404" uniqueCount="277">
  <si>
    <t>Voir également Bergin p.71 in Bush 1992 (Social orders and social classes)</t>
  </si>
  <si>
    <t>Royaume de Naples. Clergé = 3%-3,2% de la population totale en 1620-1640. Ville de Lecce (Puglia): clergé = 12% pop en 1630.</t>
  </si>
  <si>
    <t>Voir Suède dans feuille DataSuède (également une tendance à la baisse)</t>
  </si>
  <si>
    <t>Autres pays</t>
  </si>
  <si>
    <t>Voir également Bergin p.70 in Bush 1992 (Social orders and social classes): même séries que Milhaud 2018</t>
  </si>
  <si>
    <t>(voir feuille DataFR2)</t>
  </si>
  <si>
    <t>(70% = part approximative du clergé masculine dans le clergé totale, 30% = part approximative de la population adulte masculine dans la population totale)</t>
  </si>
  <si>
    <t>(estimations en % de la population totale (1590 1,2%, 1700 2,0%, 1770 1,46%, 1840 0,8%) multipliées par 0,7/0,3 pour les transformer en % de la population adulte masculine)</t>
  </si>
  <si>
    <r>
      <rPr>
        <b/>
        <sz val="12"/>
        <color theme="1"/>
        <rFont val="Arial"/>
        <family val="2"/>
      </rPr>
      <t>Espagne</t>
    </r>
    <r>
      <rPr>
        <sz val="12"/>
        <color theme="1"/>
        <rFont val="Arial"/>
        <family val="2"/>
      </rPr>
      <t>: voir Milhaud 2018, tableau 1.1. p.26</t>
    </r>
  </si>
  <si>
    <r>
      <rPr>
        <b/>
        <sz val="12"/>
        <color theme="1"/>
        <rFont val="Arial"/>
        <family val="2"/>
      </rPr>
      <t>Royaume-Uni</t>
    </r>
    <r>
      <rPr>
        <sz val="12"/>
        <color theme="1"/>
        <rFont val="Arial"/>
        <family val="2"/>
      </rPr>
      <t>: voir formules et feuilles DataUK</t>
    </r>
  </si>
  <si>
    <r>
      <rPr>
        <b/>
        <sz val="12"/>
        <color theme="1"/>
        <rFont val="Arial"/>
        <family val="2"/>
      </rPr>
      <t>France</t>
    </r>
    <r>
      <rPr>
        <sz val="12"/>
        <color theme="1"/>
        <rFont val="Arial"/>
        <family val="2"/>
      </rPr>
      <t xml:space="preserve">: lien vers feuilles DataFR2 et DataFR3 de Chapitre1TableauxGraphiques.xlsx rompu le 18-6-2018 </t>
    </r>
  </si>
  <si>
    <t>Sources:</t>
  </si>
  <si>
    <t>France</t>
  </si>
  <si>
    <t xml:space="preserve">Part du clergé dans la population adulte masculine </t>
  </si>
  <si>
    <t>Données utilisées pour le graphique sur le poids du clergé en Europe</t>
  </si>
  <si>
    <t>dans le contexte de reconquete: en particulier une partie de la population n'est pas chrétienne)</t>
  </si>
  <si>
    <t>(Maddison Portugal: 0,6M 1000, 1M 1500; soit 0,9M autout de 1300; mais fortes incertitudes</t>
  </si>
  <si>
    <t>(x6: 30 000 nobles = environ 5% d'une population que l'on peut estimer à 0,6M autour de 1300)</t>
  </si>
  <si>
    <r>
      <rPr>
        <b/>
        <sz val="12"/>
        <color theme="1"/>
        <rFont val="Arial"/>
        <family val="2"/>
      </rPr>
      <t>Portugal 12e-14e: autour de 5%</t>
    </r>
    <r>
      <rPr>
        <sz val="12"/>
        <color theme="1"/>
        <rFont val="Arial"/>
        <family val="2"/>
      </rPr>
      <t>. Doggan p.6, 223-235: 5000 familles nobles recensées au Portugal 1340 dans les Livro de Lighagen 12c-14c (dernière édition 1340)</t>
    </r>
  </si>
  <si>
    <t>Population mâle totale</t>
  </si>
  <si>
    <t>Pop mâle 1-18</t>
  </si>
  <si>
    <t>Pop mâle 13-17</t>
  </si>
  <si>
    <t>Pop mâle 1-12</t>
  </si>
  <si>
    <t>Population mâle adulte</t>
  </si>
  <si>
    <t>Nobles</t>
  </si>
  <si>
    <t>Prêtres</t>
  </si>
  <si>
    <t>Total</t>
  </si>
  <si>
    <t>Croatie</t>
  </si>
  <si>
    <t>Transylvanie</t>
  </si>
  <si>
    <t>Hongrie</t>
  </si>
  <si>
    <r>
      <rPr>
        <b/>
        <sz val="12"/>
        <color theme="1"/>
        <rFont val="Arial"/>
        <family val="2"/>
      </rPr>
      <t>Hongrie, Croatie.</t>
    </r>
    <r>
      <rPr>
        <sz val="12"/>
        <color theme="1"/>
        <rFont val="Arial"/>
        <family val="2"/>
      </rPr>
      <t xml:space="preserve"> Kovacsics 1965 ADH, p.94: recensement 1787 montrant 7,5% de nobles en Hongrie (pop mâle adulte), vs 0,6% clergé</t>
    </r>
  </si>
  <si>
    <t xml:space="preserve">Voir également Nassiet 2006 p.23, et Cassan-Haddad-Muchnik-Tuttle 2007 p.112 </t>
  </si>
  <si>
    <r>
      <rPr>
        <b/>
        <sz val="12"/>
        <color theme="1"/>
        <rFont val="Arial"/>
        <family val="2"/>
      </rPr>
      <t>Espagne, Portugal, Pologne</t>
    </r>
    <r>
      <rPr>
        <sz val="12"/>
        <color theme="1"/>
        <rFont val="Arial"/>
        <family val="2"/>
      </rPr>
      <t>: voir Lukowski 2003 p.9-15</t>
    </r>
  </si>
  <si>
    <t>Attention: les sources utilisées pour les autres pays sont les plus hétérogènes; les résultats doivent être interprétés avec précaution.</t>
  </si>
  <si>
    <r>
      <rPr>
        <b/>
        <sz val="12"/>
        <color theme="1"/>
        <rFont val="Arial"/>
        <family val="2"/>
      </rPr>
      <t>Suède</t>
    </r>
    <r>
      <rPr>
        <sz val="12"/>
        <color theme="1"/>
        <rFont val="Arial"/>
        <family val="2"/>
      </rPr>
      <t>: voir feuille DataSweden</t>
    </r>
  </si>
  <si>
    <r>
      <rPr>
        <b/>
        <sz val="12"/>
        <color theme="1"/>
        <rFont val="Arial"/>
        <family val="2"/>
      </rPr>
      <t>Royaume-Uni</t>
    </r>
    <r>
      <rPr>
        <sz val="12"/>
        <color theme="1"/>
        <rFont val="Arial"/>
        <family val="2"/>
      </rPr>
      <t>: voir feuille DataUK</t>
    </r>
  </si>
  <si>
    <r>
      <rPr>
        <b/>
        <sz val="12"/>
        <color theme="1"/>
        <rFont val="Arial"/>
        <family val="2"/>
      </rPr>
      <t>France</t>
    </r>
    <r>
      <rPr>
        <sz val="12"/>
        <color theme="1"/>
        <rFont val="Arial"/>
        <family val="2"/>
      </rPr>
      <t xml:space="preserve">: lien vers feuille T1.1 de Chapitre1TableauxGraphiques.xlsx rompu le 18-6-2018 </t>
    </r>
  </si>
  <si>
    <t>Portugal 1800</t>
  </si>
  <si>
    <t>France 1780</t>
  </si>
  <si>
    <t>France 1660</t>
  </si>
  <si>
    <t>Part de la noblesse dans la population totale</t>
  </si>
  <si>
    <t>Données utilisées pour le graphique sur le poids de la noblesse en Europe</t>
  </si>
  <si>
    <t>(3) Lindert-Williamson report numbers of individuals for 1803 only; numbers for 1688 and 1757 were computed to ensure consistency with Mitchell population totals.</t>
  </si>
  <si>
    <t xml:space="preserve">may therefore not be fully comparable to other years (a correction was made for "Gentlemen and Ladies") </t>
  </si>
  <si>
    <t>(2) Estimates for 1803 refer to "number of family heads and unrelated individuals" rather than "number of family heads" and</t>
  </si>
  <si>
    <t>Notes: (1) Estimates for 1759 do not include full decomposition for High Titles (numbers reported here were estimated using 1688 and 1803)</t>
  </si>
  <si>
    <t>and from Bernard 2011 for clergy (2% of adult males in monastries before dissolution 1537)</t>
  </si>
  <si>
    <r>
      <t xml:space="preserve">Estimates for </t>
    </r>
    <r>
      <rPr>
        <b/>
        <u/>
        <sz val="12"/>
        <color theme="1"/>
        <rFont val="Arial"/>
        <family val="2"/>
      </rPr>
      <t>1530</t>
    </r>
    <r>
      <rPr>
        <sz val="12"/>
        <color theme="1"/>
        <rFont val="Arial"/>
        <family val="2"/>
      </rPr>
      <t xml:space="preserve"> are approximate and come from Cassan-Haddad-Muchnik-Tettle p.116 for nobility (2%) </t>
    </r>
  </si>
  <si>
    <t>Also reproduced in Mitchell, British Historical Statistics, CUP 1988, p.102 (see p.7-9 for total population estimates)</t>
  </si>
  <si>
    <r>
      <t>Lindert-Williamson EEH 1982 p.388-389 (</t>
    </r>
    <r>
      <rPr>
        <b/>
        <u/>
        <sz val="12"/>
        <color theme="1"/>
        <rFont val="Arial"/>
        <family val="2"/>
      </rPr>
      <t>1688</t>
    </r>
    <r>
      <rPr>
        <sz val="12"/>
        <color theme="1"/>
        <rFont val="Arial"/>
        <family val="2"/>
      </rPr>
      <t>), p.396-397 (</t>
    </r>
    <r>
      <rPr>
        <b/>
        <u/>
        <sz val="12"/>
        <color theme="1"/>
        <rFont val="Arial"/>
        <family val="2"/>
      </rPr>
      <t>1759</t>
    </r>
    <r>
      <rPr>
        <sz val="12"/>
        <color theme="1"/>
        <rFont val="Arial"/>
        <family val="2"/>
      </rPr>
      <t>), p.400-401 (</t>
    </r>
    <r>
      <rPr>
        <b/>
        <u/>
        <sz val="12"/>
        <color theme="1"/>
        <rFont val="Arial"/>
        <family val="2"/>
      </rPr>
      <t>1803</t>
    </r>
    <r>
      <rPr>
        <sz val="12"/>
        <color theme="1"/>
        <rFont val="Arial"/>
        <family val="2"/>
      </rPr>
      <t xml:space="preserve">) (using original estimates by King, Massie and Colquhoun) </t>
    </r>
  </si>
  <si>
    <r>
      <rPr>
        <b/>
        <u/>
        <sz val="12"/>
        <color theme="1"/>
        <rFont val="Arial"/>
        <family val="2"/>
      </rPr>
      <t>Sources</t>
    </r>
    <r>
      <rPr>
        <sz val="12"/>
        <color theme="1"/>
        <rFont val="Arial"/>
        <family val="2"/>
      </rPr>
      <t xml:space="preserve">: </t>
    </r>
  </si>
  <si>
    <t>Implied total population</t>
  </si>
  <si>
    <t>Number of individuals/family</t>
  </si>
  <si>
    <r>
      <t xml:space="preserve">Total population             </t>
    </r>
    <r>
      <rPr>
        <sz val="12"/>
        <color theme="1"/>
        <rFont val="Arial"/>
        <family val="2"/>
      </rPr>
      <t>(England and Wales) (number of family heads)</t>
    </r>
  </si>
  <si>
    <t>Third Estate</t>
  </si>
  <si>
    <t>Lesser clergy men</t>
  </si>
  <si>
    <t>Clergy Men</t>
  </si>
  <si>
    <t>Spiritual Lords</t>
  </si>
  <si>
    <t>Clergy</t>
  </si>
  <si>
    <t>Gentlemen</t>
  </si>
  <si>
    <t>Esquires</t>
  </si>
  <si>
    <t>Lords/Baronets/Knights</t>
  </si>
  <si>
    <t>Knights</t>
  </si>
  <si>
    <t>Baronets</t>
  </si>
  <si>
    <t>Temporal Lords</t>
  </si>
  <si>
    <t>Nobility (High Titles and Gentlemen)</t>
  </si>
  <si>
    <t>Données détaillées sur la taille de la noblesse et du clergé au Royaume-Uni</t>
  </si>
  <si>
    <t>year 1770</t>
  </si>
  <si>
    <t>Source: SCB, Historisk Statistik (1967), Table 17, p. 69</t>
  </si>
  <si>
    <t>Privilegierade stadshantverkare</t>
  </si>
  <si>
    <t>Ämbetsmän o. ståndspersoner i stadsmannanäringar</t>
  </si>
  <si>
    <t>Övrigt handlande borgerskap</t>
  </si>
  <si>
    <t>Minuthandlande borgerskap</t>
  </si>
  <si>
    <t>Grosshandlande borgerskap</t>
  </si>
  <si>
    <t>#</t>
  </si>
  <si>
    <t>% of population</t>
  </si>
  <si>
    <t>Total number of adult men (15+ years) in the country</t>
  </si>
  <si>
    <t>Magistrates</t>
  </si>
  <si>
    <t>Commoner factory owners</t>
  </si>
  <si>
    <t>Privileged city artisans</t>
  </si>
  <si>
    <t>Non-noble bureaucrats and persons of standing in city positions</t>
  </si>
  <si>
    <t>Merchant burghers of various kinds</t>
  </si>
  <si>
    <t>Burghers</t>
  </si>
  <si>
    <t>Constituent groups</t>
  </si>
  <si>
    <t>Absolute numbers. Adult men.</t>
  </si>
  <si>
    <t>For example, he includes higher clergy in the "middle classes". These figures should not be used - see instead the figures from Carlsson, SCB and Höjer.</t>
  </si>
  <si>
    <t>NOTE. These figures should be treated with much caution as Söderberg's statistics have been prepared with the purpose to calculate the size of what he calls "the middle classes", which do not conform to the estates classification.</t>
  </si>
  <si>
    <r>
      <t xml:space="preserve">4. Tom Söderberg, </t>
    </r>
    <r>
      <rPr>
        <b/>
        <i/>
        <u/>
        <sz val="12"/>
        <color theme="1"/>
        <rFont val="Arial"/>
        <family val="2"/>
      </rPr>
      <t>Två sekel svensk medelklass: Från gustaviansk tid till nutid</t>
    </r>
    <r>
      <rPr>
        <b/>
        <u/>
        <sz val="12"/>
        <color theme="1"/>
        <rFont val="Arial"/>
        <family val="2"/>
      </rPr>
      <t xml:space="preserve"> (Stockholm: Bonniers, 1972).</t>
    </r>
  </si>
  <si>
    <t>In total 105 cities had the right to elect burgher MPs</t>
  </si>
  <si>
    <t>note: Callmar's elected representative the city secretary (Stadssecreteraren) Sven Bruhn was barred from entering the estate, since he wasn't a magistrate (magistratsperson). The cities and towns Fahlun, Halmstad, Marstrand, Skara, Mariestad, Borås, Enköping, Sahla, Lindesberg, Nora, Hio, Schiiöfde, Biörneborg, Rumo, Borgå, Piteå, Luleå, Ekenäs, Fahlkiöping, Östhammar, Åmål, Tawastehus, Cajaneborg had neglected to send a representative to the burgher estate.</t>
  </si>
  <si>
    <t>source: Nils Staf (ed.) Borgarståndets riksdagsprotokoll från frihetstidens början 8:1 protokoll 1742-43 (Stockholm, 1982)</t>
  </si>
  <si>
    <t>Cities with one representative each</t>
  </si>
  <si>
    <t>Hellsingfors</t>
  </si>
  <si>
    <t>Friedrichshamn</t>
  </si>
  <si>
    <t>Åbo</t>
  </si>
  <si>
    <t>Malmö</t>
  </si>
  <si>
    <t>Göteborg</t>
  </si>
  <si>
    <t>Norrkiöping</t>
  </si>
  <si>
    <t>Upsala</t>
  </si>
  <si>
    <t>Stockholm</t>
  </si>
  <si>
    <t># of MPs</t>
  </si>
  <si>
    <t>The 1742-43 riksdag</t>
  </si>
  <si>
    <t>source: Höjer, pp. 85-86</t>
  </si>
  <si>
    <t>1865-66</t>
  </si>
  <si>
    <t>~60</t>
  </si>
  <si>
    <t>1869-70</t>
  </si>
  <si>
    <t>1856-58</t>
  </si>
  <si>
    <t>1853-54</t>
  </si>
  <si>
    <t>1847-48</t>
  </si>
  <si>
    <t>1840-41</t>
  </si>
  <si>
    <t>1828-30</t>
  </si>
  <si>
    <t>riksdag</t>
  </si>
  <si>
    <t>Actual number of burgher MPs</t>
  </si>
  <si>
    <t>According to the 1810 constitution, cities (plus Falu mining district, bergslag) had the right to elect a maximum of 106 and a minimum of 46 representatives (p. 84). In 1823, the max and minimum changed to 104 and 45. 1828-30 increased the minimum to 55. In 1835 5 new mandates, for mining, were addedd. 1809-65 four new towns got the right to elect MPs.</t>
  </si>
  <si>
    <t>In 1850, 14,677 persons had burskap (burgher rights), among them 4,208 traders and 10,469 "artisans and burghers generally".</t>
  </si>
  <si>
    <t>EB: That would imply that 2.25 % of the country's population in 1820 were burghers, and in 1860 2.37 %.</t>
  </si>
  <si>
    <t>In 1820, cities had 230,000 inhabitants, about 9.8 % of the entire population. In 1860: 435,000 and 11.3 %. Of city dwellers, in 1820 23 % were burghers, and in 1860 21%. (p. 82)</t>
  </si>
  <si>
    <r>
      <t xml:space="preserve">3. Carl-Henrik Höjer, "Borgarståndet 1809-1866", in </t>
    </r>
    <r>
      <rPr>
        <b/>
        <i/>
        <u/>
        <sz val="12"/>
        <color theme="1"/>
        <rFont val="Arial"/>
        <family val="2"/>
      </rPr>
      <t>Studier över den svenska sociala sammansättning</t>
    </r>
    <r>
      <rPr>
        <b/>
        <u/>
        <sz val="12"/>
        <color theme="1"/>
        <rFont val="Arial"/>
        <family val="2"/>
      </rPr>
      <t xml:space="preserve"> (Uppsala, 1936), pp.79-100.</t>
    </r>
  </si>
  <si>
    <t>Persons of standing</t>
  </si>
  <si>
    <t>Shares of the population</t>
  </si>
  <si>
    <t>Children</t>
  </si>
  <si>
    <t>Women</t>
  </si>
  <si>
    <t>Men</t>
  </si>
  <si>
    <t>(Bruks- och fabriksidkare)</t>
  </si>
  <si>
    <t>Both army and fleet.</t>
  </si>
  <si>
    <t>.</t>
  </si>
  <si>
    <t>Calculated as sum of civil bureaucracy, officers, and owners of factories and manufactures</t>
  </si>
  <si>
    <t>SCB, Historisk statistik, Table 22 Population by estate or occupation 1815 and 1845</t>
  </si>
  <si>
    <t>Owners of factories and manufactures</t>
  </si>
  <si>
    <t>Militaries</t>
  </si>
  <si>
    <t>Civil bureaucracy</t>
  </si>
  <si>
    <t>Hantverkare</t>
  </si>
  <si>
    <t>n.a.</t>
  </si>
  <si>
    <t>https://www.scb.se/Grupp/Hitta_statistik/Historisk_statistik/_Dokument/Historisk-statistik-for-Sverige-Del-1.pdf</t>
  </si>
  <si>
    <t>SCB, Historisk statistik, Table 21 Population by estate or occupation</t>
  </si>
  <si>
    <t>Ringare borgerskap, inhysesfolk</t>
  </si>
  <si>
    <t>Stadshantverkare</t>
  </si>
  <si>
    <t>Handlande och handelsbetjäning</t>
  </si>
  <si>
    <t>Calculated as sum of smaller groups, see on the right.</t>
  </si>
  <si>
    <t>Andra ståndspersoner</t>
  </si>
  <si>
    <t>Explanation</t>
  </si>
  <si>
    <t>Source</t>
  </si>
  <si>
    <t>Petty bourgeoisie</t>
  </si>
  <si>
    <t>City artisans</t>
  </si>
  <si>
    <t>Traders</t>
  </si>
  <si>
    <t>Other persons of standing</t>
  </si>
  <si>
    <t>Nobility</t>
  </si>
  <si>
    <t>Class</t>
  </si>
  <si>
    <t>Total population</t>
  </si>
  <si>
    <t xml:space="preserve">Absolute numbers </t>
  </si>
  <si>
    <t>2. Data from: Statistics Sweden (1967) Historisk Statistik. Del 1: Befolkning 1720-1967.</t>
  </si>
  <si>
    <t>Carlsson, Ståndssamhälle och ståndspersoner, p. 33</t>
  </si>
  <si>
    <t>Carlsson is not very interested in the burghers, unfortunately.</t>
  </si>
  <si>
    <t>Carlsson, Ståndssamhälle och ståndspersoner, p. 15</t>
  </si>
  <si>
    <t>Share of burghers "surely below 2 %" according to Carlsson. Share of non-noble persons of standing by deducting shares of the other groups from the 5 % that Carlsson gives for all persons of standing.</t>
  </si>
  <si>
    <t>Carlsson, Svensk ståndscirkulation, pp. 18-19</t>
  </si>
  <si>
    <t>&lt;2</t>
  </si>
  <si>
    <t>comment</t>
  </si>
  <si>
    <t>source</t>
  </si>
  <si>
    <t>Ofrälse ståndspersoner. A summary group title for military officers, commoner bureaucrats, owners of manufactures etc. In short, persons of standing who did not belong to either the nobility, the clergy or the burghers.</t>
  </si>
  <si>
    <t>including high nobility.</t>
  </si>
  <si>
    <t>(counts, grevar, and barons, friherrar)</t>
  </si>
  <si>
    <t>explication</t>
  </si>
  <si>
    <t>Non-noble persons of standing</t>
  </si>
  <si>
    <t>High nobility</t>
  </si>
  <si>
    <t>class</t>
  </si>
  <si>
    <t>"Persons of standing" (ståndspersoner)</t>
  </si>
  <si>
    <t>year</t>
  </si>
  <si>
    <t>1. Share of the population, in % (Carlsson)</t>
  </si>
  <si>
    <t>** Edvinsson's population estimates are here: http://historia.se/htmldata6/index.html</t>
  </si>
  <si>
    <t>* Myrdal's book is available online: http://www.ksla.se/anh/amnessokning/allmant/fembandsverket/fembandsverket-band-2/</t>
  </si>
  <si>
    <t>With an arbitrary assumption of a household size of 7, that would give the nobles' share of the population as about 0.2 % in 1400.</t>
  </si>
  <si>
    <t>Edvinsson** gives a Swedish population of 347,000 in 1413, 639,000 in 1571, 854,000 in 1620 and 1,368,171 in 1700</t>
  </si>
  <si>
    <t>A.F. Upton ("The Swedish Nobility, 1600-1772", in H.M. Scott (red), The European Nobilities in the Seventeenth and Eighteenth Centuries. Volume two: Northern, Central and Eastern Europe (1995)) claims that there were 400 noble families in 1611, when Gustavus Adolphus became king.</t>
  </si>
  <si>
    <t>Myrdal (p. 211) continues by saying that the number of 500 noble men with families in 1500 was approximately constant during the 16th century. From the 1630s on they grew by ennobling and in 1700 there were around 2500 families.</t>
  </si>
  <si>
    <r>
      <t>According to Janken Myrdal (</t>
    </r>
    <r>
      <rPr>
        <i/>
        <sz val="12"/>
        <color theme="1"/>
        <rFont val="Arial"/>
        <family val="2"/>
      </rPr>
      <t>Jordbruket under feodalismen</t>
    </r>
    <r>
      <rPr>
        <sz val="12"/>
        <color theme="1"/>
        <rFont val="Arial"/>
        <family val="2"/>
      </rPr>
      <t>*, p. 152) there were 1000 noblemen in 1400, and 500 in 1500. In this period overall population decreased by between 1/4 and 1/3, so the share of nobles decreased.</t>
    </r>
  </si>
  <si>
    <t>0. Summary conclusions by E. Bengtsson</t>
  </si>
  <si>
    <t>Basic message: earlier series confirm small long-run declining trend for nobility and clergy in Sweden</t>
  </si>
  <si>
    <t>Below: more detailed material on earlier periods sent by Erik Bengtsson by email (4-6-2018)</t>
  </si>
  <si>
    <t>Bengtsson et al, EHR 2017, table A1, p.22 (recensements, part de la noblesse dans la population totale)</t>
  </si>
  <si>
    <t>% noblesse</t>
  </si>
  <si>
    <t>Suède</t>
  </si>
  <si>
    <t>Données détaillées sur la taille de la noblesse et du clergé en Suède</t>
  </si>
  <si>
    <t>Year</t>
  </si>
  <si>
    <t xml:space="preserve">shweal_p50p90_z_FR
France
Net personal wealth
Middle 40% | share | adults | equal split
</t>
  </si>
  <si>
    <t xml:space="preserve">shweal_p0p50_z_FR
France
Net personal wealth
Bottom 50% | share | adults | equal split
</t>
  </si>
  <si>
    <t xml:space="preserve">shweal_p90p100_z_FR
France
Net personal wealth
Top 10% | share
</t>
  </si>
  <si>
    <t xml:space="preserve">shweal_p99p100_z_FR
France
Net personal wealth
Top 1% | share
</t>
  </si>
  <si>
    <t>Top 10%</t>
  </si>
  <si>
    <t>Top 1%</t>
  </si>
  <si>
    <t>Middle 40%</t>
  </si>
  <si>
    <t>Bottom 50%</t>
  </si>
  <si>
    <t>Raw series downloaded from wid.world on 25-06-2018 at 09:06:22</t>
  </si>
  <si>
    <t>Données utilisées pour le graphique sur la répartition de la propriété au Royaume-Uni</t>
  </si>
  <si>
    <t>Downloaded from wid.world on 26-06-2018 at 16:31:52</t>
  </si>
  <si>
    <t xml:space="preserve">shweal_p90p100_z_GB
United Kingdom
Net personal wealth
Top 10% | share
</t>
  </si>
  <si>
    <t xml:space="preserve">shweal_p99p100_z_GB
United Kingdom
Net personal wealth
Top 1% | share
</t>
  </si>
  <si>
    <t>Source: calculs de moyennes mobiles (voir formules) à partir des séries WID.world (Garbinti-Goupille-Lebret-Piketty 2017); voir discussion dans l'annexe</t>
  </si>
  <si>
    <t>Données utilisées pour le graphique sur la répartition de la propriété en Suède</t>
  </si>
  <si>
    <t>(1930: estimation)</t>
  </si>
  <si>
    <t>Données utilisées pour le graphique sur l'évolution du suffrage censitaire en Europe</t>
  </si>
  <si>
    <t xml:space="preserve">Part des électeurs dans la population adulte masculine </t>
  </si>
  <si>
    <t>Royaume-Uni</t>
  </si>
  <si>
    <t>(millions)</t>
  </si>
  <si>
    <t xml:space="preserve">N. voters </t>
  </si>
  <si>
    <t>R. Johnston, The history of the parliamentary franchise, House of Commons Research Paper, 2013, p.4: numbers of registered voters following reforms of 1832, 1867 and 1884.</t>
  </si>
  <si>
    <t>B.R. Mitchell, British Historical Statistics, CUP 1988, p.11 and p.15-18 for adult (20+) male population estimates (and p.793-797 for numbers of registered voters)</t>
  </si>
  <si>
    <t>%</t>
  </si>
  <si>
    <t xml:space="preserve">N. adult males </t>
  </si>
  <si>
    <t>(4) Estimates for 1883 look very small (between 7000 and 15000 families for Cannadine, 4250 for Burke), i.e. less than</t>
  </si>
  <si>
    <r>
      <t xml:space="preserve">0,3% of population given demographic rise (here I use the highest Cannadine number for </t>
    </r>
    <r>
      <rPr>
        <b/>
        <u/>
        <sz val="12"/>
        <color theme="1"/>
        <rFont val="Arial"/>
        <family val="2"/>
      </rPr>
      <t>1883</t>
    </r>
    <r>
      <rPr>
        <sz val="12"/>
        <color theme="1"/>
        <rFont val="Arial"/>
        <family val="2"/>
      </rPr>
      <t>, but one should compare more precisely with methods used by Colqhoun-Massie-King) (also I assume 0,3% for clergy: to be further investigated, but unimportant for my purposes here)</t>
    </r>
  </si>
  <si>
    <t>Voir texte de l'annexe au chapitre pour les références bibliographiques complètes liées à ces estimations</t>
  </si>
  <si>
    <t>Top 1% (France)</t>
  </si>
  <si>
    <t>Top 1% (Paris)</t>
  </si>
  <si>
    <t>Raw series from Piketty 2013 chap.10 Table TS10.1</t>
  </si>
  <si>
    <t>Paris</t>
  </si>
  <si>
    <t>Final series used for wealth concentration in France and Paris</t>
  </si>
  <si>
    <t>(see also Piketty, Postel-Vinay and Rosenthal 2018 for revised series)</t>
  </si>
  <si>
    <t>Total pop Scotland</t>
  </si>
  <si>
    <t>Total pop England and Wales</t>
  </si>
  <si>
    <t>Total pop England alone</t>
  </si>
  <si>
    <t>Total pop Ireland</t>
  </si>
  <si>
    <t>Total pop United Kingdom (Maddison 1700-1820)</t>
  </si>
  <si>
    <t>Total pop United Kingdom (sum Mitchell)</t>
  </si>
  <si>
    <t xml:space="preserve">(5) Total UK population estimates for 18c reported in Piketty-Zucman 2013 are based upon interpolations of Maddison 1700 and 1820 estimates (themselves consistent with Mitchell) and tend to overestimate 1780 population (on the basis of Mitchell 12-13M seems more accurate than 15-16M) </t>
  </si>
  <si>
    <t>Données utilisées pour le graphique sur la répartition de la propriété en France (copie de DataG4.1 faite le 19-9-2018)</t>
  </si>
  <si>
    <t>Les estimations ont été ajustées pour prendre en compte la progression temporelle liée à la fixité nominale des seuils électoraux.</t>
  </si>
  <si>
    <t>N. électeurs</t>
  </si>
  <si>
    <t>N. éligibles</t>
  </si>
  <si>
    <t>1830: idem, p.253-254</t>
  </si>
  <si>
    <t>1815: J. Godechot, Les constitutions de la France depuis 1789, Flammarion 1995, p.215-216</t>
  </si>
  <si>
    <t>Top 1% income share</t>
  </si>
  <si>
    <t>Top 10% income share</t>
  </si>
  <si>
    <t>Middle 40% income share</t>
  </si>
  <si>
    <t>Bottom 50% income share</t>
  </si>
  <si>
    <t>(1880-1914)</t>
  </si>
  <si>
    <t>Bottom 50% wealth share</t>
  </si>
  <si>
    <t>Middle 40% wealth share</t>
  </si>
  <si>
    <t>Top 10% wealth share</t>
  </si>
  <si>
    <t>Top 1% wealth share</t>
  </si>
  <si>
    <t>Downloaded from wid.world on 25-06-2018 at 13:59:55</t>
  </si>
  <si>
    <t xml:space="preserve">sptinc_p90p100_992_t_FR
France
Pre-tax national income 
Top 10% | share | adults | tax unit
</t>
  </si>
  <si>
    <t xml:space="preserve">sptinc_p99p100_992_t_FR
France
Pre-tax national income 
Top 1% | share | adults | tax unit
</t>
  </si>
  <si>
    <t xml:space="preserve">sptinc_p50p90_z_FR
France
Pre-tax national income 
Middle 40% | share
</t>
  </si>
  <si>
    <t xml:space="preserve">sptinc_p0p50_z_FR
France
Pre-tax national income 
Bottom 50% | share
</t>
  </si>
  <si>
    <t>Données utilisées pour le graphique sur la répartition des revenus en France (Copie de DataG4.3 effectuée le 13-10-2018)</t>
  </si>
  <si>
    <t>Attention: séries tax units et non equal-split</t>
  </si>
  <si>
    <t>Données utilisées pour le graphique sur l'inégalité des patrimoines dans les sociétés de propriétaires</t>
  </si>
  <si>
    <t>Voir formules et liens vers les données France, Royaume-Uni, Suède</t>
  </si>
  <si>
    <t>1900: see Bengtsonn 2018, "The Swedish Sonderseg…", Table 1 (% suffrage among men 21+, 1896)</t>
  </si>
  <si>
    <t>1820: see Bengtsonn-Olhsson 2018 p.6: 13% adult population with voting rights in 1809 (but possible decline between 1809 and 1865) (four-estate system)</t>
  </si>
  <si>
    <t>Population masculine adulte: environ 30% de la population totale (31M 1820, 35M 1840)</t>
  </si>
  <si>
    <t>%pop adulte masculine</t>
  </si>
  <si>
    <t>(see also Sarlvik "Party and electoral system in Sweden", in Grofman-Lijphart 2002, p.232: about 16% of adult males had the right to vote under the four-estate system)</t>
  </si>
  <si>
    <t>Europe (FR-RU-SU)</t>
  </si>
  <si>
    <t>Données utilisées pour le graphique sur l'inégalité des revenus dans les sociétés de propriétaires</t>
  </si>
  <si>
    <t>Source: calculs de moyennes quinquennales (voir formules) à partir des séries WID.world (Alvaredo-Atkinson-Moretti 2017) (1895-2015); voir discussion dans l'annexe et Piketty 2013 (Table TS10.1) (1780, 1810, 1870)</t>
  </si>
  <si>
    <t>Source: calculs à partir des séries Roine-Waldenstrom (voir Piketty 2013, Table TS10.1); voir discussion dans l'annexe (en particulier au sujet des séries Bengtsson, en cours d'inclusion dans WID.world)</t>
  </si>
  <si>
    <t>(2010-2018)</t>
  </si>
  <si>
    <t>T. Piketty, Capital and ideology, HUP 2020</t>
  </si>
  <si>
    <t>Beware: the estimates presented in this folder are fragile and ought to be interpreted with care</t>
  </si>
  <si>
    <t>See text of the chapter for an interpretative discussion</t>
  </si>
  <si>
    <t>See texte of the appendix for full biblographical references in relation to these estimates</t>
  </si>
  <si>
    <t>Spain</t>
  </si>
  <si>
    <t>Britain</t>
  </si>
  <si>
    <t xml:space="preserve">Britain 1690 </t>
  </si>
  <si>
    <t>Britain 1800</t>
  </si>
  <si>
    <t>Britain 1880</t>
  </si>
  <si>
    <t>Sweden 1750</t>
  </si>
  <si>
    <t>Sweden 1850</t>
  </si>
  <si>
    <t>Spain 1750</t>
  </si>
  <si>
    <t xml:space="preserve">Poland 1750 </t>
  </si>
  <si>
    <t>Hongary 1790</t>
  </si>
  <si>
    <t>Croatia 1790</t>
  </si>
  <si>
    <t>Sweden</t>
  </si>
  <si>
    <t>(last revised: 17/9/2019)</t>
  </si>
  <si>
    <t>Tables and figures from Chapter 5: Ownership societies: European trajectories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</si>
</sst>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6" x14ac:knownFonts="1">
    <font>
      <sz val="11"/>
      <color theme="1"/>
      <name val="Calibri"/>
      <family val="2"/>
      <scheme val="minor"/>
    </font>
    <font>
      <sz val="12"/>
      <color theme="1"/>
      <name val="Arial"/>
      <family val="2"/>
    </font>
    <font>
      <sz val="12"/>
      <color theme="1"/>
      <name val="Arial"/>
      <family val="2"/>
    </font>
    <font>
      <sz val="12"/>
      <color theme="1"/>
      <name val="Arial"/>
      <family val="2"/>
    </font>
    <font>
      <b/>
      <sz val="12"/>
      <color theme="1"/>
      <name val="Arial"/>
      <family val="2"/>
    </font>
    <font>
      <sz val="12"/>
      <color theme="1"/>
      <name val="Calibri"/>
      <family val="2"/>
      <scheme val="minor"/>
    </font>
    <font>
      <b/>
      <u/>
      <sz val="12"/>
      <color theme="1"/>
      <name val="Arial"/>
      <family val="2"/>
    </font>
    <font>
      <sz val="11"/>
      <color theme="1"/>
      <name val="Times New Roman"/>
      <family val="2"/>
    </font>
    <font>
      <i/>
      <sz val="12"/>
      <color theme="1"/>
      <name val="Arial"/>
      <family val="2"/>
    </font>
    <font>
      <b/>
      <i/>
      <u/>
      <sz val="12"/>
      <color theme="1"/>
      <name val="Arial"/>
      <family val="2"/>
    </font>
    <font>
      <sz val="12"/>
      <color theme="0" tint="-0.34998626667073579"/>
      <name val="Arial"/>
      <family val="2"/>
    </font>
    <font>
      <i/>
      <sz val="11"/>
      <color theme="1"/>
      <name val="Times New Roman"/>
      <family val="1"/>
    </font>
    <font>
      <i/>
      <sz val="12"/>
      <color theme="0" tint="-0.34998626667073579"/>
      <name val="Arial"/>
      <family val="2"/>
    </font>
    <font>
      <b/>
      <sz val="11"/>
      <color theme="1"/>
      <name val="Times New Roman"/>
      <family val="1"/>
    </font>
    <font>
      <b/>
      <sz val="12"/>
      <color theme="0" tint="-0.34998626667073579"/>
      <name val="Arial"/>
      <family val="2"/>
    </font>
    <font>
      <sz val="11"/>
      <color theme="1"/>
      <name val="Arial"/>
      <family val="2"/>
    </font>
  </fonts>
  <fills count="5">
    <fill>
      <patternFill patternType="none"/>
    </fill>
    <fill>
      <patternFill patternType="gray125"/>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style="thick">
        <color auto="1"/>
      </right>
      <top/>
      <bottom style="thick">
        <color auto="1"/>
      </bottom>
      <diagonal/>
    </border>
    <border>
      <left/>
      <right/>
      <top/>
      <bottom style="thick">
        <color auto="1"/>
      </bottom>
      <diagonal/>
    </border>
    <border>
      <left style="thick">
        <color auto="1"/>
      </left>
      <right/>
      <top/>
      <bottom style="thick">
        <color auto="1"/>
      </bottom>
      <diagonal/>
    </border>
    <border>
      <left/>
      <right style="thick">
        <color auto="1"/>
      </right>
      <top/>
      <bottom/>
      <diagonal/>
    </border>
    <border>
      <left style="thick">
        <color auto="1"/>
      </left>
      <right/>
      <top/>
      <bottom/>
      <diagonal/>
    </border>
    <border>
      <left/>
      <right style="thick">
        <color auto="1"/>
      </right>
      <top style="thick">
        <color auto="1"/>
      </top>
      <bottom/>
      <diagonal/>
    </border>
    <border>
      <left/>
      <right/>
      <top style="thick">
        <color auto="1"/>
      </top>
      <bottom/>
      <diagonal/>
    </border>
    <border>
      <left style="thick">
        <color auto="1"/>
      </left>
      <right/>
      <top style="thick">
        <color auto="1"/>
      </top>
      <bottom/>
      <diagonal/>
    </border>
  </borders>
  <cellStyleXfs count="3">
    <xf numFmtId="0" fontId="0" fillId="0" borderId="0"/>
    <xf numFmtId="0" fontId="7" fillId="0" borderId="0"/>
    <xf numFmtId="0" fontId="5" fillId="0" borderId="0"/>
  </cellStyleXfs>
  <cellXfs count="85">
    <xf numFmtId="0" fontId="0" fillId="0" borderId="0" xfId="0"/>
    <xf numFmtId="0" fontId="3" fillId="0" borderId="0" xfId="0" applyFont="1"/>
    <xf numFmtId="0" fontId="4" fillId="0" borderId="0" xfId="0" applyFont="1"/>
    <xf numFmtId="0" fontId="5" fillId="0" borderId="0" xfId="0" applyFont="1"/>
    <xf numFmtId="164" fontId="3" fillId="0" borderId="0" xfId="0" applyNumberFormat="1" applyFont="1" applyAlignment="1">
      <alignment horizontal="center"/>
    </xf>
    <xf numFmtId="0" fontId="3" fillId="0" borderId="0" xfId="0" applyFont="1" applyAlignment="1">
      <alignment horizontal="center"/>
    </xf>
    <xf numFmtId="164" fontId="3" fillId="0" borderId="0" xfId="0" applyNumberFormat="1" applyFont="1"/>
    <xf numFmtId="164" fontId="3" fillId="0" borderId="1" xfId="0" applyNumberFormat="1" applyFont="1" applyBorder="1" applyAlignment="1">
      <alignment horizontal="center"/>
    </xf>
    <xf numFmtId="164" fontId="3" fillId="0" borderId="2" xfId="0" applyNumberFormat="1" applyFont="1" applyBorder="1" applyAlignment="1">
      <alignment horizontal="center"/>
    </xf>
    <xf numFmtId="164" fontId="3" fillId="0" borderId="3" xfId="0" applyNumberFormat="1" applyFont="1" applyBorder="1" applyAlignment="1">
      <alignment horizontal="center"/>
    </xf>
    <xf numFmtId="0" fontId="3" fillId="0" borderId="4"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3" fontId="3" fillId="0" borderId="0" xfId="0" applyNumberFormat="1" applyFont="1" applyAlignment="1">
      <alignment horizontal="center" vertical="center"/>
    </xf>
    <xf numFmtId="0" fontId="3" fillId="0" borderId="0" xfId="0" applyFont="1" applyAlignment="1">
      <alignment horizontal="center" vertical="center"/>
    </xf>
    <xf numFmtId="164" fontId="3" fillId="0" borderId="2" xfId="0" applyNumberFormat="1" applyFont="1" applyBorder="1"/>
    <xf numFmtId="0" fontId="3" fillId="0" borderId="0" xfId="0" applyFont="1" applyBorder="1"/>
    <xf numFmtId="0" fontId="3" fillId="0" borderId="6" xfId="0" applyFont="1" applyBorder="1"/>
    <xf numFmtId="0" fontId="3" fillId="0" borderId="7" xfId="0" applyFont="1" applyBorder="1"/>
    <xf numFmtId="0" fontId="3" fillId="0" borderId="8" xfId="0" applyFont="1" applyBorder="1"/>
    <xf numFmtId="164" fontId="3" fillId="0" borderId="0" xfId="0" applyNumberFormat="1" applyFont="1" applyAlignment="1">
      <alignment horizontal="center" vertical="center"/>
    </xf>
    <xf numFmtId="3" fontId="3" fillId="0" borderId="0" xfId="0" applyNumberFormat="1" applyFont="1"/>
    <xf numFmtId="3" fontId="3" fillId="0" borderId="0" xfId="0" applyNumberFormat="1" applyFont="1" applyAlignment="1">
      <alignment horizontal="center"/>
    </xf>
    <xf numFmtId="4" fontId="3" fillId="0" borderId="0" xfId="0" applyNumberFormat="1" applyFont="1" applyAlignment="1">
      <alignment horizontal="center" vertical="center"/>
    </xf>
    <xf numFmtId="2" fontId="3" fillId="0" borderId="0" xfId="0" applyNumberFormat="1" applyFont="1" applyAlignment="1">
      <alignment horizontal="center"/>
    </xf>
    <xf numFmtId="164" fontId="4" fillId="0" borderId="0" xfId="0" applyNumberFormat="1" applyFont="1" applyAlignment="1">
      <alignment horizontal="center" vertical="center"/>
    </xf>
    <xf numFmtId="3" fontId="4" fillId="0" borderId="0" xfId="0" applyNumberFormat="1" applyFont="1" applyAlignment="1">
      <alignment horizontal="center" vertical="center"/>
    </xf>
    <xf numFmtId="3" fontId="4" fillId="0" borderId="0" xfId="0" applyNumberFormat="1" applyFont="1" applyAlignment="1">
      <alignment horizontal="center" vertical="center" wrapText="1"/>
    </xf>
    <xf numFmtId="0" fontId="4" fillId="0" borderId="0" xfId="0" applyFont="1" applyAlignment="1">
      <alignment horizontal="center" vertical="center" wrapText="1"/>
    </xf>
    <xf numFmtId="0" fontId="3" fillId="0" borderId="0" xfId="0" applyFont="1" applyAlignment="1">
      <alignment horizontal="center" vertical="center" wrapText="1"/>
    </xf>
    <xf numFmtId="3" fontId="3" fillId="0" borderId="0" xfId="0" applyNumberFormat="1" applyFont="1" applyAlignment="1">
      <alignment horizontal="center" vertical="center" wrapText="1"/>
    </xf>
    <xf numFmtId="164" fontId="4" fillId="0" borderId="0" xfId="0" applyNumberFormat="1" applyFont="1" applyAlignment="1">
      <alignment horizontal="center" vertical="center" wrapText="1"/>
    </xf>
    <xf numFmtId="0" fontId="7" fillId="0" borderId="0" xfId="1"/>
    <xf numFmtId="0" fontId="3" fillId="0" borderId="0" xfId="1" applyFont="1"/>
    <xf numFmtId="2" fontId="3" fillId="0" borderId="0" xfId="1" applyNumberFormat="1" applyFont="1"/>
    <xf numFmtId="0" fontId="8" fillId="0" borderId="0" xfId="1" applyFont="1"/>
    <xf numFmtId="0" fontId="4" fillId="0" borderId="0" xfId="1" applyFont="1"/>
    <xf numFmtId="0" fontId="6" fillId="0" borderId="0" xfId="1" applyFont="1"/>
    <xf numFmtId="0" fontId="3" fillId="2" borderId="0" xfId="1" applyFont="1" applyFill="1"/>
    <xf numFmtId="0" fontId="3" fillId="3" borderId="0" xfId="1" applyFont="1" applyFill="1"/>
    <xf numFmtId="0" fontId="3" fillId="3" borderId="0" xfId="1" quotePrefix="1" applyFont="1" applyFill="1"/>
    <xf numFmtId="0" fontId="8" fillId="3" borderId="0" xfId="1" applyFont="1" applyFill="1"/>
    <xf numFmtId="0" fontId="3" fillId="4" borderId="0" xfId="1" applyFont="1" applyFill="1"/>
    <xf numFmtId="0" fontId="10" fillId="0" borderId="0" xfId="1" applyFont="1"/>
    <xf numFmtId="2" fontId="3" fillId="3" borderId="0" xfId="1" applyNumberFormat="1" applyFont="1" applyFill="1"/>
    <xf numFmtId="0" fontId="7" fillId="0" borderId="0" xfId="1" applyFont="1"/>
    <xf numFmtId="0" fontId="11" fillId="0" borderId="0" xfId="1" applyFont="1"/>
    <xf numFmtId="0" fontId="3" fillId="0" borderId="0" xfId="1" applyFont="1" applyAlignment="1">
      <alignment horizontal="center"/>
    </xf>
    <xf numFmtId="0" fontId="10" fillId="0" borderId="0" xfId="1" applyFont="1" applyAlignment="1">
      <alignment horizontal="center"/>
    </xf>
    <xf numFmtId="0" fontId="12" fillId="0" borderId="0" xfId="1" applyFont="1" applyAlignment="1">
      <alignment horizontal="center"/>
    </xf>
    <xf numFmtId="0" fontId="11" fillId="0" borderId="0" xfId="1" applyFont="1" applyAlignment="1">
      <alignment horizontal="left"/>
    </xf>
    <xf numFmtId="0" fontId="8" fillId="0" borderId="0" xfId="1" applyFont="1" applyAlignment="1">
      <alignment horizontal="left"/>
    </xf>
    <xf numFmtId="0" fontId="8" fillId="4" borderId="0" xfId="1" applyFont="1" applyFill="1" applyAlignment="1">
      <alignment horizontal="left"/>
    </xf>
    <xf numFmtId="0" fontId="3" fillId="0" borderId="0" xfId="1" applyFont="1" applyAlignment="1">
      <alignment horizontal="left"/>
    </xf>
    <xf numFmtId="0" fontId="13" fillId="0" borderId="0" xfId="1" applyFont="1" applyAlignment="1">
      <alignment horizontal="center"/>
    </xf>
    <xf numFmtId="0" fontId="4" fillId="0" borderId="0" xfId="1" applyFont="1" applyAlignment="1">
      <alignment horizontal="center"/>
    </xf>
    <xf numFmtId="0" fontId="4" fillId="4" borderId="0" xfId="1" applyFont="1" applyFill="1" applyAlignment="1">
      <alignment horizontal="center"/>
    </xf>
    <xf numFmtId="0" fontId="4" fillId="4" borderId="0" xfId="1" applyFont="1" applyFill="1"/>
    <xf numFmtId="10" fontId="3" fillId="0" borderId="0" xfId="0" applyNumberFormat="1" applyFont="1"/>
    <xf numFmtId="0" fontId="15" fillId="0" borderId="0" xfId="0" applyFont="1"/>
    <xf numFmtId="0" fontId="3" fillId="0" borderId="0" xfId="0" applyFont="1" applyAlignment="1">
      <alignment wrapText="1"/>
    </xf>
    <xf numFmtId="2" fontId="3" fillId="0" borderId="0" xfId="0" applyNumberFormat="1" applyFont="1"/>
    <xf numFmtId="164" fontId="3" fillId="0" borderId="0" xfId="0" applyNumberFormat="1" applyFont="1" applyAlignment="1">
      <alignment horizontal="center" wrapText="1"/>
    </xf>
    <xf numFmtId="0" fontId="3" fillId="0" borderId="0" xfId="0" applyFont="1" applyAlignment="1"/>
    <xf numFmtId="1" fontId="4" fillId="0" borderId="0" xfId="0" applyNumberFormat="1" applyFont="1" applyAlignment="1">
      <alignment horizontal="center" vertical="center"/>
    </xf>
    <xf numFmtId="0" fontId="5" fillId="0" borderId="0" xfId="2"/>
    <xf numFmtId="9" fontId="3" fillId="0" borderId="0" xfId="2" applyNumberFormat="1" applyFont="1" applyAlignment="1">
      <alignment horizontal="center"/>
    </xf>
    <xf numFmtId="0" fontId="3" fillId="0" borderId="0" xfId="2" applyFont="1"/>
    <xf numFmtId="0" fontId="2" fillId="0" borderId="0" xfId="0" applyFont="1"/>
    <xf numFmtId="0" fontId="3" fillId="0" borderId="8" xfId="0" applyFont="1" applyBorder="1" applyAlignment="1">
      <alignment horizontal="center"/>
    </xf>
    <xf numFmtId="0" fontId="3" fillId="0" borderId="7" xfId="0" applyFont="1" applyBorder="1" applyAlignment="1">
      <alignment horizontal="center"/>
    </xf>
    <xf numFmtId="0" fontId="3" fillId="0" borderId="6" xfId="0" applyFont="1" applyBorder="1" applyAlignment="1">
      <alignment horizontal="center"/>
    </xf>
    <xf numFmtId="0" fontId="4" fillId="0" borderId="0" xfId="0" applyFont="1" applyAlignment="1">
      <alignment horizontal="center" vertical="center"/>
    </xf>
    <xf numFmtId="0" fontId="3" fillId="0" borderId="0" xfId="1" applyFont="1" applyAlignment="1">
      <alignment horizontal="center"/>
    </xf>
    <xf numFmtId="0" fontId="3" fillId="0" borderId="0" xfId="1" applyFont="1" applyAlignment="1"/>
    <xf numFmtId="0" fontId="10" fillId="0" borderId="0" xfId="1" applyFont="1" applyAlignment="1">
      <alignment horizontal="center"/>
    </xf>
    <xf numFmtId="0" fontId="12" fillId="0" borderId="0" xfId="1" applyFont="1" applyAlignment="1">
      <alignment horizontal="left"/>
    </xf>
    <xf numFmtId="0" fontId="10" fillId="0" borderId="0" xfId="1" applyFont="1" applyAlignment="1">
      <alignment horizontal="left"/>
    </xf>
    <xf numFmtId="0" fontId="3" fillId="0" borderId="0" xfId="1" applyFont="1" applyAlignment="1">
      <alignment horizontal="left"/>
    </xf>
    <xf numFmtId="0" fontId="8" fillId="0" borderId="0" xfId="1" applyFont="1" applyAlignment="1">
      <alignment horizontal="left"/>
    </xf>
    <xf numFmtId="0" fontId="14" fillId="0" borderId="0" xfId="1" applyFont="1" applyAlignment="1">
      <alignment horizontal="center"/>
    </xf>
    <xf numFmtId="0" fontId="4" fillId="0" borderId="0" xfId="1" applyFont="1" applyAlignment="1">
      <alignment horizontal="center"/>
    </xf>
    <xf numFmtId="0" fontId="4" fillId="0" borderId="0" xfId="1" applyFont="1" applyAlignment="1"/>
    <xf numFmtId="0" fontId="12" fillId="0" borderId="0" xfId="1" applyFont="1" applyAlignment="1">
      <alignment horizontal="center"/>
    </xf>
    <xf numFmtId="0" fontId="1" fillId="0" borderId="0" xfId="0" applyFont="1"/>
  </cellXfs>
  <cellStyles count="3">
    <cellStyle name="Normal" xfId="0" builtinId="0"/>
    <cellStyle name="Normal 15 12" xfId="2"/>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6.xml"/><Relationship Id="rId18" Type="http://schemas.openxmlformats.org/officeDocument/2006/relationships/worksheet" Target="worksheets/sheet11.xml"/><Relationship Id="rId26" Type="http://schemas.openxmlformats.org/officeDocument/2006/relationships/externalLink" Target="externalLinks/externalLink7.xml"/><Relationship Id="rId3" Type="http://schemas.openxmlformats.org/officeDocument/2006/relationships/chartsheet" Target="chartsheets/sheet2.xml"/><Relationship Id="rId21" Type="http://schemas.openxmlformats.org/officeDocument/2006/relationships/externalLink" Target="externalLinks/externalLink2.xml"/><Relationship Id="rId7" Type="http://schemas.openxmlformats.org/officeDocument/2006/relationships/chartsheet" Target="chartsheets/sheet6.xml"/><Relationship Id="rId12" Type="http://schemas.openxmlformats.org/officeDocument/2006/relationships/worksheet" Target="worksheets/sheet5.xml"/><Relationship Id="rId17" Type="http://schemas.openxmlformats.org/officeDocument/2006/relationships/worksheet" Target="worksheets/sheet10.xml"/><Relationship Id="rId25" Type="http://schemas.openxmlformats.org/officeDocument/2006/relationships/externalLink" Target="externalLinks/externalLink6.xml"/><Relationship Id="rId2" Type="http://schemas.openxmlformats.org/officeDocument/2006/relationships/chartsheet" Target="chartsheets/sheet1.xml"/><Relationship Id="rId16" Type="http://schemas.openxmlformats.org/officeDocument/2006/relationships/worksheet" Target="worksheets/sheet9.xml"/><Relationship Id="rId20" Type="http://schemas.openxmlformats.org/officeDocument/2006/relationships/externalLink" Target="externalLinks/externalLink1.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worksheet" Target="worksheets/sheet4.xml"/><Relationship Id="rId24" Type="http://schemas.openxmlformats.org/officeDocument/2006/relationships/externalLink" Target="externalLinks/externalLink5.xml"/><Relationship Id="rId5" Type="http://schemas.openxmlformats.org/officeDocument/2006/relationships/chartsheet" Target="chartsheets/sheet4.xml"/><Relationship Id="rId15" Type="http://schemas.openxmlformats.org/officeDocument/2006/relationships/worksheet" Target="worksheets/sheet8.xml"/><Relationship Id="rId23" Type="http://schemas.openxmlformats.org/officeDocument/2006/relationships/externalLink" Target="externalLinks/externalLink4.xml"/><Relationship Id="rId28" Type="http://schemas.openxmlformats.org/officeDocument/2006/relationships/styles" Target="styles.xml"/><Relationship Id="rId10" Type="http://schemas.openxmlformats.org/officeDocument/2006/relationships/worksheet" Target="worksheets/sheet3.xml"/><Relationship Id="rId19" Type="http://schemas.openxmlformats.org/officeDocument/2006/relationships/worksheet" Target="worksheets/sheet12.xml"/><Relationship Id="rId4" Type="http://schemas.openxmlformats.org/officeDocument/2006/relationships/chartsheet" Target="chartsheets/sheet3.xml"/><Relationship Id="rId9" Type="http://schemas.openxmlformats.org/officeDocument/2006/relationships/worksheet" Target="worksheets/sheet2.xml"/><Relationship Id="rId14" Type="http://schemas.openxmlformats.org/officeDocument/2006/relationships/worksheet" Target="worksheets/sheet7.xml"/><Relationship Id="rId22" Type="http://schemas.openxmlformats.org/officeDocument/2006/relationships/externalLink" Target="externalLinks/externalLink3.xml"/><Relationship Id="rId27" Type="http://schemas.openxmlformats.org/officeDocument/2006/relationships/theme" Target="theme/theme1.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5.1. The weight of the clergy in Europe, 1530-1930 </a:t>
            </a:r>
            <a:endParaRPr lang="fr-FR" sz="1800" b="0">
              <a:latin typeface="Arial Narrow" panose="020B0606020202030204" pitchFamily="34" charset="0"/>
            </a:endParaRPr>
          </a:p>
        </c:rich>
      </c:tx>
      <c:layout>
        <c:manualLayout>
          <c:xMode val="edge"/>
          <c:yMode val="edge"/>
          <c:x val="0.20859479896833227"/>
          <c:y val="0"/>
        </c:manualLayout>
      </c:layout>
      <c:overlay val="0"/>
    </c:title>
    <c:autoTitleDeleted val="0"/>
    <c:plotArea>
      <c:layout>
        <c:manualLayout>
          <c:layoutTarget val="inner"/>
          <c:xMode val="edge"/>
          <c:yMode val="edge"/>
          <c:x val="9.2539562138393483E-2"/>
          <c:y val="5.7757216912005173E-2"/>
          <c:w val="0.90154389680195612"/>
          <c:h val="0.72010205268796557"/>
        </c:manualLayout>
      </c:layout>
      <c:barChart>
        <c:barDir val="col"/>
        <c:grouping val="clustered"/>
        <c:varyColors val="0"/>
        <c:ser>
          <c:idx val="0"/>
          <c:order val="0"/>
          <c:tx>
            <c:v>Part du clergé dans la population adulte masculine</c:v>
          </c:tx>
          <c:spPr>
            <a:solidFill>
              <a:schemeClr val="accent2"/>
            </a:solidFill>
            <a:ln>
              <a:solidFill>
                <a:schemeClr val="accent2"/>
              </a:solidFill>
            </a:ln>
          </c:spPr>
          <c:invertIfNegative val="0"/>
          <c:dPt>
            <c:idx val="0"/>
            <c:invertIfNegative val="0"/>
            <c:bubble3D val="0"/>
            <c:spPr>
              <a:solidFill>
                <a:schemeClr val="accent2"/>
              </a:solidFill>
              <a:ln>
                <a:solidFill>
                  <a:schemeClr val="accent2"/>
                </a:solidFill>
              </a:ln>
            </c:spPr>
          </c:dPt>
          <c:dPt>
            <c:idx val="1"/>
            <c:invertIfNegative val="0"/>
            <c:bubble3D val="0"/>
          </c:dPt>
          <c:dPt>
            <c:idx val="2"/>
            <c:invertIfNegative val="0"/>
            <c:bubble3D val="0"/>
          </c:dPt>
          <c:dPt>
            <c:idx val="4"/>
            <c:invertIfNegative val="0"/>
            <c:bubble3D val="0"/>
          </c:dPt>
          <c:dPt>
            <c:idx val="5"/>
            <c:invertIfNegative val="0"/>
            <c:bubble3D val="0"/>
            <c:spPr>
              <a:solidFill>
                <a:srgbClr val="0070C0"/>
              </a:solidFill>
              <a:ln>
                <a:solidFill>
                  <a:srgbClr val="0070C0"/>
                </a:solidFill>
              </a:ln>
            </c:spPr>
          </c:dPt>
          <c:dPt>
            <c:idx val="6"/>
            <c:invertIfNegative val="0"/>
            <c:bubble3D val="0"/>
            <c:spPr>
              <a:solidFill>
                <a:srgbClr val="0070C0"/>
              </a:solidFill>
              <a:ln>
                <a:solidFill>
                  <a:srgbClr val="0070C0"/>
                </a:solidFill>
              </a:ln>
            </c:spPr>
          </c:dPt>
          <c:dPt>
            <c:idx val="7"/>
            <c:invertIfNegative val="0"/>
            <c:bubble3D val="0"/>
            <c:spPr>
              <a:solidFill>
                <a:srgbClr val="0070C0"/>
              </a:solidFill>
              <a:ln>
                <a:solidFill>
                  <a:srgbClr val="0070C0"/>
                </a:solidFill>
              </a:ln>
            </c:spPr>
          </c:dPt>
          <c:dPt>
            <c:idx val="8"/>
            <c:invertIfNegative val="0"/>
            <c:bubble3D val="0"/>
            <c:spPr>
              <a:solidFill>
                <a:srgbClr val="C00000"/>
              </a:solidFill>
              <a:ln>
                <a:solidFill>
                  <a:srgbClr val="C00000"/>
                </a:solidFill>
              </a:ln>
            </c:spPr>
          </c:dPt>
          <c:dPt>
            <c:idx val="9"/>
            <c:invertIfNegative val="0"/>
            <c:bubble3D val="0"/>
            <c:spPr>
              <a:solidFill>
                <a:srgbClr val="C00000"/>
              </a:solidFill>
              <a:ln>
                <a:solidFill>
                  <a:srgbClr val="C00000"/>
                </a:solidFill>
              </a:ln>
            </c:spPr>
          </c:dPt>
          <c:dPt>
            <c:idx val="10"/>
            <c:invertIfNegative val="0"/>
            <c:bubble3D val="0"/>
            <c:spPr>
              <a:solidFill>
                <a:srgbClr val="C00000"/>
              </a:solidFill>
              <a:ln>
                <a:solidFill>
                  <a:srgbClr val="C00000"/>
                </a:solidFill>
              </a:ln>
            </c:spPr>
          </c:dPt>
          <c:cat>
            <c:numRef>
              <c:f>DataF5.1!$A$5:$K$5</c:f>
              <c:numCache>
                <c:formatCode>General</c:formatCode>
                <c:ptCount val="11"/>
                <c:pt idx="0">
                  <c:v>1590</c:v>
                </c:pt>
                <c:pt idx="1">
                  <c:v>1700</c:v>
                </c:pt>
                <c:pt idx="2">
                  <c:v>1770</c:v>
                </c:pt>
                <c:pt idx="3">
                  <c:v>1840</c:v>
                </c:pt>
                <c:pt idx="4">
                  <c:v>1930</c:v>
                </c:pt>
                <c:pt idx="5">
                  <c:v>1660</c:v>
                </c:pt>
                <c:pt idx="6">
                  <c:v>1780</c:v>
                </c:pt>
                <c:pt idx="7">
                  <c:v>1870</c:v>
                </c:pt>
                <c:pt idx="8">
                  <c:v>1530</c:v>
                </c:pt>
                <c:pt idx="9">
                  <c:v>1690</c:v>
                </c:pt>
                <c:pt idx="10">
                  <c:v>1800</c:v>
                </c:pt>
              </c:numCache>
            </c:numRef>
          </c:cat>
          <c:val>
            <c:numRef>
              <c:f>DataF5.1!$A$6:$K$6</c:f>
              <c:numCache>
                <c:formatCode>0.0%</c:formatCode>
                <c:ptCount val="11"/>
                <c:pt idx="0">
                  <c:v>2.8000000000000004E-2</c:v>
                </c:pt>
                <c:pt idx="1">
                  <c:v>4.6666666666666669E-2</c:v>
                </c:pt>
                <c:pt idx="2">
                  <c:v>3.4066666666666669E-2</c:v>
                </c:pt>
                <c:pt idx="3">
                  <c:v>1.8666666666666668E-2</c:v>
                </c:pt>
                <c:pt idx="4">
                  <c:v>7.000000000000001E-3</c:v>
                </c:pt>
                <c:pt idx="5">
                  <c:v>3.258746319641706E-2</c:v>
                </c:pt>
                <c:pt idx="6">
                  <c:v>1.6863609535166649E-2</c:v>
                </c:pt>
                <c:pt idx="7">
                  <c:v>6.0244432853507899E-3</c:v>
                </c:pt>
                <c:pt idx="8">
                  <c:v>2.8648152649314751E-2</c:v>
                </c:pt>
                <c:pt idx="9">
                  <c:v>8.6481526493147488E-3</c:v>
                </c:pt>
                <c:pt idx="10">
                  <c:v>5.0275544271752405E-3</c:v>
                </c:pt>
              </c:numCache>
            </c:numRef>
          </c:val>
          <c:extLst/>
        </c:ser>
        <c:dLbls>
          <c:showLegendKey val="0"/>
          <c:showVal val="0"/>
          <c:showCatName val="0"/>
          <c:showSerName val="0"/>
          <c:showPercent val="0"/>
          <c:showBubbleSize val="0"/>
        </c:dLbls>
        <c:gapWidth val="30"/>
        <c:axId val="167583984"/>
        <c:axId val="167584376"/>
      </c:barChart>
      <c:catAx>
        <c:axId val="167583984"/>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167584376"/>
        <c:crosses val="autoZero"/>
        <c:auto val="1"/>
        <c:lblAlgn val="ctr"/>
        <c:lblOffset val="100"/>
        <c:tickMarkSkip val="2"/>
        <c:noMultiLvlLbl val="0"/>
      </c:catAx>
      <c:valAx>
        <c:axId val="167584376"/>
        <c:scaling>
          <c:orientation val="minMax"/>
          <c:max val="5.5000000000000007E-2"/>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adult male population</a:t>
                </a:r>
                <a:endParaRPr lang="fr-FR" sz="1200" b="0">
                  <a:latin typeface="Arial" panose="020B0604020202020204" pitchFamily="34" charset="0"/>
                  <a:cs typeface="Arial" panose="020B0604020202020204" pitchFamily="34" charset="0"/>
                </a:endParaRPr>
              </a:p>
            </c:rich>
          </c:tx>
          <c:layout>
            <c:manualLayout>
              <c:xMode val="edge"/>
              <c:yMode val="edge"/>
              <c:x val="6.1900498396189713E-4"/>
              <c:y val="0.20093781242076728"/>
            </c:manualLayout>
          </c:layout>
          <c:overlay val="0"/>
        </c:title>
        <c:numFmt formatCode="0.0%" sourceLinked="0"/>
        <c:majorTickMark val="out"/>
        <c:minorTickMark val="none"/>
        <c:tickLblPos val="nextTo"/>
        <c:txPr>
          <a:bodyPr/>
          <a:lstStyle/>
          <a:p>
            <a:pPr>
              <a:defRPr sz="1400" b="0" i="0">
                <a:latin typeface="Arial"/>
              </a:defRPr>
            </a:pPr>
            <a:endParaRPr lang="fr-FR"/>
          </a:p>
        </c:txPr>
        <c:crossAx val="167583984"/>
        <c:crosses val="autoZero"/>
        <c:crossBetween val="between"/>
        <c:majorUnit val="5.000000000000001E-3"/>
      </c:valAx>
      <c:spPr>
        <a:noFill/>
        <a:ln w="25400">
          <a:solidFill>
            <a:schemeClr val="tx1"/>
          </a:solidFill>
        </a:ln>
      </c:spPr>
    </c:plotArea>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5.2. The weight of the nobility in Europe, 1660-1880 </a:t>
            </a:r>
            <a:endParaRPr lang="fr-FR" sz="1800" b="0">
              <a:latin typeface="Arial Narrow" panose="020B0606020202030204" pitchFamily="34" charset="0"/>
            </a:endParaRPr>
          </a:p>
        </c:rich>
      </c:tx>
      <c:layout>
        <c:manualLayout>
          <c:xMode val="edge"/>
          <c:yMode val="edge"/>
          <c:x val="0.19066851886797986"/>
          <c:y val="0"/>
        </c:manualLayout>
      </c:layout>
      <c:overlay val="0"/>
    </c:title>
    <c:autoTitleDeleted val="0"/>
    <c:plotArea>
      <c:layout>
        <c:manualLayout>
          <c:layoutTarget val="inner"/>
          <c:xMode val="edge"/>
          <c:yMode val="edge"/>
          <c:x val="8.7023783645977362E-2"/>
          <c:y val="5.7757216912005173E-2"/>
          <c:w val="0.90705967529437226"/>
          <c:h val="0.66351766528113698"/>
        </c:manualLayout>
      </c:layout>
      <c:barChart>
        <c:barDir val="col"/>
        <c:grouping val="clustered"/>
        <c:varyColors val="0"/>
        <c:ser>
          <c:idx val="0"/>
          <c:order val="0"/>
          <c:tx>
            <c:v>Part de la noblesse dans la population totale</c:v>
          </c:tx>
          <c:spPr>
            <a:solidFill>
              <a:schemeClr val="accent2"/>
            </a:solidFill>
            <a:ln>
              <a:solidFill>
                <a:schemeClr val="bg1"/>
              </a:solidFill>
            </a:ln>
          </c:spPr>
          <c:invertIfNegative val="0"/>
          <c:dPt>
            <c:idx val="0"/>
            <c:invertIfNegative val="0"/>
            <c:bubble3D val="0"/>
            <c:spPr>
              <a:solidFill>
                <a:srgbClr val="0070C0"/>
              </a:solidFill>
              <a:ln>
                <a:solidFill>
                  <a:schemeClr val="bg1"/>
                </a:solidFill>
              </a:ln>
            </c:spPr>
          </c:dPt>
          <c:dPt>
            <c:idx val="1"/>
            <c:invertIfNegative val="0"/>
            <c:bubble3D val="0"/>
            <c:spPr>
              <a:solidFill>
                <a:srgbClr val="0070C0"/>
              </a:solidFill>
              <a:ln>
                <a:solidFill>
                  <a:srgbClr val="0070C0"/>
                </a:solidFill>
              </a:ln>
            </c:spPr>
          </c:dPt>
          <c:dPt>
            <c:idx val="2"/>
            <c:invertIfNegative val="0"/>
            <c:bubble3D val="0"/>
            <c:spPr>
              <a:solidFill>
                <a:srgbClr val="C00000"/>
              </a:solidFill>
              <a:ln>
                <a:solidFill>
                  <a:srgbClr val="C00000"/>
                </a:solidFill>
              </a:ln>
            </c:spPr>
          </c:dPt>
          <c:dPt>
            <c:idx val="3"/>
            <c:invertIfNegative val="0"/>
            <c:bubble3D val="0"/>
            <c:spPr>
              <a:solidFill>
                <a:srgbClr val="C00000"/>
              </a:solidFill>
              <a:ln>
                <a:solidFill>
                  <a:srgbClr val="C00000"/>
                </a:solidFill>
              </a:ln>
            </c:spPr>
          </c:dPt>
          <c:dPt>
            <c:idx val="4"/>
            <c:invertIfNegative val="0"/>
            <c:bubble3D val="0"/>
            <c:spPr>
              <a:solidFill>
                <a:srgbClr val="C00000"/>
              </a:solidFill>
              <a:ln>
                <a:solidFill>
                  <a:srgbClr val="C00000"/>
                </a:solidFill>
              </a:ln>
            </c:spPr>
          </c:dPt>
          <c:dPt>
            <c:idx val="5"/>
            <c:invertIfNegative val="0"/>
            <c:bubble3D val="0"/>
            <c:spPr>
              <a:solidFill>
                <a:schemeClr val="accent4"/>
              </a:solidFill>
              <a:ln>
                <a:solidFill>
                  <a:schemeClr val="bg1"/>
                </a:solidFill>
              </a:ln>
            </c:spPr>
          </c:dPt>
          <c:dPt>
            <c:idx val="6"/>
            <c:invertIfNegative val="0"/>
            <c:bubble3D val="0"/>
            <c:spPr>
              <a:solidFill>
                <a:srgbClr val="FFC000"/>
              </a:solidFill>
              <a:ln>
                <a:solidFill>
                  <a:srgbClr val="FFC000"/>
                </a:solidFill>
              </a:ln>
            </c:spPr>
          </c:dPt>
          <c:dPt>
            <c:idx val="7"/>
            <c:invertIfNegative val="0"/>
            <c:bubble3D val="0"/>
          </c:dPt>
          <c:dPt>
            <c:idx val="8"/>
            <c:invertIfNegative val="0"/>
            <c:bubble3D val="0"/>
            <c:spPr>
              <a:solidFill>
                <a:srgbClr val="00B0F0"/>
              </a:solidFill>
              <a:ln>
                <a:solidFill>
                  <a:schemeClr val="bg1"/>
                </a:solidFill>
              </a:ln>
            </c:spPr>
          </c:dPt>
          <c:dPt>
            <c:idx val="9"/>
            <c:invertIfNegative val="0"/>
            <c:bubble3D val="0"/>
            <c:spPr>
              <a:solidFill>
                <a:srgbClr val="7030A0"/>
              </a:solidFill>
              <a:ln>
                <a:solidFill>
                  <a:srgbClr val="FFFF00"/>
                </a:solidFill>
              </a:ln>
            </c:spPr>
          </c:dPt>
          <c:dPt>
            <c:idx val="10"/>
            <c:invertIfNegative val="0"/>
            <c:bubble3D val="0"/>
            <c:spPr>
              <a:solidFill>
                <a:srgbClr val="002060"/>
              </a:solidFill>
              <a:ln>
                <a:solidFill>
                  <a:schemeClr val="bg1"/>
                </a:solidFill>
              </a:ln>
            </c:spPr>
          </c:dPt>
          <c:dPt>
            <c:idx val="11"/>
            <c:invertIfNegative val="0"/>
            <c:bubble3D val="0"/>
            <c:spPr>
              <a:solidFill>
                <a:schemeClr val="accent6"/>
              </a:solidFill>
              <a:ln>
                <a:solidFill>
                  <a:schemeClr val="bg1"/>
                </a:solidFill>
              </a:ln>
            </c:spPr>
          </c:dPt>
          <c:cat>
            <c:strRef>
              <c:f>DataF5.2!$A$4:$L$4</c:f>
              <c:strCache>
                <c:ptCount val="12"/>
                <c:pt idx="0">
                  <c:v>France 1660</c:v>
                </c:pt>
                <c:pt idx="1">
                  <c:v>France 1780</c:v>
                </c:pt>
                <c:pt idx="2">
                  <c:v>Britain 1690 </c:v>
                </c:pt>
                <c:pt idx="3">
                  <c:v>Britain 1800</c:v>
                </c:pt>
                <c:pt idx="4">
                  <c:v>Britain 1880</c:v>
                </c:pt>
                <c:pt idx="5">
                  <c:v>Sweden 1750</c:v>
                </c:pt>
                <c:pt idx="6">
                  <c:v>Sweden 1850</c:v>
                </c:pt>
                <c:pt idx="7">
                  <c:v>Spain 1750</c:v>
                </c:pt>
                <c:pt idx="8">
                  <c:v>Portugal 1800</c:v>
                </c:pt>
                <c:pt idx="9">
                  <c:v>Poland 1750 </c:v>
                </c:pt>
                <c:pt idx="10">
                  <c:v>Hongary 1790</c:v>
                </c:pt>
                <c:pt idx="11">
                  <c:v>Croatia 1790</c:v>
                </c:pt>
              </c:strCache>
            </c:strRef>
          </c:cat>
          <c:val>
            <c:numRef>
              <c:f>DataF5.2!$A$5:$L$5</c:f>
              <c:numCache>
                <c:formatCode>0.0%</c:formatCode>
                <c:ptCount val="12"/>
                <c:pt idx="0">
                  <c:v>1.9805961827999503E-2</c:v>
                </c:pt>
                <c:pt idx="1">
                  <c:v>7.7535503920789202E-3</c:v>
                </c:pt>
                <c:pt idx="2">
                  <c:v>1.4094777309709719E-2</c:v>
                </c:pt>
                <c:pt idx="3">
                  <c:v>1.1480023382277438E-2</c:v>
                </c:pt>
                <c:pt idx="4">
                  <c:v>2.5227656806604179E-3</c:v>
                </c:pt>
                <c:pt idx="5">
                  <c:v>4.7999999999999996E-3</c:v>
                </c:pt>
                <c:pt idx="6">
                  <c:v>3.3999999999999998E-3</c:v>
                </c:pt>
                <c:pt idx="7">
                  <c:v>7.4999999999999997E-2</c:v>
                </c:pt>
                <c:pt idx="8">
                  <c:v>6.5000000000000002E-2</c:v>
                </c:pt>
                <c:pt idx="9">
                  <c:v>0.06</c:v>
                </c:pt>
                <c:pt idx="10">
                  <c:v>7.4784425966212154E-2</c:v>
                </c:pt>
                <c:pt idx="11">
                  <c:v>4.9000000000000002E-2</c:v>
                </c:pt>
              </c:numCache>
            </c:numRef>
          </c:val>
          <c:extLst/>
        </c:ser>
        <c:dLbls>
          <c:showLegendKey val="0"/>
          <c:showVal val="0"/>
          <c:showCatName val="0"/>
          <c:showSerName val="0"/>
          <c:showPercent val="0"/>
          <c:showBubbleSize val="0"/>
        </c:dLbls>
        <c:gapWidth val="30"/>
        <c:axId val="167585160"/>
        <c:axId val="449261000"/>
      </c:barChart>
      <c:catAx>
        <c:axId val="167585160"/>
        <c:scaling>
          <c:orientation val="minMax"/>
        </c:scaling>
        <c:delete val="0"/>
        <c:axPos val="b"/>
        <c:numFmt formatCode="General" sourceLinked="0"/>
        <c:majorTickMark val="out"/>
        <c:minorTickMark val="none"/>
        <c:tickLblPos val="nextTo"/>
        <c:txPr>
          <a:bodyPr/>
          <a:lstStyle/>
          <a:p>
            <a:pPr>
              <a:defRPr sz="1300" b="0" i="0" baseline="0">
                <a:latin typeface="Arial"/>
              </a:defRPr>
            </a:pPr>
            <a:endParaRPr lang="fr-FR"/>
          </a:p>
        </c:txPr>
        <c:crossAx val="449261000"/>
        <c:crosses val="autoZero"/>
        <c:auto val="1"/>
        <c:lblAlgn val="ctr"/>
        <c:lblOffset val="100"/>
        <c:tickMarkSkip val="2"/>
        <c:noMultiLvlLbl val="0"/>
      </c:catAx>
      <c:valAx>
        <c:axId val="449261000"/>
        <c:scaling>
          <c:orientation val="minMax"/>
          <c:max val="8.0000000000000016E-2"/>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population</a:t>
                </a:r>
                <a:endParaRPr lang="fr-FR" sz="1200" b="0">
                  <a:latin typeface="Arial" panose="020B0604020202020204" pitchFamily="34" charset="0"/>
                  <a:cs typeface="Arial" panose="020B0604020202020204" pitchFamily="34" charset="0"/>
                </a:endParaRPr>
              </a:p>
            </c:rich>
          </c:tx>
          <c:layout>
            <c:manualLayout>
              <c:xMode val="edge"/>
              <c:yMode val="edge"/>
              <c:x val="1.1705828332035097E-3"/>
              <c:y val="0.20683152356834117"/>
            </c:manualLayout>
          </c:layout>
          <c:overlay val="0"/>
        </c:title>
        <c:numFmt formatCode="0.0%" sourceLinked="0"/>
        <c:majorTickMark val="out"/>
        <c:minorTickMark val="none"/>
        <c:tickLblPos val="nextTo"/>
        <c:txPr>
          <a:bodyPr/>
          <a:lstStyle/>
          <a:p>
            <a:pPr>
              <a:defRPr sz="1400" b="0" i="0">
                <a:latin typeface="Arial"/>
              </a:defRPr>
            </a:pPr>
            <a:endParaRPr lang="fr-FR"/>
          </a:p>
        </c:txPr>
        <c:crossAx val="167585160"/>
        <c:crosses val="autoZero"/>
        <c:crossBetween val="between"/>
        <c:majorUnit val="1.0000000000000002E-2"/>
      </c:valAx>
      <c:spPr>
        <a:noFill/>
        <a:ln w="25400">
          <a:solidFill>
            <a:schemeClr val="tx1"/>
          </a:solidFill>
        </a:ln>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latin typeface="Arial"/>
              </a:defRPr>
            </a:pPr>
            <a:r>
              <a:rPr lang="fr-FR" sz="1800" baseline="0"/>
              <a:t>Figure 5.3. The evolution of male suffrage in Europe, 1820-1920 </a:t>
            </a:r>
          </a:p>
        </c:rich>
      </c:tx>
      <c:layout>
        <c:manualLayout>
          <c:xMode val="edge"/>
          <c:yMode val="edge"/>
          <c:x val="0.17687603244406969"/>
          <c:y val="3.3853471130030236E-6"/>
        </c:manualLayout>
      </c:layout>
      <c:overlay val="0"/>
    </c:title>
    <c:autoTitleDeleted val="0"/>
    <c:plotArea>
      <c:layout>
        <c:manualLayout>
          <c:layoutTarget val="inner"/>
          <c:xMode val="edge"/>
          <c:yMode val="edge"/>
          <c:x val="9.2758476677546345E-2"/>
          <c:y val="6.002340402600638E-2"/>
          <c:w val="0.90704227158718087"/>
          <c:h val="0.71556970852387614"/>
        </c:manualLayout>
      </c:layout>
      <c:barChart>
        <c:barDir val="col"/>
        <c:grouping val="clustered"/>
        <c:varyColors val="0"/>
        <c:ser>
          <c:idx val="0"/>
          <c:order val="0"/>
          <c:tx>
            <c:v>Part des électeurs dans la population adulte masculine</c:v>
          </c:tx>
          <c:spPr>
            <a:solidFill>
              <a:schemeClr val="accent2"/>
            </a:solidFill>
            <a:ln>
              <a:solidFill>
                <a:srgbClr val="0070C0"/>
              </a:solidFill>
            </a:ln>
          </c:spPr>
          <c:invertIfNegative val="0"/>
          <c:dPt>
            <c:idx val="0"/>
            <c:invertIfNegative val="0"/>
            <c:bubble3D val="0"/>
            <c:spPr>
              <a:solidFill>
                <a:srgbClr val="C00000"/>
              </a:solidFill>
              <a:ln>
                <a:solidFill>
                  <a:srgbClr val="C00000"/>
                </a:solidFill>
              </a:ln>
            </c:spPr>
          </c:dPt>
          <c:dPt>
            <c:idx val="1"/>
            <c:invertIfNegative val="0"/>
            <c:bubble3D val="0"/>
            <c:spPr>
              <a:solidFill>
                <a:srgbClr val="C00000"/>
              </a:solidFill>
              <a:ln>
                <a:solidFill>
                  <a:srgbClr val="C00000"/>
                </a:solidFill>
              </a:ln>
            </c:spPr>
          </c:dPt>
          <c:dPt>
            <c:idx val="2"/>
            <c:invertIfNegative val="0"/>
            <c:bubble3D val="0"/>
            <c:spPr>
              <a:solidFill>
                <a:srgbClr val="C00000"/>
              </a:solidFill>
              <a:ln>
                <a:solidFill>
                  <a:srgbClr val="C00000"/>
                </a:solidFill>
              </a:ln>
            </c:spPr>
          </c:dPt>
          <c:dPt>
            <c:idx val="3"/>
            <c:invertIfNegative val="0"/>
            <c:bubble3D val="0"/>
            <c:spPr>
              <a:solidFill>
                <a:srgbClr val="C00000"/>
              </a:solidFill>
              <a:ln>
                <a:solidFill>
                  <a:srgbClr val="C00000"/>
                </a:solidFill>
              </a:ln>
            </c:spPr>
          </c:dPt>
          <c:dPt>
            <c:idx val="4"/>
            <c:invertIfNegative val="0"/>
            <c:bubble3D val="0"/>
            <c:spPr>
              <a:solidFill>
                <a:srgbClr val="C00000"/>
              </a:solidFill>
              <a:ln>
                <a:solidFill>
                  <a:srgbClr val="C00000"/>
                </a:solidFill>
              </a:ln>
            </c:spPr>
          </c:dPt>
          <c:dPt>
            <c:idx val="5"/>
            <c:invertIfNegative val="0"/>
            <c:bubble3D val="0"/>
            <c:spPr>
              <a:solidFill>
                <a:srgbClr val="0070C0"/>
              </a:solidFill>
              <a:ln>
                <a:solidFill>
                  <a:srgbClr val="0070C0"/>
                </a:solidFill>
              </a:ln>
            </c:spPr>
          </c:dPt>
          <c:dPt>
            <c:idx val="6"/>
            <c:invertIfNegative val="0"/>
            <c:bubble3D val="0"/>
            <c:spPr>
              <a:solidFill>
                <a:srgbClr val="0070C0"/>
              </a:solidFill>
              <a:ln>
                <a:solidFill>
                  <a:srgbClr val="0070C0"/>
                </a:solidFill>
              </a:ln>
            </c:spPr>
          </c:dPt>
          <c:dPt>
            <c:idx val="7"/>
            <c:invertIfNegative val="0"/>
            <c:bubble3D val="0"/>
            <c:spPr>
              <a:solidFill>
                <a:srgbClr val="0070C0"/>
              </a:solidFill>
              <a:ln>
                <a:solidFill>
                  <a:srgbClr val="0070C0"/>
                </a:solidFill>
              </a:ln>
            </c:spPr>
          </c:dPt>
          <c:dPt>
            <c:idx val="8"/>
            <c:invertIfNegative val="0"/>
            <c:bubble3D val="0"/>
            <c:spPr>
              <a:solidFill>
                <a:schemeClr val="accent4"/>
              </a:solidFill>
              <a:ln>
                <a:solidFill>
                  <a:srgbClr val="FFC000"/>
                </a:solidFill>
              </a:ln>
            </c:spPr>
          </c:dPt>
          <c:dPt>
            <c:idx val="9"/>
            <c:invertIfNegative val="0"/>
            <c:bubble3D val="0"/>
            <c:spPr>
              <a:solidFill>
                <a:srgbClr val="FFC000"/>
              </a:solidFill>
              <a:ln>
                <a:solidFill>
                  <a:srgbClr val="FFC000"/>
                </a:solidFill>
              </a:ln>
            </c:spPr>
          </c:dPt>
          <c:dPt>
            <c:idx val="10"/>
            <c:invertIfNegative val="0"/>
            <c:bubble3D val="0"/>
            <c:spPr>
              <a:solidFill>
                <a:srgbClr val="FFC000"/>
              </a:solidFill>
              <a:ln>
                <a:solidFill>
                  <a:srgbClr val="FFC000"/>
                </a:solidFill>
              </a:ln>
            </c:spPr>
          </c:dPt>
          <c:cat>
            <c:numRef>
              <c:f>DataF5.3!$A$5:$K$5</c:f>
              <c:numCache>
                <c:formatCode>General</c:formatCode>
                <c:ptCount val="11"/>
                <c:pt idx="0">
                  <c:v>1820</c:v>
                </c:pt>
                <c:pt idx="1">
                  <c:v>1840</c:v>
                </c:pt>
                <c:pt idx="2">
                  <c:v>1870</c:v>
                </c:pt>
                <c:pt idx="3">
                  <c:v>1890</c:v>
                </c:pt>
                <c:pt idx="4">
                  <c:v>1920</c:v>
                </c:pt>
                <c:pt idx="5">
                  <c:v>1820</c:v>
                </c:pt>
                <c:pt idx="6">
                  <c:v>1840</c:v>
                </c:pt>
                <c:pt idx="7">
                  <c:v>1880</c:v>
                </c:pt>
                <c:pt idx="8">
                  <c:v>1820</c:v>
                </c:pt>
                <c:pt idx="9">
                  <c:v>1900</c:v>
                </c:pt>
                <c:pt idx="10">
                  <c:v>1920</c:v>
                </c:pt>
              </c:numCache>
            </c:numRef>
          </c:cat>
          <c:val>
            <c:numRef>
              <c:f>DataF5.3!$A$6:$K$6</c:f>
              <c:numCache>
                <c:formatCode>0.0%</c:formatCode>
                <c:ptCount val="11"/>
                <c:pt idx="0">
                  <c:v>5.1351487628373861E-2</c:v>
                </c:pt>
                <c:pt idx="1">
                  <c:v>0.14266258644101479</c:v>
                </c:pt>
                <c:pt idx="2">
                  <c:v>0.30584175864984958</c:v>
                </c:pt>
                <c:pt idx="3">
                  <c:v>0.61464328002352031</c:v>
                </c:pt>
                <c:pt idx="4">
                  <c:v>1</c:v>
                </c:pt>
                <c:pt idx="5">
                  <c:v>1.0752688172043012E-2</c:v>
                </c:pt>
                <c:pt idx="6">
                  <c:v>2.3809523809523808E-2</c:v>
                </c:pt>
                <c:pt idx="7">
                  <c:v>1</c:v>
                </c:pt>
                <c:pt idx="8">
                  <c:v>0.13</c:v>
                </c:pt>
                <c:pt idx="9">
                  <c:v>0.249</c:v>
                </c:pt>
                <c:pt idx="10">
                  <c:v>1</c:v>
                </c:pt>
              </c:numCache>
            </c:numRef>
          </c:val>
          <c:extLst/>
        </c:ser>
        <c:dLbls>
          <c:showLegendKey val="0"/>
          <c:showVal val="0"/>
          <c:showCatName val="0"/>
          <c:showSerName val="0"/>
          <c:showPercent val="0"/>
          <c:showBubbleSize val="0"/>
        </c:dLbls>
        <c:gapWidth val="30"/>
        <c:axId val="411867032"/>
        <c:axId val="168425552"/>
      </c:barChart>
      <c:catAx>
        <c:axId val="411867032"/>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168425552"/>
        <c:crosses val="autoZero"/>
        <c:auto val="1"/>
        <c:lblAlgn val="ctr"/>
        <c:lblOffset val="100"/>
        <c:tickMarkSkip val="2"/>
        <c:noMultiLvlLbl val="0"/>
      </c:catAx>
      <c:valAx>
        <c:axId val="168425552"/>
        <c:scaling>
          <c:orientation val="minMax"/>
          <c:max val="1"/>
          <c:min val="0"/>
        </c:scaling>
        <c:delete val="0"/>
        <c:axPos val="l"/>
        <c:majorGridlines>
          <c:spPr>
            <a:ln w="12700">
              <a:prstDash val="sysDash"/>
            </a:ln>
          </c:spPr>
        </c:majorGridlines>
        <c:title>
          <c:tx>
            <c:rich>
              <a:bodyPr/>
              <a:lstStyle/>
              <a:p>
                <a:pPr>
                  <a:defRPr/>
                </a:pPr>
                <a:r>
                  <a:rPr lang="fr-FR" sz="1200" b="0">
                    <a:latin typeface="Arial" panose="020B0604020202020204" pitchFamily="34" charset="0"/>
                    <a:cs typeface="Arial" panose="020B0604020202020204" pitchFamily="34" charset="0"/>
                  </a:rPr>
                  <a:t>Proportion</a:t>
                </a:r>
                <a:r>
                  <a:rPr lang="fr-FR" sz="1200" b="0" baseline="0">
                    <a:latin typeface="Arial" panose="020B0604020202020204" pitchFamily="34" charset="0"/>
                    <a:cs typeface="Arial" panose="020B0604020202020204" pitchFamily="34" charset="0"/>
                  </a:rPr>
                  <a:t> of adult men with the right to vote</a:t>
                </a:r>
                <a:endParaRPr lang="fr-FR" sz="1200" b="0">
                  <a:latin typeface="Arial" panose="020B0604020202020204" pitchFamily="34" charset="0"/>
                  <a:cs typeface="Arial" panose="020B0604020202020204" pitchFamily="34" charset="0"/>
                </a:endParaRPr>
              </a:p>
            </c:rich>
          </c:tx>
          <c:layout>
            <c:manualLayout>
              <c:xMode val="edge"/>
              <c:yMode val="edge"/>
              <c:x val="3.1487711866155072E-6"/>
              <c:y val="0.13679813513699876"/>
            </c:manualLayout>
          </c:layout>
          <c:overlay val="0"/>
        </c:title>
        <c:numFmt formatCode="0%" sourceLinked="0"/>
        <c:majorTickMark val="out"/>
        <c:minorTickMark val="none"/>
        <c:tickLblPos val="nextTo"/>
        <c:txPr>
          <a:bodyPr/>
          <a:lstStyle/>
          <a:p>
            <a:pPr>
              <a:defRPr sz="1600" b="0" i="0">
                <a:latin typeface="Arial"/>
              </a:defRPr>
            </a:pPr>
            <a:endParaRPr lang="fr-FR"/>
          </a:p>
        </c:txPr>
        <c:crossAx val="411867032"/>
        <c:crosses val="autoZero"/>
        <c:crossBetween val="between"/>
        <c:majorUnit val="0.1"/>
      </c:valAx>
      <c:spPr>
        <a:noFill/>
        <a:ln w="25400">
          <a:solidFill>
            <a:schemeClr val="tx1"/>
          </a:solidFill>
        </a:ln>
      </c:spPr>
    </c:plotArea>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5.4. The concentration of property in Britain, 1780-2015</a:t>
            </a:r>
            <a:endParaRPr lang="fr-FR" sz="1800" b="0" baseline="0">
              <a:latin typeface="Arial" panose="020B0604020202020204" pitchFamily="34" charset="0"/>
              <a:cs typeface="Arial" panose="020B0604020202020204" pitchFamily="34" charset="0"/>
            </a:endParaRPr>
          </a:p>
        </c:rich>
      </c:tx>
      <c:layout>
        <c:manualLayout>
          <c:xMode val="edge"/>
          <c:yMode val="edge"/>
          <c:x val="0.18511636045494315"/>
          <c:y val="2.2031745581233635E-3"/>
        </c:manualLayout>
      </c:layout>
      <c:overlay val="0"/>
      <c:spPr>
        <a:noFill/>
        <a:ln w="25400">
          <a:noFill/>
        </a:ln>
      </c:spPr>
    </c:title>
    <c:autoTitleDeleted val="0"/>
    <c:plotArea>
      <c:layout>
        <c:manualLayout>
          <c:layoutTarget val="inner"/>
          <c:xMode val="edge"/>
          <c:yMode val="edge"/>
          <c:x val="9.4599660088082918E-2"/>
          <c:y val="5.441955100905152E-2"/>
          <c:w val="0.87198296434755418"/>
          <c:h val="0.71492157821838831"/>
        </c:manualLayout>
      </c:layout>
      <c:lineChart>
        <c:grouping val="standard"/>
        <c:varyColors val="0"/>
        <c:ser>
          <c:idx val="0"/>
          <c:order val="0"/>
          <c:tx>
            <c:v>Share owned by the top 10%</c:v>
          </c:tx>
          <c:spPr>
            <a:ln w="41275">
              <a:solidFill>
                <a:schemeClr val="accent2"/>
              </a:solidFill>
            </a:ln>
          </c:spPr>
          <c:marker>
            <c:symbol val="circle"/>
            <c:size val="11"/>
            <c:spPr>
              <a:solidFill>
                <a:schemeClr val="accent2"/>
              </a:solidFill>
              <a:ln>
                <a:solidFill>
                  <a:schemeClr val="accent2"/>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DataF5.4!$B$7:$B$242</c:f>
              <c:numCache>
                <c:formatCode>0.0%</c:formatCode>
                <c:ptCount val="236"/>
                <c:pt idx="0">
                  <c:v>0.88900000000000001</c:v>
                </c:pt>
                <c:pt idx="30">
                  <c:v>0.84899999999999998</c:v>
                </c:pt>
                <c:pt idx="90">
                  <c:v>0.871</c:v>
                </c:pt>
                <c:pt idx="120">
                  <c:v>0.92460289001474993</c:v>
                </c:pt>
                <c:pt idx="130">
                  <c:v>0.92437997606066657</c:v>
                </c:pt>
                <c:pt idx="140">
                  <c:v>0.88377658843975004</c:v>
                </c:pt>
                <c:pt idx="145">
                  <c:v>0.87923791503899995</c:v>
                </c:pt>
                <c:pt idx="150">
                  <c:v>0.86286625671400008</c:v>
                </c:pt>
                <c:pt idx="155">
                  <c:v>0.85805972290039989</c:v>
                </c:pt>
                <c:pt idx="160">
                  <c:v>0.83992280960075005</c:v>
                </c:pt>
                <c:pt idx="165">
                  <c:v>0.83244583129899996</c:v>
                </c:pt>
                <c:pt idx="170">
                  <c:v>0.80119589233400001</c:v>
                </c:pt>
                <c:pt idx="175">
                  <c:v>0.75050245666500004</c:v>
                </c:pt>
                <c:pt idx="180">
                  <c:v>0.70186570739739995</c:v>
                </c:pt>
                <c:pt idx="185">
                  <c:v>0.6711437320711251</c:v>
                </c:pt>
                <c:pt idx="190">
                  <c:v>0.66264517466250006</c:v>
                </c:pt>
                <c:pt idx="195">
                  <c:v>0.62824568430600003</c:v>
                </c:pt>
                <c:pt idx="200">
                  <c:v>0.57040172576916659</c:v>
                </c:pt>
                <c:pt idx="205">
                  <c:v>0.49046768188480006</c:v>
                </c:pt>
                <c:pt idx="210">
                  <c:v>0.47256492614740003</c:v>
                </c:pt>
                <c:pt idx="215">
                  <c:v>0.4924874954224</c:v>
                </c:pt>
                <c:pt idx="220">
                  <c:v>0.50617019653320006</c:v>
                </c:pt>
                <c:pt idx="225">
                  <c:v>0.51140579223633331</c:v>
                </c:pt>
                <c:pt idx="230">
                  <c:v>0.52964752197249998</c:v>
                </c:pt>
                <c:pt idx="235">
                  <c:v>0.52964752197249998</c:v>
                </c:pt>
              </c:numCache>
            </c:numRef>
          </c:val>
          <c:smooth val="0"/>
        </c:ser>
        <c:ser>
          <c:idx val="1"/>
          <c:order val="1"/>
          <c:tx>
            <c:v>Share owned by the top 1%</c:v>
          </c:tx>
          <c:spPr>
            <a:ln w="41275">
              <a:solidFill>
                <a:schemeClr val="accent5"/>
              </a:solidFill>
            </a:ln>
          </c:spPr>
          <c:marker>
            <c:symbol val="triangle"/>
            <c:size val="11"/>
            <c:spPr>
              <a:solidFill>
                <a:schemeClr val="accent5"/>
              </a:solidFill>
              <a:ln>
                <a:solidFill>
                  <a:schemeClr val="accent5"/>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DataF5.4!$C$7:$C$242</c:f>
              <c:numCache>
                <c:formatCode>0.0%</c:formatCode>
                <c:ptCount val="236"/>
                <c:pt idx="0">
                  <c:v>0.60899999999999999</c:v>
                </c:pt>
                <c:pt idx="30">
                  <c:v>0.56899999999999995</c:v>
                </c:pt>
                <c:pt idx="90">
                  <c:v>0.61099999999999999</c:v>
                </c:pt>
                <c:pt idx="120">
                  <c:v>0.70586483001700007</c:v>
                </c:pt>
                <c:pt idx="130">
                  <c:v>0.6888744354248888</c:v>
                </c:pt>
                <c:pt idx="140">
                  <c:v>0.60534757614125001</c:v>
                </c:pt>
                <c:pt idx="145">
                  <c:v>0.59195346069319998</c:v>
                </c:pt>
                <c:pt idx="150">
                  <c:v>0.55429869079580008</c:v>
                </c:pt>
                <c:pt idx="155">
                  <c:v>0.54055686187759999</c:v>
                </c:pt>
                <c:pt idx="160">
                  <c:v>0.51522109985374998</c:v>
                </c:pt>
                <c:pt idx="165">
                  <c:v>0.45512874603249998</c:v>
                </c:pt>
                <c:pt idx="170">
                  <c:v>0.42286986541760002</c:v>
                </c:pt>
                <c:pt idx="175">
                  <c:v>0.38431089019779996</c:v>
                </c:pt>
                <c:pt idx="180">
                  <c:v>0.34642906951899999</c:v>
                </c:pt>
                <c:pt idx="185">
                  <c:v>0.30683538436875002</c:v>
                </c:pt>
                <c:pt idx="190">
                  <c:v>0.29272743860866668</c:v>
                </c:pt>
                <c:pt idx="195">
                  <c:v>0.25820984522499996</c:v>
                </c:pt>
                <c:pt idx="200">
                  <c:v>0.20711773236583333</c:v>
                </c:pt>
                <c:pt idx="205">
                  <c:v>0.1628793697358</c:v>
                </c:pt>
                <c:pt idx="210">
                  <c:v>0.161431158066</c:v>
                </c:pt>
                <c:pt idx="215">
                  <c:v>0.17595480346679998</c:v>
                </c:pt>
                <c:pt idx="220">
                  <c:v>0.18190851974499997</c:v>
                </c:pt>
                <c:pt idx="225">
                  <c:v>0.18476574579866667</c:v>
                </c:pt>
                <c:pt idx="230">
                  <c:v>0.20231334686300001</c:v>
                </c:pt>
                <c:pt idx="235">
                  <c:v>0.20231334686300001</c:v>
                </c:pt>
              </c:numCache>
            </c:numRef>
          </c:val>
          <c:smooth val="0"/>
        </c:ser>
        <c:ser>
          <c:idx val="2"/>
          <c:order val="2"/>
          <c:tx>
            <c:v>Share owned by the middle 40%</c:v>
          </c:tx>
          <c:spPr>
            <a:ln w="41275">
              <a:solidFill>
                <a:schemeClr val="accent6"/>
              </a:solidFill>
            </a:ln>
          </c:spPr>
          <c:marker>
            <c:symbol val="triangle"/>
            <c:size val="11"/>
            <c:spPr>
              <a:solidFill>
                <a:schemeClr val="accent6"/>
              </a:solidFill>
              <a:ln>
                <a:solidFill>
                  <a:schemeClr val="accent6"/>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DataF5.4!$D$7:$D$242</c:f>
              <c:numCache>
                <c:formatCode>0.0%</c:formatCode>
                <c:ptCount val="236"/>
                <c:pt idx="0">
                  <c:v>9.6878243973107819E-2</c:v>
                </c:pt>
                <c:pt idx="30">
                  <c:v>0.13026370813665453</c:v>
                </c:pt>
                <c:pt idx="90">
                  <c:v>0.11346485657108417</c:v>
                </c:pt>
                <c:pt idx="120">
                  <c:v>6.4312788885719535E-2</c:v>
                </c:pt>
                <c:pt idx="130">
                  <c:v>6.7429431313412724E-2</c:v>
                </c:pt>
                <c:pt idx="140">
                  <c:v>0.10531065449885946</c:v>
                </c:pt>
                <c:pt idx="145">
                  <c:v>0.10760674225097686</c:v>
                </c:pt>
                <c:pt idx="150">
                  <c:v>0.12287563209504412</c:v>
                </c:pt>
                <c:pt idx="155">
                  <c:v>0.12685394769208344</c:v>
                </c:pt>
                <c:pt idx="160">
                  <c:v>0.14089649420280359</c:v>
                </c:pt>
                <c:pt idx="165">
                  <c:v>0.14994902616961647</c:v>
                </c:pt>
                <c:pt idx="170">
                  <c:v>0.17677381685364676</c:v>
                </c:pt>
                <c:pt idx="175">
                  <c:v>0.21867767633282215</c:v>
                </c:pt>
                <c:pt idx="180">
                  <c:v>0.25800219284174963</c:v>
                </c:pt>
                <c:pt idx="185">
                  <c:v>0.27118685241272183</c:v>
                </c:pt>
                <c:pt idx="190">
                  <c:v>0.27596469430412596</c:v>
                </c:pt>
                <c:pt idx="195">
                  <c:v>0.30912947308438743</c:v>
                </c:pt>
                <c:pt idx="200">
                  <c:v>0.35528879974228839</c:v>
                </c:pt>
                <c:pt idx="205">
                  <c:v>0.41559841708865486</c:v>
                </c:pt>
                <c:pt idx="210">
                  <c:v>0.43273651639530192</c:v>
                </c:pt>
                <c:pt idx="215">
                  <c:v>0.42535655539656975</c:v>
                </c:pt>
                <c:pt idx="220">
                  <c:v>0.41467383944304154</c:v>
                </c:pt>
                <c:pt idx="225">
                  <c:v>0.41197035723082825</c:v>
                </c:pt>
                <c:pt idx="230">
                  <c:v>0.40509301029797845</c:v>
                </c:pt>
                <c:pt idx="235">
                  <c:v>0.40362163553802527</c:v>
                </c:pt>
              </c:numCache>
            </c:numRef>
          </c:val>
          <c:smooth val="0"/>
        </c:ser>
        <c:ser>
          <c:idx val="3"/>
          <c:order val="3"/>
          <c:tx>
            <c:v>Share owned by the bottom 50%</c:v>
          </c:tx>
          <c:spPr>
            <a:ln w="41275">
              <a:solidFill>
                <a:srgbClr val="C00000"/>
              </a:solidFill>
            </a:ln>
          </c:spPr>
          <c:marker>
            <c:symbol val="circle"/>
            <c:size val="10"/>
            <c:spPr>
              <a:solidFill>
                <a:srgbClr val="C00000"/>
              </a:solidFill>
              <a:ln>
                <a:solidFill>
                  <a:srgbClr val="C00000"/>
                </a:solidFill>
              </a:ln>
            </c:spPr>
          </c:marker>
          <c:cat>
            <c:numRef>
              <c:f>DataF5.4!$A$7:$A$242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DataF5.4!$E$7:$E$242</c:f>
              <c:numCache>
                <c:formatCode>0.0%</c:formatCode>
                <c:ptCount val="236"/>
                <c:pt idx="0">
                  <c:v>1.4121756026892161E-2</c:v>
                </c:pt>
                <c:pt idx="30">
                  <c:v>2.0736291863595786E-2</c:v>
                </c:pt>
                <c:pt idx="90">
                  <c:v>1.5535101270468676E-2</c:v>
                </c:pt>
                <c:pt idx="120">
                  <c:v>7.7105837570970075E-3</c:v>
                </c:pt>
                <c:pt idx="130">
                  <c:v>8.1905926258953217E-3</c:v>
                </c:pt>
                <c:pt idx="140">
                  <c:v>1.0912741318017102E-2</c:v>
                </c:pt>
                <c:pt idx="145">
                  <c:v>1.3155328593848171E-2</c:v>
                </c:pt>
                <c:pt idx="150">
                  <c:v>1.4258111190790172E-2</c:v>
                </c:pt>
                <c:pt idx="155">
                  <c:v>1.5086329407408146E-2</c:v>
                </c:pt>
                <c:pt idx="160">
                  <c:v>1.9180696196335285E-2</c:v>
                </c:pt>
                <c:pt idx="165">
                  <c:v>1.7605127784909764E-2</c:v>
                </c:pt>
                <c:pt idx="170">
                  <c:v>2.2030274357101622E-2</c:v>
                </c:pt>
                <c:pt idx="175">
                  <c:v>3.0819846511865017E-2</c:v>
                </c:pt>
                <c:pt idx="180">
                  <c:v>4.0132099760900763E-2</c:v>
                </c:pt>
                <c:pt idx="185">
                  <c:v>5.7669380975277157E-2</c:v>
                </c:pt>
                <c:pt idx="190">
                  <c:v>6.139009315139228E-2</c:v>
                </c:pt>
                <c:pt idx="195">
                  <c:v>6.2624842609669773E-2</c:v>
                </c:pt>
                <c:pt idx="200">
                  <c:v>7.4309474488499214E-2</c:v>
                </c:pt>
                <c:pt idx="205">
                  <c:v>9.3933901026299366E-2</c:v>
                </c:pt>
                <c:pt idx="210">
                  <c:v>9.4698557456913329E-2</c:v>
                </c:pt>
                <c:pt idx="215">
                  <c:v>8.2155949181008908E-2</c:v>
                </c:pt>
                <c:pt idx="220">
                  <c:v>7.9155964023908676E-2</c:v>
                </c:pt>
                <c:pt idx="225">
                  <c:v>7.6623850532942628E-2</c:v>
                </c:pt>
                <c:pt idx="230">
                  <c:v>6.5259467729604337E-2</c:v>
                </c:pt>
                <c:pt idx="235">
                  <c:v>6.6730842489159323E-2</c:v>
                </c:pt>
              </c:numCache>
            </c:numRef>
          </c:val>
          <c:smooth val="0"/>
        </c:ser>
        <c:dLbls>
          <c:showLegendKey val="0"/>
          <c:showVal val="0"/>
          <c:showCatName val="0"/>
          <c:showSerName val="0"/>
          <c:showPercent val="0"/>
          <c:showBubbleSize val="0"/>
        </c:dLbls>
        <c:marker val="1"/>
        <c:smooth val="0"/>
        <c:axId val="417663640"/>
        <c:axId val="417664032"/>
      </c:lineChart>
      <c:catAx>
        <c:axId val="417663640"/>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7664032"/>
        <c:crossesAt val="0"/>
        <c:auto val="1"/>
        <c:lblAlgn val="ctr"/>
        <c:lblOffset val="100"/>
        <c:tickLblSkip val="20"/>
        <c:tickMarkSkip val="10"/>
        <c:noMultiLvlLbl val="0"/>
      </c:catAx>
      <c:valAx>
        <c:axId val="417664032"/>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4.1761353796129965E-3"/>
              <c:y val="0.2193085347878275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7663640"/>
        <c:crosses val="autoZero"/>
        <c:crossBetween val="midCat"/>
        <c:majorUnit val="0.1"/>
      </c:valAx>
      <c:spPr>
        <a:noFill/>
        <a:ln w="25400">
          <a:solidFill>
            <a:schemeClr val="tx1"/>
          </a:solidFill>
        </a:ln>
      </c:spPr>
    </c:plotArea>
    <c:legend>
      <c:legendPos val="l"/>
      <c:layout>
        <c:manualLayout>
          <c:xMode val="edge"/>
          <c:yMode val="edge"/>
          <c:x val="0.26595745844269469"/>
          <c:y val="0.4004103013488679"/>
          <c:w val="0.32768066491688541"/>
          <c:h val="0.23915282439173224"/>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fr-FR" sz="1800" b="1" baseline="0">
                <a:latin typeface="Arial" panose="020B0604020202020204" pitchFamily="34" charset="0"/>
                <a:cs typeface="Arial" panose="020B0604020202020204" pitchFamily="34" charset="0"/>
              </a:rPr>
              <a:t>Figure 5.5. The concentration of property in Sweden, 1780-2015</a:t>
            </a:r>
            <a:endParaRPr lang="fr-FR" sz="1800" b="0" baseline="0">
              <a:latin typeface="Arial" panose="020B0604020202020204" pitchFamily="34" charset="0"/>
              <a:cs typeface="Arial" panose="020B0604020202020204" pitchFamily="34" charset="0"/>
            </a:endParaRPr>
          </a:p>
        </c:rich>
      </c:tx>
      <c:layout>
        <c:manualLayout>
          <c:xMode val="edge"/>
          <c:yMode val="edge"/>
          <c:x val="0.16568471128608925"/>
          <c:y val="2.2031745581233635E-3"/>
        </c:manualLayout>
      </c:layout>
      <c:overlay val="0"/>
      <c:spPr>
        <a:noFill/>
        <a:ln w="25400">
          <a:noFill/>
        </a:ln>
      </c:spPr>
    </c:title>
    <c:autoTitleDeleted val="0"/>
    <c:plotArea>
      <c:layout>
        <c:manualLayout>
          <c:layoutTarget val="inner"/>
          <c:xMode val="edge"/>
          <c:yMode val="edge"/>
          <c:x val="9.4599660088082918E-2"/>
          <c:y val="5.441955100905152E-2"/>
          <c:w val="0.87198296434755418"/>
          <c:h val="0.71492157821838831"/>
        </c:manualLayout>
      </c:layout>
      <c:lineChart>
        <c:grouping val="standard"/>
        <c:varyColors val="0"/>
        <c:ser>
          <c:idx val="0"/>
          <c:order val="0"/>
          <c:tx>
            <c:v>Share owned by the top 10%</c:v>
          </c:tx>
          <c:spPr>
            <a:ln w="41275">
              <a:solidFill>
                <a:schemeClr val="accent2"/>
              </a:solidFill>
            </a:ln>
          </c:spPr>
          <c:marker>
            <c:symbol val="circle"/>
            <c:size val="11"/>
            <c:spPr>
              <a:solidFill>
                <a:schemeClr val="accent2"/>
              </a:solidFill>
              <a:ln>
                <a:solidFill>
                  <a:schemeClr val="accent2"/>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DataF5.5!$B$7:$B$242</c:f>
              <c:numCache>
                <c:formatCode>0.0%</c:formatCode>
                <c:ptCount val="236"/>
                <c:pt idx="0">
                  <c:v>0.86899999999999999</c:v>
                </c:pt>
                <c:pt idx="30">
                  <c:v>0.83900000000000008</c:v>
                </c:pt>
                <c:pt idx="90">
                  <c:v>0.87165000000000004</c:v>
                </c:pt>
                <c:pt idx="120">
                  <c:v>0.87657499999999999</c:v>
                </c:pt>
                <c:pt idx="130">
                  <c:v>0.88149999999999995</c:v>
                </c:pt>
                <c:pt idx="140">
                  <c:v>0.8669</c:v>
                </c:pt>
                <c:pt idx="145">
                  <c:v>0.85119999999999996</c:v>
                </c:pt>
                <c:pt idx="150">
                  <c:v>0.83550000000000002</c:v>
                </c:pt>
                <c:pt idx="155">
                  <c:v>0.83360000000000001</c:v>
                </c:pt>
                <c:pt idx="160">
                  <c:v>0.83169999999999999</c:v>
                </c:pt>
                <c:pt idx="165">
                  <c:v>0.80230000000000001</c:v>
                </c:pt>
                <c:pt idx="170">
                  <c:v>0.77290000000000003</c:v>
                </c:pt>
                <c:pt idx="175">
                  <c:v>0.7026</c:v>
                </c:pt>
                <c:pt idx="180">
                  <c:v>0.63229999999999997</c:v>
                </c:pt>
                <c:pt idx="185">
                  <c:v>0.58965000000000001</c:v>
                </c:pt>
                <c:pt idx="190">
                  <c:v>0.54700000000000004</c:v>
                </c:pt>
                <c:pt idx="195">
                  <c:v>0.53516000000000008</c:v>
                </c:pt>
                <c:pt idx="200">
                  <c:v>0.52332000000000001</c:v>
                </c:pt>
                <c:pt idx="205">
                  <c:v>0.53395200000000009</c:v>
                </c:pt>
                <c:pt idx="210">
                  <c:v>0.53661000000000014</c:v>
                </c:pt>
                <c:pt idx="215">
                  <c:v>0.54579300000000008</c:v>
                </c:pt>
                <c:pt idx="220">
                  <c:v>0.55497600000000002</c:v>
                </c:pt>
                <c:pt idx="225">
                  <c:v>0.56554109999999991</c:v>
                </c:pt>
                <c:pt idx="230">
                  <c:v>0.57006899999999994</c:v>
                </c:pt>
                <c:pt idx="235">
                  <c:v>0.57594599999999996</c:v>
                </c:pt>
              </c:numCache>
            </c:numRef>
          </c:val>
          <c:smooth val="0"/>
        </c:ser>
        <c:ser>
          <c:idx val="1"/>
          <c:order val="1"/>
          <c:tx>
            <c:v>Share owned by the top 1%</c:v>
          </c:tx>
          <c:spPr>
            <a:ln w="41275">
              <a:solidFill>
                <a:schemeClr val="accent5"/>
              </a:solidFill>
            </a:ln>
          </c:spPr>
          <c:marker>
            <c:symbol val="triangle"/>
            <c:size val="11"/>
            <c:spPr>
              <a:solidFill>
                <a:schemeClr val="accent5"/>
              </a:solidFill>
              <a:ln>
                <a:solidFill>
                  <a:schemeClr val="accent5"/>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DataF5.5!$C$7:$C$242</c:f>
              <c:numCache>
                <c:formatCode>0.0%</c:formatCode>
                <c:ptCount val="236"/>
                <c:pt idx="0">
                  <c:v>0.58899999999999997</c:v>
                </c:pt>
                <c:pt idx="30">
                  <c:v>0.55900000000000005</c:v>
                </c:pt>
                <c:pt idx="90">
                  <c:v>0.57264999999999999</c:v>
                </c:pt>
                <c:pt idx="120">
                  <c:v>0.59182500000000005</c:v>
                </c:pt>
                <c:pt idx="130">
                  <c:v>0.61099999999999999</c:v>
                </c:pt>
                <c:pt idx="140">
                  <c:v>0.53790000000000004</c:v>
                </c:pt>
                <c:pt idx="145">
                  <c:v>0.48280000000000001</c:v>
                </c:pt>
                <c:pt idx="150">
                  <c:v>0.42770000000000002</c:v>
                </c:pt>
                <c:pt idx="155">
                  <c:v>0.40229999999999999</c:v>
                </c:pt>
                <c:pt idx="160">
                  <c:v>0.37690000000000001</c:v>
                </c:pt>
                <c:pt idx="165">
                  <c:v>0.35250000000000004</c:v>
                </c:pt>
                <c:pt idx="170">
                  <c:v>0.3281</c:v>
                </c:pt>
                <c:pt idx="175">
                  <c:v>0.28110000000000002</c:v>
                </c:pt>
                <c:pt idx="180">
                  <c:v>0.2341</c:v>
                </c:pt>
                <c:pt idx="185">
                  <c:v>0.20555000000000001</c:v>
                </c:pt>
                <c:pt idx="190">
                  <c:v>0.17699999999999999</c:v>
                </c:pt>
                <c:pt idx="195">
                  <c:v>0.17099999999999999</c:v>
                </c:pt>
                <c:pt idx="200">
                  <c:v>0.16500000000000001</c:v>
                </c:pt>
                <c:pt idx="205">
                  <c:v>0.16827</c:v>
                </c:pt>
                <c:pt idx="210">
                  <c:v>0.18135000000000001</c:v>
                </c:pt>
                <c:pt idx="215">
                  <c:v>0.193075</c:v>
                </c:pt>
                <c:pt idx="220">
                  <c:v>0.20480000000000001</c:v>
                </c:pt>
                <c:pt idx="225">
                  <c:v>0.20595000000000002</c:v>
                </c:pt>
                <c:pt idx="230">
                  <c:v>0.20710000000000001</c:v>
                </c:pt>
                <c:pt idx="235">
                  <c:v>0.20710000000000001</c:v>
                </c:pt>
              </c:numCache>
            </c:numRef>
          </c:val>
          <c:smooth val="0"/>
        </c:ser>
        <c:ser>
          <c:idx val="2"/>
          <c:order val="2"/>
          <c:tx>
            <c:v>Share owned by the middle 40%</c:v>
          </c:tx>
          <c:spPr>
            <a:ln w="41275">
              <a:solidFill>
                <a:schemeClr val="accent6"/>
              </a:solidFill>
            </a:ln>
          </c:spPr>
          <c:marker>
            <c:symbol val="triangle"/>
            <c:size val="11"/>
            <c:spPr>
              <a:solidFill>
                <a:schemeClr val="accent6"/>
              </a:solidFill>
              <a:ln>
                <a:solidFill>
                  <a:schemeClr val="accent6"/>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DataF5.5!$D$7:$D$242</c:f>
              <c:numCache>
                <c:formatCode>0.0%</c:formatCode>
                <c:ptCount val="236"/>
                <c:pt idx="0">
                  <c:v>0.11433378342772187</c:v>
                </c:pt>
                <c:pt idx="30">
                  <c:v>0.1388904437748435</c:v>
                </c:pt>
                <c:pt idx="90">
                  <c:v>0.11289313442557092</c:v>
                </c:pt>
                <c:pt idx="120">
                  <c:v>0.10927905254133907</c:v>
                </c:pt>
                <c:pt idx="130">
                  <c:v>0.10566497065710723</c:v>
                </c:pt>
                <c:pt idx="140">
                  <c:v>0.12060262149964417</c:v>
                </c:pt>
                <c:pt idx="145">
                  <c:v>0.1339995887785905</c:v>
                </c:pt>
                <c:pt idx="150">
                  <c:v>0.14739655605753685</c:v>
                </c:pt>
                <c:pt idx="155">
                  <c:v>0.14776529505720748</c:v>
                </c:pt>
                <c:pt idx="160">
                  <c:v>0.14813403405687808</c:v>
                </c:pt>
                <c:pt idx="165">
                  <c:v>0.17503408023145184</c:v>
                </c:pt>
                <c:pt idx="170">
                  <c:v>0.20193412640602562</c:v>
                </c:pt>
                <c:pt idx="175">
                  <c:v>0.26006886507852778</c:v>
                </c:pt>
                <c:pt idx="180">
                  <c:v>0.31820360375102991</c:v>
                </c:pt>
                <c:pt idx="185">
                  <c:v>0.3443844733101139</c:v>
                </c:pt>
                <c:pt idx="190">
                  <c:v>0.3705653428691979</c:v>
                </c:pt>
                <c:pt idx="195">
                  <c:v>0.38239596915952578</c:v>
                </c:pt>
                <c:pt idx="200">
                  <c:v>0.39422659544985361</c:v>
                </c:pt>
                <c:pt idx="205">
                  <c:v>0.38720851917815446</c:v>
                </c:pt>
                <c:pt idx="210">
                  <c:v>0.38019044290645526</c:v>
                </c:pt>
                <c:pt idx="215">
                  <c:v>0.37694077981036583</c:v>
                </c:pt>
                <c:pt idx="220">
                  <c:v>0.37369111671427641</c:v>
                </c:pt>
                <c:pt idx="225">
                  <c:v>0.37198548123029623</c:v>
                </c:pt>
                <c:pt idx="230">
                  <c:v>0.37027984574631606</c:v>
                </c:pt>
                <c:pt idx="235">
                  <c:v>0.36389171319819169</c:v>
                </c:pt>
              </c:numCache>
            </c:numRef>
          </c:val>
          <c:smooth val="0"/>
        </c:ser>
        <c:ser>
          <c:idx val="3"/>
          <c:order val="3"/>
          <c:tx>
            <c:v>Share owned by the bottom 50%</c:v>
          </c:tx>
          <c:spPr>
            <a:ln w="41275">
              <a:solidFill>
                <a:srgbClr val="C00000"/>
              </a:solidFill>
            </a:ln>
          </c:spPr>
          <c:marker>
            <c:symbol val="circle"/>
            <c:size val="10"/>
            <c:spPr>
              <a:solidFill>
                <a:srgbClr val="C00000"/>
              </a:solidFill>
              <a:ln>
                <a:solidFill>
                  <a:srgbClr val="C00000"/>
                </a:solidFill>
              </a:ln>
            </c:spPr>
          </c:marker>
          <c:cat>
            <c:numRef>
              <c:f>DataF5.5!$A$7:$A$242</c:f>
              <c:numCache>
                <c:formatCode>General</c:formatCode>
                <c:ptCount val="236"/>
                <c:pt idx="0">
                  <c:v>1780</c:v>
                </c:pt>
                <c:pt idx="1">
                  <c:v>1781</c:v>
                </c:pt>
                <c:pt idx="2">
                  <c:v>1782</c:v>
                </c:pt>
                <c:pt idx="3">
                  <c:v>1783</c:v>
                </c:pt>
                <c:pt idx="4">
                  <c:v>1784</c:v>
                </c:pt>
                <c:pt idx="5">
                  <c:v>1785</c:v>
                </c:pt>
                <c:pt idx="6">
                  <c:v>1786</c:v>
                </c:pt>
                <c:pt idx="7">
                  <c:v>1787</c:v>
                </c:pt>
                <c:pt idx="8">
                  <c:v>1788</c:v>
                </c:pt>
                <c:pt idx="9">
                  <c:v>1789</c:v>
                </c:pt>
                <c:pt idx="10">
                  <c:v>1790</c:v>
                </c:pt>
                <c:pt idx="11">
                  <c:v>1791</c:v>
                </c:pt>
                <c:pt idx="12">
                  <c:v>1792</c:v>
                </c:pt>
                <c:pt idx="13">
                  <c:v>1793</c:v>
                </c:pt>
                <c:pt idx="14">
                  <c:v>1794</c:v>
                </c:pt>
                <c:pt idx="15">
                  <c:v>1795</c:v>
                </c:pt>
                <c:pt idx="16">
                  <c:v>1796</c:v>
                </c:pt>
                <c:pt idx="17">
                  <c:v>1797</c:v>
                </c:pt>
                <c:pt idx="18">
                  <c:v>1798</c:v>
                </c:pt>
                <c:pt idx="19">
                  <c:v>1799</c:v>
                </c:pt>
                <c:pt idx="20">
                  <c:v>1800</c:v>
                </c:pt>
                <c:pt idx="21">
                  <c:v>1801</c:v>
                </c:pt>
                <c:pt idx="22">
                  <c:v>1802</c:v>
                </c:pt>
                <c:pt idx="23">
                  <c:v>1803</c:v>
                </c:pt>
                <c:pt idx="24">
                  <c:v>1804</c:v>
                </c:pt>
                <c:pt idx="25">
                  <c:v>1805</c:v>
                </c:pt>
                <c:pt idx="26">
                  <c:v>1806</c:v>
                </c:pt>
                <c:pt idx="27">
                  <c:v>1807</c:v>
                </c:pt>
                <c:pt idx="28">
                  <c:v>1808</c:v>
                </c:pt>
                <c:pt idx="29">
                  <c:v>1809</c:v>
                </c:pt>
                <c:pt idx="30">
                  <c:v>1810</c:v>
                </c:pt>
                <c:pt idx="31">
                  <c:v>1811</c:v>
                </c:pt>
                <c:pt idx="32">
                  <c:v>1812</c:v>
                </c:pt>
                <c:pt idx="33">
                  <c:v>1813</c:v>
                </c:pt>
                <c:pt idx="34">
                  <c:v>1814</c:v>
                </c:pt>
                <c:pt idx="35">
                  <c:v>1815</c:v>
                </c:pt>
                <c:pt idx="36">
                  <c:v>1816</c:v>
                </c:pt>
                <c:pt idx="37">
                  <c:v>1817</c:v>
                </c:pt>
                <c:pt idx="38">
                  <c:v>1818</c:v>
                </c:pt>
                <c:pt idx="39">
                  <c:v>1819</c:v>
                </c:pt>
                <c:pt idx="40">
                  <c:v>1820</c:v>
                </c:pt>
                <c:pt idx="41">
                  <c:v>1821</c:v>
                </c:pt>
                <c:pt idx="42">
                  <c:v>1822</c:v>
                </c:pt>
                <c:pt idx="43">
                  <c:v>1823</c:v>
                </c:pt>
                <c:pt idx="44">
                  <c:v>1824</c:v>
                </c:pt>
                <c:pt idx="45">
                  <c:v>1825</c:v>
                </c:pt>
                <c:pt idx="46">
                  <c:v>1826</c:v>
                </c:pt>
                <c:pt idx="47">
                  <c:v>1827</c:v>
                </c:pt>
                <c:pt idx="48">
                  <c:v>1828</c:v>
                </c:pt>
                <c:pt idx="49">
                  <c:v>1829</c:v>
                </c:pt>
                <c:pt idx="50">
                  <c:v>1830</c:v>
                </c:pt>
                <c:pt idx="51">
                  <c:v>1831</c:v>
                </c:pt>
                <c:pt idx="52">
                  <c:v>1832</c:v>
                </c:pt>
                <c:pt idx="53">
                  <c:v>1833</c:v>
                </c:pt>
                <c:pt idx="54">
                  <c:v>1834</c:v>
                </c:pt>
                <c:pt idx="55">
                  <c:v>1835</c:v>
                </c:pt>
                <c:pt idx="56">
                  <c:v>1836</c:v>
                </c:pt>
                <c:pt idx="57">
                  <c:v>1837</c:v>
                </c:pt>
                <c:pt idx="58">
                  <c:v>1838</c:v>
                </c:pt>
                <c:pt idx="59">
                  <c:v>1839</c:v>
                </c:pt>
                <c:pt idx="60">
                  <c:v>1840</c:v>
                </c:pt>
                <c:pt idx="61">
                  <c:v>1841</c:v>
                </c:pt>
                <c:pt idx="62">
                  <c:v>1842</c:v>
                </c:pt>
                <c:pt idx="63">
                  <c:v>1843</c:v>
                </c:pt>
                <c:pt idx="64">
                  <c:v>1844</c:v>
                </c:pt>
                <c:pt idx="65">
                  <c:v>1845</c:v>
                </c:pt>
                <c:pt idx="66">
                  <c:v>1846</c:v>
                </c:pt>
                <c:pt idx="67">
                  <c:v>1847</c:v>
                </c:pt>
                <c:pt idx="68">
                  <c:v>1848</c:v>
                </c:pt>
                <c:pt idx="69">
                  <c:v>1849</c:v>
                </c:pt>
                <c:pt idx="70">
                  <c:v>1850</c:v>
                </c:pt>
                <c:pt idx="71">
                  <c:v>1851</c:v>
                </c:pt>
                <c:pt idx="72">
                  <c:v>1852</c:v>
                </c:pt>
                <c:pt idx="73">
                  <c:v>1853</c:v>
                </c:pt>
                <c:pt idx="74">
                  <c:v>1854</c:v>
                </c:pt>
                <c:pt idx="75">
                  <c:v>1855</c:v>
                </c:pt>
                <c:pt idx="76">
                  <c:v>1856</c:v>
                </c:pt>
                <c:pt idx="77">
                  <c:v>1857</c:v>
                </c:pt>
                <c:pt idx="78">
                  <c:v>1858</c:v>
                </c:pt>
                <c:pt idx="79">
                  <c:v>1859</c:v>
                </c:pt>
                <c:pt idx="80">
                  <c:v>1860</c:v>
                </c:pt>
                <c:pt idx="81">
                  <c:v>1861</c:v>
                </c:pt>
                <c:pt idx="82">
                  <c:v>1862</c:v>
                </c:pt>
                <c:pt idx="83">
                  <c:v>1863</c:v>
                </c:pt>
                <c:pt idx="84">
                  <c:v>1864</c:v>
                </c:pt>
                <c:pt idx="85">
                  <c:v>1865</c:v>
                </c:pt>
                <c:pt idx="86">
                  <c:v>1866</c:v>
                </c:pt>
                <c:pt idx="87">
                  <c:v>1867</c:v>
                </c:pt>
                <c:pt idx="88">
                  <c:v>1868</c:v>
                </c:pt>
                <c:pt idx="89">
                  <c:v>1869</c:v>
                </c:pt>
                <c:pt idx="90">
                  <c:v>1870</c:v>
                </c:pt>
                <c:pt idx="91">
                  <c:v>1871</c:v>
                </c:pt>
                <c:pt idx="92">
                  <c:v>1872</c:v>
                </c:pt>
                <c:pt idx="93">
                  <c:v>1873</c:v>
                </c:pt>
                <c:pt idx="94">
                  <c:v>1874</c:v>
                </c:pt>
                <c:pt idx="95">
                  <c:v>1875</c:v>
                </c:pt>
                <c:pt idx="96">
                  <c:v>1876</c:v>
                </c:pt>
                <c:pt idx="97">
                  <c:v>1877</c:v>
                </c:pt>
                <c:pt idx="98">
                  <c:v>1878</c:v>
                </c:pt>
                <c:pt idx="99">
                  <c:v>1879</c:v>
                </c:pt>
                <c:pt idx="100">
                  <c:v>1880</c:v>
                </c:pt>
                <c:pt idx="101">
                  <c:v>1881</c:v>
                </c:pt>
                <c:pt idx="102">
                  <c:v>1882</c:v>
                </c:pt>
                <c:pt idx="103">
                  <c:v>1883</c:v>
                </c:pt>
                <c:pt idx="104">
                  <c:v>1884</c:v>
                </c:pt>
                <c:pt idx="105">
                  <c:v>1885</c:v>
                </c:pt>
                <c:pt idx="106">
                  <c:v>1886</c:v>
                </c:pt>
                <c:pt idx="107">
                  <c:v>1887</c:v>
                </c:pt>
                <c:pt idx="108">
                  <c:v>1888</c:v>
                </c:pt>
                <c:pt idx="109">
                  <c:v>1889</c:v>
                </c:pt>
                <c:pt idx="110">
                  <c:v>1890</c:v>
                </c:pt>
                <c:pt idx="111">
                  <c:v>1891</c:v>
                </c:pt>
                <c:pt idx="112">
                  <c:v>1892</c:v>
                </c:pt>
                <c:pt idx="113">
                  <c:v>1893</c:v>
                </c:pt>
                <c:pt idx="114">
                  <c:v>1894</c:v>
                </c:pt>
                <c:pt idx="115">
                  <c:v>1895</c:v>
                </c:pt>
                <c:pt idx="116">
                  <c:v>1896</c:v>
                </c:pt>
                <c:pt idx="117">
                  <c:v>1897</c:v>
                </c:pt>
                <c:pt idx="118">
                  <c:v>1898</c:v>
                </c:pt>
                <c:pt idx="119">
                  <c:v>1899</c:v>
                </c:pt>
                <c:pt idx="120">
                  <c:v>1900</c:v>
                </c:pt>
                <c:pt idx="121">
                  <c:v>1901</c:v>
                </c:pt>
                <c:pt idx="122">
                  <c:v>1902</c:v>
                </c:pt>
                <c:pt idx="123">
                  <c:v>1903</c:v>
                </c:pt>
                <c:pt idx="124">
                  <c:v>1904</c:v>
                </c:pt>
                <c:pt idx="125">
                  <c:v>1905</c:v>
                </c:pt>
                <c:pt idx="126">
                  <c:v>1906</c:v>
                </c:pt>
                <c:pt idx="127">
                  <c:v>1907</c:v>
                </c:pt>
                <c:pt idx="128">
                  <c:v>1908</c:v>
                </c:pt>
                <c:pt idx="129">
                  <c:v>1909</c:v>
                </c:pt>
                <c:pt idx="130">
                  <c:v>1910</c:v>
                </c:pt>
                <c:pt idx="131">
                  <c:v>1911</c:v>
                </c:pt>
                <c:pt idx="132">
                  <c:v>1912</c:v>
                </c:pt>
                <c:pt idx="133">
                  <c:v>1913</c:v>
                </c:pt>
                <c:pt idx="134">
                  <c:v>1914</c:v>
                </c:pt>
                <c:pt idx="135">
                  <c:v>1915</c:v>
                </c:pt>
                <c:pt idx="136">
                  <c:v>1916</c:v>
                </c:pt>
                <c:pt idx="137">
                  <c:v>1917</c:v>
                </c:pt>
                <c:pt idx="138">
                  <c:v>1918</c:v>
                </c:pt>
                <c:pt idx="139">
                  <c:v>1919</c:v>
                </c:pt>
                <c:pt idx="140">
                  <c:v>1920</c:v>
                </c:pt>
                <c:pt idx="141">
                  <c:v>1921</c:v>
                </c:pt>
                <c:pt idx="142">
                  <c:v>1922</c:v>
                </c:pt>
                <c:pt idx="143">
                  <c:v>1923</c:v>
                </c:pt>
                <c:pt idx="144">
                  <c:v>1924</c:v>
                </c:pt>
                <c:pt idx="145">
                  <c:v>1925</c:v>
                </c:pt>
                <c:pt idx="146">
                  <c:v>1926</c:v>
                </c:pt>
                <c:pt idx="147">
                  <c:v>1927</c:v>
                </c:pt>
                <c:pt idx="148">
                  <c:v>1928</c:v>
                </c:pt>
                <c:pt idx="149">
                  <c:v>1929</c:v>
                </c:pt>
                <c:pt idx="150">
                  <c:v>1930</c:v>
                </c:pt>
                <c:pt idx="151">
                  <c:v>1931</c:v>
                </c:pt>
                <c:pt idx="152">
                  <c:v>1932</c:v>
                </c:pt>
                <c:pt idx="153">
                  <c:v>1933</c:v>
                </c:pt>
                <c:pt idx="154">
                  <c:v>1934</c:v>
                </c:pt>
                <c:pt idx="155">
                  <c:v>1935</c:v>
                </c:pt>
                <c:pt idx="156">
                  <c:v>1936</c:v>
                </c:pt>
                <c:pt idx="157">
                  <c:v>1937</c:v>
                </c:pt>
                <c:pt idx="158">
                  <c:v>1938</c:v>
                </c:pt>
                <c:pt idx="159">
                  <c:v>1939</c:v>
                </c:pt>
                <c:pt idx="160">
                  <c:v>1940</c:v>
                </c:pt>
                <c:pt idx="161">
                  <c:v>1941</c:v>
                </c:pt>
                <c:pt idx="162">
                  <c:v>1942</c:v>
                </c:pt>
                <c:pt idx="163">
                  <c:v>1943</c:v>
                </c:pt>
                <c:pt idx="164">
                  <c:v>1944</c:v>
                </c:pt>
                <c:pt idx="165">
                  <c:v>1945</c:v>
                </c:pt>
                <c:pt idx="166">
                  <c:v>1946</c:v>
                </c:pt>
                <c:pt idx="167">
                  <c:v>1947</c:v>
                </c:pt>
                <c:pt idx="168">
                  <c:v>1948</c:v>
                </c:pt>
                <c:pt idx="169">
                  <c:v>1949</c:v>
                </c:pt>
                <c:pt idx="170">
                  <c:v>1950</c:v>
                </c:pt>
                <c:pt idx="171">
                  <c:v>1951</c:v>
                </c:pt>
                <c:pt idx="172">
                  <c:v>1952</c:v>
                </c:pt>
                <c:pt idx="173">
                  <c:v>1953</c:v>
                </c:pt>
                <c:pt idx="174">
                  <c:v>1954</c:v>
                </c:pt>
                <c:pt idx="175">
                  <c:v>1955</c:v>
                </c:pt>
                <c:pt idx="176">
                  <c:v>1956</c:v>
                </c:pt>
                <c:pt idx="177">
                  <c:v>1957</c:v>
                </c:pt>
                <c:pt idx="178">
                  <c:v>1958</c:v>
                </c:pt>
                <c:pt idx="179">
                  <c:v>1959</c:v>
                </c:pt>
                <c:pt idx="180">
                  <c:v>1960</c:v>
                </c:pt>
                <c:pt idx="181">
                  <c:v>1961</c:v>
                </c:pt>
                <c:pt idx="182">
                  <c:v>1962</c:v>
                </c:pt>
                <c:pt idx="183">
                  <c:v>1963</c:v>
                </c:pt>
                <c:pt idx="184">
                  <c:v>1964</c:v>
                </c:pt>
                <c:pt idx="185">
                  <c:v>1965</c:v>
                </c:pt>
                <c:pt idx="186">
                  <c:v>1966</c:v>
                </c:pt>
                <c:pt idx="187">
                  <c:v>1967</c:v>
                </c:pt>
                <c:pt idx="188">
                  <c:v>1968</c:v>
                </c:pt>
                <c:pt idx="189">
                  <c:v>1969</c:v>
                </c:pt>
                <c:pt idx="190">
                  <c:v>1970</c:v>
                </c:pt>
                <c:pt idx="191">
                  <c:v>1971</c:v>
                </c:pt>
                <c:pt idx="192">
                  <c:v>1972</c:v>
                </c:pt>
                <c:pt idx="193">
                  <c:v>1973</c:v>
                </c:pt>
                <c:pt idx="194">
                  <c:v>1974</c:v>
                </c:pt>
                <c:pt idx="195">
                  <c:v>1975</c:v>
                </c:pt>
                <c:pt idx="196">
                  <c:v>1976</c:v>
                </c:pt>
                <c:pt idx="197">
                  <c:v>1977</c:v>
                </c:pt>
                <c:pt idx="198">
                  <c:v>1978</c:v>
                </c:pt>
                <c:pt idx="199">
                  <c:v>1979</c:v>
                </c:pt>
                <c:pt idx="200">
                  <c:v>1980</c:v>
                </c:pt>
                <c:pt idx="201">
                  <c:v>1981</c:v>
                </c:pt>
                <c:pt idx="202">
                  <c:v>1982</c:v>
                </c:pt>
                <c:pt idx="203">
                  <c:v>1983</c:v>
                </c:pt>
                <c:pt idx="204">
                  <c:v>1984</c:v>
                </c:pt>
                <c:pt idx="205">
                  <c:v>1985</c:v>
                </c:pt>
                <c:pt idx="206">
                  <c:v>1986</c:v>
                </c:pt>
                <c:pt idx="207">
                  <c:v>1987</c:v>
                </c:pt>
                <c:pt idx="208">
                  <c:v>1988</c:v>
                </c:pt>
                <c:pt idx="209">
                  <c:v>1989</c:v>
                </c:pt>
                <c:pt idx="210">
                  <c:v>1990</c:v>
                </c:pt>
                <c:pt idx="211">
                  <c:v>1991</c:v>
                </c:pt>
                <c:pt idx="212">
                  <c:v>1992</c:v>
                </c:pt>
                <c:pt idx="213">
                  <c:v>1993</c:v>
                </c:pt>
                <c:pt idx="214">
                  <c:v>1994</c:v>
                </c:pt>
                <c:pt idx="215">
                  <c:v>1995</c:v>
                </c:pt>
                <c:pt idx="216">
                  <c:v>1996</c:v>
                </c:pt>
                <c:pt idx="217">
                  <c:v>1997</c:v>
                </c:pt>
                <c:pt idx="218">
                  <c:v>1998</c:v>
                </c:pt>
                <c:pt idx="219">
                  <c:v>1999</c:v>
                </c:pt>
                <c:pt idx="220">
                  <c:v>2000</c:v>
                </c:pt>
                <c:pt idx="221">
                  <c:v>2001</c:v>
                </c:pt>
                <c:pt idx="222">
                  <c:v>2002</c:v>
                </c:pt>
                <c:pt idx="223">
                  <c:v>2003</c:v>
                </c:pt>
                <c:pt idx="224">
                  <c:v>2004</c:v>
                </c:pt>
                <c:pt idx="225">
                  <c:v>2005</c:v>
                </c:pt>
                <c:pt idx="226">
                  <c:v>2006</c:v>
                </c:pt>
                <c:pt idx="227">
                  <c:v>2007</c:v>
                </c:pt>
                <c:pt idx="228">
                  <c:v>2008</c:v>
                </c:pt>
                <c:pt idx="229">
                  <c:v>2009</c:v>
                </c:pt>
                <c:pt idx="230">
                  <c:v>2010</c:v>
                </c:pt>
                <c:pt idx="231">
                  <c:v>2011</c:v>
                </c:pt>
                <c:pt idx="232">
                  <c:v>2012</c:v>
                </c:pt>
                <c:pt idx="233">
                  <c:v>2013</c:v>
                </c:pt>
                <c:pt idx="234">
                  <c:v>2014</c:v>
                </c:pt>
                <c:pt idx="235">
                  <c:v>2015</c:v>
                </c:pt>
              </c:numCache>
            </c:numRef>
          </c:cat>
          <c:val>
            <c:numRef>
              <c:f>DataF5.5!$E$7:$E$242</c:f>
              <c:numCache>
                <c:formatCode>0.0%</c:formatCode>
                <c:ptCount val="236"/>
                <c:pt idx="0">
                  <c:v>1.6666216572278136E-2</c:v>
                </c:pt>
                <c:pt idx="30">
                  <c:v>2.2109556225423307E-2</c:v>
                </c:pt>
                <c:pt idx="90">
                  <c:v>1.5456823628408171E-2</c:v>
                </c:pt>
                <c:pt idx="120">
                  <c:v>1.4145926485630619E-2</c:v>
                </c:pt>
                <c:pt idx="130">
                  <c:v>1.2835029342853068E-2</c:v>
                </c:pt>
                <c:pt idx="140">
                  <c:v>1.2497360470916059E-2</c:v>
                </c:pt>
                <c:pt idx="145">
                  <c:v>1.4800402206590253E-2</c:v>
                </c:pt>
                <c:pt idx="150">
                  <c:v>1.7103443942264446E-2</c:v>
                </c:pt>
                <c:pt idx="155">
                  <c:v>1.8634704942634809E-2</c:v>
                </c:pt>
                <c:pt idx="160">
                  <c:v>2.0165965943005171E-2</c:v>
                </c:pt>
                <c:pt idx="165">
                  <c:v>2.2665910369821674E-2</c:v>
                </c:pt>
                <c:pt idx="170">
                  <c:v>2.5165854796638177E-2</c:v>
                </c:pt>
                <c:pt idx="175">
                  <c:v>3.7331125522835212E-2</c:v>
                </c:pt>
                <c:pt idx="180">
                  <c:v>4.9496396249032244E-2</c:v>
                </c:pt>
                <c:pt idx="185">
                  <c:v>6.5965501255957959E-2</c:v>
                </c:pt>
                <c:pt idx="190">
                  <c:v>8.2434606262883667E-2</c:v>
                </c:pt>
                <c:pt idx="195">
                  <c:v>8.2444005406489621E-2</c:v>
                </c:pt>
                <c:pt idx="200">
                  <c:v>8.2453404550095574E-2</c:v>
                </c:pt>
                <c:pt idx="205">
                  <c:v>8.2826480821651116E-2</c:v>
                </c:pt>
                <c:pt idx="210">
                  <c:v>8.3199557093206658E-2</c:v>
                </c:pt>
                <c:pt idx="215">
                  <c:v>7.726622018953283E-2</c:v>
                </c:pt>
                <c:pt idx="220">
                  <c:v>7.1332883285859003E-2</c:v>
                </c:pt>
                <c:pt idx="225">
                  <c:v>6.5492018769809354E-2</c:v>
                </c:pt>
                <c:pt idx="230">
                  <c:v>5.9651154253759713E-2</c:v>
                </c:pt>
                <c:pt idx="235">
                  <c:v>6.0162286801523995E-2</c:v>
                </c:pt>
              </c:numCache>
            </c:numRef>
          </c:val>
          <c:smooth val="0"/>
        </c:ser>
        <c:dLbls>
          <c:showLegendKey val="0"/>
          <c:showVal val="0"/>
          <c:showCatName val="0"/>
          <c:showSerName val="0"/>
          <c:showPercent val="0"/>
          <c:showBubbleSize val="0"/>
        </c:dLbls>
        <c:marker val="1"/>
        <c:smooth val="0"/>
        <c:axId val="513580224"/>
        <c:axId val="410779952"/>
      </c:lineChart>
      <c:catAx>
        <c:axId val="513580224"/>
        <c:scaling>
          <c:orientation val="minMax"/>
        </c:scaling>
        <c:delete val="0"/>
        <c:axPos val="b"/>
        <c:majorGridlines>
          <c:spPr>
            <a:ln w="12700">
              <a:solidFill>
                <a:srgbClr val="000000"/>
              </a:solidFill>
              <a:prstDash val="sysDash"/>
            </a:ln>
          </c:spPr>
        </c:majorGridlines>
        <c:minorGridlines>
          <c:spPr>
            <a:ln>
              <a:noFill/>
            </a:ln>
          </c:spPr>
        </c:min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410779952"/>
        <c:crossesAt val="0"/>
        <c:auto val="1"/>
        <c:lblAlgn val="ctr"/>
        <c:lblOffset val="100"/>
        <c:tickLblSkip val="20"/>
        <c:tickMarkSkip val="10"/>
        <c:noMultiLvlLbl val="0"/>
      </c:catAx>
      <c:valAx>
        <c:axId val="410779952"/>
        <c:scaling>
          <c:orientation val="minMax"/>
          <c:max val="1"/>
          <c:min val="0"/>
        </c:scaling>
        <c:delete val="0"/>
        <c:axPos val="l"/>
        <c:majorGridlines>
          <c:spPr>
            <a:ln w="12700">
              <a:solidFill>
                <a:srgbClr val="000000"/>
              </a:solidFill>
              <a:prstDash val="sysDash"/>
            </a:ln>
          </c:spPr>
        </c:majorGridlines>
        <c:title>
          <c:tx>
            <c:rich>
              <a:bodyPr/>
              <a:lstStyle/>
              <a:p>
                <a:pPr>
                  <a:defRPr/>
                </a:pPr>
                <a:r>
                  <a:rPr lang="fr-FR" sz="1200"/>
                  <a:t>Share</a:t>
                </a:r>
                <a:r>
                  <a:rPr lang="fr-FR" sz="1200" baseline="0"/>
                  <a:t> in total private property</a:t>
                </a:r>
                <a:endParaRPr lang="fr-FR" sz="1200"/>
              </a:p>
            </c:rich>
          </c:tx>
          <c:layout>
            <c:manualLayout>
              <c:xMode val="edge"/>
              <c:yMode val="edge"/>
              <c:x val="9.6237970253715889E-6"/>
              <c:y val="0.22831522780328242"/>
            </c:manualLayout>
          </c:layout>
          <c:overlay val="0"/>
        </c:title>
        <c:numFmt formatCode="0%"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513580224"/>
        <c:crosses val="autoZero"/>
        <c:crossBetween val="midCat"/>
        <c:majorUnit val="0.1"/>
      </c:valAx>
      <c:spPr>
        <a:noFill/>
        <a:ln w="25400">
          <a:solidFill>
            <a:schemeClr val="tx1"/>
          </a:solidFill>
        </a:ln>
      </c:spPr>
    </c:plotArea>
    <c:legend>
      <c:legendPos val="l"/>
      <c:layout>
        <c:manualLayout>
          <c:xMode val="edge"/>
          <c:yMode val="edge"/>
          <c:x val="0.22841218285214349"/>
          <c:y val="0.4004299915562714"/>
          <c:w val="0.3290695538057743"/>
          <c:h val="0.23464713729218847"/>
        </c:manualLayout>
      </c:layout>
      <c:overlay val="1"/>
      <c:spPr>
        <a:solidFill>
          <a:schemeClr val="bg1"/>
        </a:solidFill>
        <a:ln w="12700">
          <a:solidFill>
            <a:schemeClr val="tx1"/>
          </a:solidFill>
        </a:ln>
      </c:spPr>
      <c:txPr>
        <a:bodyPr/>
        <a:lstStyle/>
        <a:p>
          <a:pPr>
            <a:defRPr sz="1400" baseline="0"/>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a:t>Figure 5.6. Extreme</a:t>
            </a:r>
            <a:r>
              <a:rPr lang="fr-FR" sz="1700" baseline="0"/>
              <a:t> patrimonial inequality: </a:t>
            </a:r>
          </a:p>
          <a:p>
            <a:pPr>
              <a:defRPr sz="1700">
                <a:latin typeface="Arial"/>
              </a:defRPr>
            </a:pPr>
            <a:r>
              <a:rPr lang="fr-FR" sz="1700" baseline="0"/>
              <a:t>Europe's proprietarian societies during the Belle Epoque (1880-1914)</a:t>
            </a:r>
            <a:endParaRPr lang="fr-FR" sz="1700"/>
          </a:p>
        </c:rich>
      </c:tx>
      <c:layout>
        <c:manualLayout>
          <c:xMode val="edge"/>
          <c:yMode val="edge"/>
          <c:x val="0.15231290273054923"/>
          <c:y val="0"/>
        </c:manualLayout>
      </c:layout>
      <c:overlay val="0"/>
    </c:title>
    <c:autoTitleDeleted val="0"/>
    <c:plotArea>
      <c:layout>
        <c:manualLayout>
          <c:layoutTarget val="inner"/>
          <c:xMode val="edge"/>
          <c:yMode val="edge"/>
          <c:x val="0.11347454739671542"/>
          <c:y val="0.10076289688072333"/>
          <c:w val="0.87396500433987534"/>
          <c:h val="0.71107986693091374"/>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DataF5.6!$B$4:$B$6</c:f>
              <c:numCache>
                <c:formatCode>0%</c:formatCode>
                <c:ptCount val="3"/>
                <c:pt idx="0">
                  <c:v>1.8566679209487499E-2</c:v>
                </c:pt>
                <c:pt idx="1">
                  <c:v>1.0478759217820335E-2</c:v>
                </c:pt>
                <c:pt idx="2">
                  <c:v>1.414592648563062E-2</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DataF5.6!$C$4:$C$6</c:f>
              <c:numCache>
                <c:formatCode>0%</c:formatCode>
                <c:ptCount val="3"/>
                <c:pt idx="0">
                  <c:v>0.13996842503562501</c:v>
                </c:pt>
                <c:pt idx="1">
                  <c:v>8.1735692256738809E-2</c:v>
                </c:pt>
                <c:pt idx="2">
                  <c:v>0.10927905254133907</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DataF5.6!$A$4:$A$6</c:f>
              <c:strCache>
                <c:ptCount val="3"/>
                <c:pt idx="0">
                  <c:v>France</c:v>
                </c:pt>
                <c:pt idx="1">
                  <c:v>Britain</c:v>
                </c:pt>
                <c:pt idx="2">
                  <c:v>Sweden</c:v>
                </c:pt>
              </c:strCache>
            </c:strRef>
          </c:cat>
          <c:val>
            <c:numRef>
              <c:f>DataF5.6!$D$4:$D$6</c:f>
              <c:numCache>
                <c:formatCode>0%</c:formatCode>
                <c:ptCount val="3"/>
                <c:pt idx="0">
                  <c:v>0.8397373929620624</c:v>
                </c:pt>
                <c:pt idx="1">
                  <c:v>0.90666095535847224</c:v>
                </c:pt>
                <c:pt idx="2">
                  <c:v>0.87657499999999999</c:v>
                </c:pt>
              </c:numCache>
            </c:numRef>
          </c:val>
        </c:ser>
        <c:dLbls>
          <c:showLegendKey val="0"/>
          <c:showVal val="0"/>
          <c:showCatName val="0"/>
          <c:showSerName val="0"/>
          <c:showPercent val="0"/>
          <c:showBubbleSize val="0"/>
        </c:dLbls>
        <c:gapWidth val="50"/>
        <c:axId val="437046128"/>
        <c:axId val="437046520"/>
      </c:barChart>
      <c:catAx>
        <c:axId val="437046128"/>
        <c:scaling>
          <c:orientation val="minMax"/>
        </c:scaling>
        <c:delete val="0"/>
        <c:axPos val="b"/>
        <c:numFmt formatCode="General" sourceLinked="0"/>
        <c:majorTickMark val="out"/>
        <c:minorTickMark val="none"/>
        <c:tickLblPos val="nextTo"/>
        <c:txPr>
          <a:bodyPr/>
          <a:lstStyle/>
          <a:p>
            <a:pPr>
              <a:defRPr sz="1600" b="1" i="0">
                <a:latin typeface="Arial"/>
              </a:defRPr>
            </a:pPr>
            <a:endParaRPr lang="fr-FR"/>
          </a:p>
        </c:txPr>
        <c:crossAx val="437046520"/>
        <c:crosses val="autoZero"/>
        <c:auto val="1"/>
        <c:lblAlgn val="ctr"/>
        <c:lblOffset val="100"/>
        <c:tickLblSkip val="1"/>
        <c:noMultiLvlLbl val="0"/>
      </c:catAx>
      <c:valAx>
        <c:axId val="437046520"/>
        <c:scaling>
          <c:orientation val="minMax"/>
          <c:max val="0.95000000000000007"/>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private property</a:t>
                </a:r>
                <a:endParaRPr lang="fr-FR" sz="1200" b="0">
                  <a:latin typeface="Arial" panose="020B0604020202020204" pitchFamily="34" charset="0"/>
                  <a:cs typeface="Arial" panose="020B0604020202020204" pitchFamily="34" charset="0"/>
                </a:endParaRPr>
              </a:p>
            </c:rich>
          </c:tx>
          <c:layout>
            <c:manualLayout>
              <c:xMode val="edge"/>
              <c:yMode val="edge"/>
              <c:x val="1.3789446231040326E-2"/>
              <c:y val="0.22295611004373692"/>
            </c:manualLayout>
          </c:layout>
          <c:overlay val="0"/>
        </c:title>
        <c:numFmt formatCode="0%" sourceLinked="0"/>
        <c:majorTickMark val="out"/>
        <c:minorTickMark val="none"/>
        <c:tickLblPos val="nextTo"/>
        <c:txPr>
          <a:bodyPr/>
          <a:lstStyle/>
          <a:p>
            <a:pPr>
              <a:defRPr sz="1600" b="0" i="0">
                <a:latin typeface="Arial"/>
              </a:defRPr>
            </a:pPr>
            <a:endParaRPr lang="fr-FR"/>
          </a:p>
        </c:txPr>
        <c:crossAx val="437046128"/>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700">
                <a:latin typeface="Arial"/>
              </a:defRPr>
            </a:pPr>
            <a:r>
              <a:rPr lang="fr-FR" sz="1700"/>
              <a:t>Figure 5.7. Income</a:t>
            </a:r>
            <a:r>
              <a:rPr lang="fr-FR" sz="1700" baseline="0"/>
              <a:t> inequality in Europe's proprietarian societies             during the Belle Epoque (1880-1914)</a:t>
            </a:r>
            <a:endParaRPr lang="fr-FR" sz="1700"/>
          </a:p>
        </c:rich>
      </c:tx>
      <c:layout>
        <c:manualLayout>
          <c:xMode val="edge"/>
          <c:yMode val="edge"/>
          <c:x val="0.17161812745400568"/>
          <c:y val="0"/>
        </c:manualLayout>
      </c:layout>
      <c:overlay val="0"/>
    </c:title>
    <c:autoTitleDeleted val="0"/>
    <c:plotArea>
      <c:layout>
        <c:manualLayout>
          <c:layoutTarget val="inner"/>
          <c:xMode val="edge"/>
          <c:yMode val="edge"/>
          <c:x val="0.1093377135274033"/>
          <c:y val="0.10076289688072333"/>
          <c:w val="0.87810183820918741"/>
          <c:h val="0.71107986693091374"/>
        </c:manualLayout>
      </c:layout>
      <c:barChart>
        <c:barDir val="col"/>
        <c:grouping val="clustered"/>
        <c:varyColors val="0"/>
        <c:ser>
          <c:idx val="0"/>
          <c:order val="0"/>
          <c:spPr>
            <a:solidFill>
              <a:schemeClr val="bg1">
                <a:lumMod val="75000"/>
              </a:schemeClr>
            </a:solidFill>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DataF5.7!$B$4:$B$6</c:f>
              <c:numCache>
                <c:formatCode>0%</c:formatCode>
                <c:ptCount val="3"/>
                <c:pt idx="0">
                  <c:v>0.13448317803799964</c:v>
                </c:pt>
                <c:pt idx="1">
                  <c:v>0.13115238395493298</c:v>
                </c:pt>
                <c:pt idx="2">
                  <c:v>0.13264976572157935</c:v>
                </c:pt>
              </c:numCache>
            </c:numRef>
          </c:val>
          <c:extLst/>
        </c:ser>
        <c:ser>
          <c:idx val="1"/>
          <c:order val="1"/>
          <c:spPr>
            <a:solidFill>
              <a:schemeClr val="accent2"/>
            </a:solidFill>
            <a:ln>
              <a:solidFill>
                <a:sysClr val="windowText" lastClr="000000"/>
              </a:solidFill>
            </a:ln>
          </c:spPr>
          <c:invertIfNegative val="0"/>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DataF5.7!$C$4:$C$6</c:f>
              <c:numCache>
                <c:formatCode>0%</c:formatCode>
                <c:ptCount val="3"/>
                <c:pt idx="0">
                  <c:v>0.35907427811805948</c:v>
                </c:pt>
                <c:pt idx="1">
                  <c:v>0.35018095407273447</c:v>
                </c:pt>
                <c:pt idx="2">
                  <c:v>0.35417901007326841</c:v>
                </c:pt>
              </c:numCache>
            </c:numRef>
          </c:val>
        </c:ser>
        <c:ser>
          <c:idx val="2"/>
          <c:order val="2"/>
          <c:spPr>
            <a:ln>
              <a:solidFill>
                <a:sysClr val="windowText" lastClr="000000"/>
              </a:solidFill>
            </a:ln>
          </c:spPr>
          <c:invertIfNegative val="0"/>
          <c:dPt>
            <c:idx val="0"/>
            <c:invertIfNegative val="0"/>
            <c:bubble3D val="0"/>
            <c:spPr>
              <a:solidFill>
                <a:schemeClr val="accent2"/>
              </a:solidFill>
              <a:ln>
                <a:solidFill>
                  <a:sysClr val="windowText" lastClr="000000"/>
                </a:solidFill>
              </a:ln>
            </c:spPr>
          </c:dPt>
          <c:dPt>
            <c:idx val="1"/>
            <c:invertIfNegative val="0"/>
            <c:bubble3D val="0"/>
            <c:spPr>
              <a:solidFill>
                <a:srgbClr val="FFFF00"/>
              </a:solidFill>
              <a:ln>
                <a:solidFill>
                  <a:sysClr val="windowText" lastClr="000000"/>
                </a:solidFill>
              </a:ln>
            </c:spPr>
          </c:dPt>
          <c:dPt>
            <c:idx val="2"/>
            <c:invertIfNegative val="0"/>
            <c:bubble3D val="0"/>
            <c:spPr>
              <a:solidFill>
                <a:schemeClr val="accent1"/>
              </a:solidFill>
              <a:ln>
                <a:solidFill>
                  <a:sysClr val="windowText" lastClr="000000"/>
                </a:solidFill>
              </a:ln>
            </c:spPr>
          </c:dPt>
          <c:cat>
            <c:strRef>
              <c:f>DataF5.7!$A$4:$A$6</c:f>
              <c:strCache>
                <c:ptCount val="3"/>
                <c:pt idx="0">
                  <c:v>France</c:v>
                </c:pt>
                <c:pt idx="1">
                  <c:v>Britain</c:v>
                </c:pt>
                <c:pt idx="2">
                  <c:v>Sweden</c:v>
                </c:pt>
              </c:strCache>
            </c:strRef>
          </c:cat>
          <c:val>
            <c:numRef>
              <c:f>DataF5.7!$D$4:$D$6</c:f>
              <c:numCache>
                <c:formatCode>0%</c:formatCode>
                <c:ptCount val="3"/>
                <c:pt idx="0">
                  <c:v>0.50881971747257271</c:v>
                </c:pt>
                <c:pt idx="1">
                  <c:v>0.52098495927180422</c:v>
                </c:pt>
                <c:pt idx="2">
                  <c:v>0.51551598977002033</c:v>
                </c:pt>
              </c:numCache>
            </c:numRef>
          </c:val>
        </c:ser>
        <c:dLbls>
          <c:showLegendKey val="0"/>
          <c:showVal val="0"/>
          <c:showCatName val="0"/>
          <c:showSerName val="0"/>
          <c:showPercent val="0"/>
          <c:showBubbleSize val="0"/>
        </c:dLbls>
        <c:gapWidth val="50"/>
        <c:axId val="17290912"/>
        <c:axId val="414687504"/>
      </c:barChart>
      <c:catAx>
        <c:axId val="17290912"/>
        <c:scaling>
          <c:orientation val="minMax"/>
        </c:scaling>
        <c:delete val="0"/>
        <c:axPos val="b"/>
        <c:numFmt formatCode="General" sourceLinked="0"/>
        <c:majorTickMark val="out"/>
        <c:minorTickMark val="none"/>
        <c:tickLblPos val="nextTo"/>
        <c:txPr>
          <a:bodyPr rot="0"/>
          <a:lstStyle/>
          <a:p>
            <a:pPr>
              <a:defRPr sz="1600" b="1" i="0">
                <a:latin typeface="Arial"/>
              </a:defRPr>
            </a:pPr>
            <a:endParaRPr lang="fr-FR"/>
          </a:p>
        </c:txPr>
        <c:crossAx val="414687504"/>
        <c:crosses val="autoZero"/>
        <c:auto val="1"/>
        <c:lblAlgn val="ctr"/>
        <c:lblOffset val="100"/>
        <c:tickLblSkip val="1"/>
        <c:noMultiLvlLbl val="0"/>
      </c:catAx>
      <c:valAx>
        <c:axId val="414687504"/>
        <c:scaling>
          <c:orientation val="minMax"/>
          <c:max val="0.55000000000000004"/>
          <c:min val="0"/>
        </c:scaling>
        <c:delete val="0"/>
        <c:axPos val="l"/>
        <c:majorGridlines>
          <c:spPr>
            <a:ln w="12700">
              <a:prstDash val="sysDash"/>
            </a:ln>
          </c:spPr>
        </c:majorGridlines>
        <c:title>
          <c:tx>
            <c:rich>
              <a:bodyPr/>
              <a:lstStyle/>
              <a:p>
                <a:pPr>
                  <a:defRPr sz="1200" b="0">
                    <a:latin typeface="Arial Narrow" panose="020B0606020202030204" pitchFamily="34" charset="0"/>
                    <a:cs typeface="Arial" panose="020B0604020202020204" pitchFamily="34" charset="0"/>
                  </a:defRPr>
                </a:pPr>
                <a:r>
                  <a:rPr lang="fr-FR" sz="1200" b="0">
                    <a:latin typeface="Arial" panose="020B0604020202020204" pitchFamily="34" charset="0"/>
                    <a:cs typeface="Arial" panose="020B0604020202020204" pitchFamily="34" charset="0"/>
                  </a:rPr>
                  <a:t>Share</a:t>
                </a:r>
                <a:r>
                  <a:rPr lang="fr-FR" sz="1200" b="0" baseline="0">
                    <a:latin typeface="Arial" panose="020B0604020202020204" pitchFamily="34" charset="0"/>
                    <a:cs typeface="Arial" panose="020B0604020202020204" pitchFamily="34" charset="0"/>
                  </a:rPr>
                  <a:t> in total national income</a:t>
                </a:r>
                <a:endParaRPr lang="fr-FR" sz="1200" b="0">
                  <a:latin typeface="Arial" panose="020B0604020202020204" pitchFamily="34" charset="0"/>
                  <a:cs typeface="Arial" panose="020B0604020202020204" pitchFamily="34" charset="0"/>
                </a:endParaRPr>
              </a:p>
            </c:rich>
          </c:tx>
          <c:layout>
            <c:manualLayout>
              <c:xMode val="edge"/>
              <c:yMode val="edge"/>
              <c:x val="1.1031556984832261E-2"/>
              <c:y val="0.25237299469409202"/>
            </c:manualLayout>
          </c:layout>
          <c:overlay val="0"/>
        </c:title>
        <c:numFmt formatCode="0%" sourceLinked="0"/>
        <c:majorTickMark val="out"/>
        <c:minorTickMark val="none"/>
        <c:tickLblPos val="nextTo"/>
        <c:txPr>
          <a:bodyPr/>
          <a:lstStyle/>
          <a:p>
            <a:pPr>
              <a:defRPr sz="1600" b="0" i="0">
                <a:latin typeface="Arial"/>
              </a:defRPr>
            </a:pPr>
            <a:endParaRPr lang="fr-FR"/>
          </a:p>
        </c:txPr>
        <c:crossAx val="17290912"/>
        <c:crosses val="autoZero"/>
        <c:crossBetween val="between"/>
      </c:valAx>
      <c:spPr>
        <a:ln w="25400">
          <a:solidFill>
            <a:schemeClr val="tx1"/>
          </a:solidFill>
        </a:ln>
      </c:spPr>
    </c:plotArea>
    <c:plotVisOnly val="1"/>
    <c:dispBlanksAs val="gap"/>
    <c:showDLblsOverMax val="0"/>
  </c:chart>
  <c:spPr>
    <a:ln w="25400">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2.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3.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4.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5.xml><?xml version="1.0" encoding="utf-8"?>
<chartsheet xmlns="http://schemas.openxmlformats.org/spreadsheetml/2006/main" xmlns:r="http://schemas.openxmlformats.org/officeDocument/2006/relationships">
  <sheetPr>
    <tabColor theme="0"/>
  </sheetPr>
  <sheetViews>
    <sheetView zoomScale="89" workbookViewId="0" zoomToFit="1"/>
  </sheetViews>
  <pageMargins left="0.78740157499999996" right="0.78740157499999996" top="0.984251969" bottom="0.984251969" header="0.4921259845" footer="0.4921259845"/>
  <pageSetup paperSize="9" orientation="landscape" horizontalDpi="1200" verticalDpi="1200" r:id="rId1"/>
  <headerFooter alignWithMargins="0"/>
  <drawing r:id="rId2"/>
</chartsheet>
</file>

<file path=xl/chartsheets/sheet6.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chartsheets/sheet7.xml><?xml version="1.0" encoding="utf-8"?>
<chartsheet xmlns="http://schemas.openxmlformats.org/spreadsheetml/2006/main" xmlns:r="http://schemas.openxmlformats.org/officeDocument/2006/relationships">
  <sheetPr>
    <tabColor theme="0"/>
  </sheetPr>
  <sheetViews>
    <sheetView zoomScale="90" workbookViewId="0" zoomToFit="1"/>
  </sheetViews>
  <pageMargins left="0.75" right="0.75" top="1" bottom="1" header="0.5" footer="0.5"/>
  <pageSetup paperSize="9" orientation="landscape"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0.04844</cdr:x>
      <cdr:y>0.83053</cdr:y>
    </cdr:from>
    <cdr:to>
      <cdr:x>0.97257</cdr:x>
      <cdr:y>0.98693</cdr:y>
    </cdr:to>
    <cdr:sp macro="" textlink="">
      <cdr:nvSpPr>
        <cdr:cNvPr id="6" name="Rectangle 5"/>
        <cdr:cNvSpPr/>
      </cdr:nvSpPr>
      <cdr:spPr>
        <a:xfrm xmlns:a="http://schemas.openxmlformats.org/drawingml/2006/main">
          <a:off x="442897" y="4681985"/>
          <a:ext cx="8450245" cy="881677"/>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owned by the richest 10% in total private property (all assets combined: real estate, business and financial assets, net of debt) was around 84%-88% in Sweden between the 1780s and the 1910s. The fall in the concentration of wealth begins after World War 1 and is interrupted in the 1980s. It occurred mostly to the benefit of the "patrimonial middle classes" (the middle 40%), here defined as the intermediate group between the "lower classes" (the bottom 50%) and the the "upper classes"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piketty.pse.ens.fr/ideologie.</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0.45297</cdr:x>
      <cdr:y>0.78236</cdr:y>
    </cdr:from>
    <cdr:to>
      <cdr:x>0.52632</cdr:x>
      <cdr:y>0.82898</cdr:y>
    </cdr:to>
    <cdr:sp macro="" textlink="">
      <cdr:nvSpPr>
        <cdr:cNvPr id="3" name="ZoneTexte 2"/>
        <cdr:cNvSpPr txBox="1"/>
      </cdr:nvSpPr>
      <cdr:spPr>
        <a:xfrm xmlns:a="http://schemas.openxmlformats.org/drawingml/2006/main">
          <a:off x="4171793" y="4390927"/>
          <a:ext cx="675549" cy="261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0.57046</cdr:x>
      <cdr:y>0.25166</cdr:y>
    </cdr:from>
    <cdr:to>
      <cdr:x>0.65675</cdr:x>
      <cdr:y>0.66488</cdr:y>
    </cdr:to>
    <cdr:sp macro="" textlink="">
      <cdr:nvSpPr>
        <cdr:cNvPr id="5" name="ZoneTexte 4"/>
        <cdr:cNvSpPr txBox="1"/>
      </cdr:nvSpPr>
      <cdr:spPr>
        <a:xfrm xmlns:a="http://schemas.openxmlformats.org/drawingml/2006/main">
          <a:off x="5253932" y="1412449"/>
          <a:ext cx="794726" cy="231916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p>
        <a:p xmlns:a="http://schemas.openxmlformats.org/drawingml/2006/main">
          <a:pPr algn="ctr"/>
          <a:r>
            <a:rPr lang="fr-FR" sz="1200">
              <a:latin typeface="Arial" panose="020B0604020202020204" pitchFamily="34" charset="0"/>
              <a:cs typeface="Arial" panose="020B0604020202020204" pitchFamily="34" charset="0"/>
            </a:rPr>
            <a:t>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0.51418</cdr:x>
      <cdr:y>0.75849</cdr:y>
    </cdr:from>
    <cdr:to>
      <cdr:x>0.58493</cdr:x>
      <cdr:y>0.81332</cdr:y>
    </cdr:to>
    <cdr:sp macro="" textlink="">
      <cdr:nvSpPr>
        <cdr:cNvPr id="6" name="ZoneTexte 5"/>
        <cdr:cNvSpPr txBox="1"/>
      </cdr:nvSpPr>
      <cdr:spPr>
        <a:xfrm xmlns:a="http://schemas.openxmlformats.org/drawingml/2006/main">
          <a:off x="4735565" y="4256942"/>
          <a:ext cx="651604" cy="30773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0.10899</cdr:x>
      <cdr:y>0.76371</cdr:y>
    </cdr:from>
    <cdr:to>
      <cdr:x>0.22497</cdr:x>
      <cdr:y>0.85509</cdr:y>
    </cdr:to>
    <cdr:sp macro="" textlink="">
      <cdr:nvSpPr>
        <cdr:cNvPr id="7" name="ZoneTexte 6"/>
        <cdr:cNvSpPr txBox="1"/>
      </cdr:nvSpPr>
      <cdr:spPr>
        <a:xfrm xmlns:a="http://schemas.openxmlformats.org/drawingml/2006/main">
          <a:off x="1003788" y="4286264"/>
          <a:ext cx="1068173"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0.20984</cdr:x>
      <cdr:y>0.71932</cdr:y>
    </cdr:from>
    <cdr:to>
      <cdr:x>0.30231</cdr:x>
      <cdr:y>0.79895</cdr:y>
    </cdr:to>
    <cdr:sp macro="" textlink="">
      <cdr:nvSpPr>
        <cdr:cNvPr id="8" name="ZoneTexte 7"/>
        <cdr:cNvSpPr txBox="1"/>
      </cdr:nvSpPr>
      <cdr:spPr>
        <a:xfrm xmlns:a="http://schemas.openxmlformats.org/drawingml/2006/main">
          <a:off x="1932594" y="4037150"/>
          <a:ext cx="851643" cy="4469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0.28242</cdr:x>
      <cdr:y>0.23238</cdr:y>
    </cdr:from>
    <cdr:to>
      <cdr:x>0.39618</cdr:x>
      <cdr:y>0.42037</cdr:y>
    </cdr:to>
    <cdr:sp macro="" textlink="">
      <cdr:nvSpPr>
        <cdr:cNvPr id="9" name="ZoneTexte 8"/>
        <cdr:cNvSpPr txBox="1"/>
      </cdr:nvSpPr>
      <cdr:spPr>
        <a:xfrm xmlns:a="http://schemas.openxmlformats.org/drawingml/2006/main">
          <a:off x="2601103" y="1304190"/>
          <a:ext cx="1047723" cy="105507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0.0175</cdr:x>
      <cdr:y>0.8812</cdr:y>
    </cdr:from>
    <cdr:to>
      <cdr:x>0.99045</cdr:x>
      <cdr:y>0.99217</cdr:y>
    </cdr:to>
    <cdr:sp macro="" textlink="">
      <cdr:nvSpPr>
        <cdr:cNvPr id="18" name="Rectangle 17"/>
        <cdr:cNvSpPr/>
      </cdr:nvSpPr>
      <cdr:spPr>
        <a:xfrm xmlns:a="http://schemas.openxmlformats.org/drawingml/2006/main">
          <a:off x="161191" y="4945673"/>
          <a:ext cx="8960827" cy="62278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the richest 10% in total private property (all assets combined: real estate, business and financial assets, net of debt) was on average 84% in France between 1880 and 1914 (vs. 14% for the next 40% and 2% for the bottom 50%), 91% in Britain (vs 8% and 1%) and 88% in Sweden (vs 11% and 1%).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0.57194</cdr:x>
      <cdr:y>0.1631</cdr:y>
    </cdr:from>
    <cdr:to>
      <cdr:x>0.6857</cdr:x>
      <cdr:y>0.35109</cdr:y>
    </cdr:to>
    <cdr:sp macro="" textlink="">
      <cdr:nvSpPr>
        <cdr:cNvPr id="22" name="ZoneTexte 1"/>
        <cdr:cNvSpPr txBox="1"/>
      </cdr:nvSpPr>
      <cdr:spPr>
        <a:xfrm xmlns:a="http://schemas.openxmlformats.org/drawingml/2006/main">
          <a:off x="5267569" y="915377"/>
          <a:ext cx="1047723" cy="105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0.86152</cdr:x>
      <cdr:y>0.17485</cdr:y>
    </cdr:from>
    <cdr:to>
      <cdr:x>0.97528</cdr:x>
      <cdr:y>0.36284</cdr:y>
    </cdr:to>
    <cdr:sp macro="" textlink="">
      <cdr:nvSpPr>
        <cdr:cNvPr id="23" name="ZoneTexte 1"/>
        <cdr:cNvSpPr txBox="1"/>
      </cdr:nvSpPr>
      <cdr:spPr>
        <a:xfrm xmlns:a="http://schemas.openxmlformats.org/drawingml/2006/main">
          <a:off x="7934569" y="981320"/>
          <a:ext cx="1047723" cy="1055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a:p xmlns:a="http://schemas.openxmlformats.org/drawingml/2006/main">
          <a:pPr algn="ctr"/>
          <a:r>
            <a:rPr lang="fr-FR" sz="1200" b="1">
              <a:latin typeface="Arial" panose="020B0604020202020204" pitchFamily="34" charset="0"/>
              <a:cs typeface="Arial" panose="020B0604020202020204" pitchFamily="34" charset="0"/>
            </a:rPr>
            <a:t> </a:t>
          </a:r>
        </a:p>
      </cdr:txBody>
    </cdr:sp>
  </cdr:relSizeAnchor>
  <cdr:relSizeAnchor xmlns:cdr="http://schemas.openxmlformats.org/drawingml/2006/chartDrawing">
    <cdr:from>
      <cdr:x>0.50432</cdr:x>
      <cdr:y>0.74012</cdr:y>
    </cdr:from>
    <cdr:to>
      <cdr:x>0.59679</cdr:x>
      <cdr:y>0.81975</cdr:y>
    </cdr:to>
    <cdr:sp macro="" textlink="">
      <cdr:nvSpPr>
        <cdr:cNvPr id="24" name="ZoneTexte 1"/>
        <cdr:cNvSpPr txBox="1"/>
      </cdr:nvSpPr>
      <cdr:spPr>
        <a:xfrm xmlns:a="http://schemas.openxmlformats.org/drawingml/2006/main">
          <a:off x="4644781" y="4153877"/>
          <a:ext cx="851643" cy="446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0.79549</cdr:x>
      <cdr:y>0.73098</cdr:y>
    </cdr:from>
    <cdr:to>
      <cdr:x>0.88796</cdr:x>
      <cdr:y>0.81061</cdr:y>
    </cdr:to>
    <cdr:sp macro="" textlink="">
      <cdr:nvSpPr>
        <cdr:cNvPr id="25" name="ZoneTexte 1"/>
        <cdr:cNvSpPr txBox="1"/>
      </cdr:nvSpPr>
      <cdr:spPr>
        <a:xfrm xmlns:a="http://schemas.openxmlformats.org/drawingml/2006/main">
          <a:off x="7326434" y="4102589"/>
          <a:ext cx="851643" cy="44691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0.40886</cdr:x>
      <cdr:y>0.76884</cdr:y>
    </cdr:from>
    <cdr:to>
      <cdr:x>0.52484</cdr:x>
      <cdr:y>0.86022</cdr:y>
    </cdr:to>
    <cdr:sp macro="" textlink="">
      <cdr:nvSpPr>
        <cdr:cNvPr id="27" name="ZoneTexte 1"/>
        <cdr:cNvSpPr txBox="1"/>
      </cdr:nvSpPr>
      <cdr:spPr>
        <a:xfrm xmlns:a="http://schemas.openxmlformats.org/drawingml/2006/main">
          <a:off x="3765550" y="4315069"/>
          <a:ext cx="1068173"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0.69923</cdr:x>
      <cdr:y>0.76623</cdr:y>
    </cdr:from>
    <cdr:to>
      <cdr:x>0.81521</cdr:x>
      <cdr:y>0.85761</cdr:y>
    </cdr:to>
    <cdr:sp macro="" textlink="">
      <cdr:nvSpPr>
        <cdr:cNvPr id="28" name="ZoneTexte 1"/>
        <cdr:cNvSpPr txBox="1"/>
      </cdr:nvSpPr>
      <cdr:spPr>
        <a:xfrm xmlns:a="http://schemas.openxmlformats.org/drawingml/2006/main">
          <a:off x="6439877" y="4300416"/>
          <a:ext cx="1068173"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  Bottom 50% </a:t>
          </a:r>
          <a:endParaRPr lang="fr-FR" sz="1200" b="1">
            <a:latin typeface="Arial" panose="020B0604020202020204" pitchFamily="34" charset="0"/>
            <a:cs typeface="Arial" panose="020B060402020202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0.12649</cdr:x>
      <cdr:y>0.68407</cdr:y>
    </cdr:from>
    <cdr:to>
      <cdr:x>0.21542</cdr:x>
      <cdr:y>0.77545</cdr:y>
    </cdr:to>
    <cdr:sp macro="" textlink="">
      <cdr:nvSpPr>
        <cdr:cNvPr id="7" name="ZoneTexte 6"/>
        <cdr:cNvSpPr txBox="1"/>
      </cdr:nvSpPr>
      <cdr:spPr>
        <a:xfrm xmlns:a="http://schemas.openxmlformats.org/drawingml/2006/main">
          <a:off x="1164969" y="3839307"/>
          <a:ext cx="819040" cy="512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0.21143</cdr:x>
      <cdr:y>0.49608</cdr:y>
    </cdr:from>
    <cdr:to>
      <cdr:x>0.3039</cdr:x>
      <cdr:y>0.57571</cdr:y>
    </cdr:to>
    <cdr:sp macro="" textlink="">
      <cdr:nvSpPr>
        <cdr:cNvPr id="8" name="ZoneTexte 7"/>
        <cdr:cNvSpPr txBox="1"/>
      </cdr:nvSpPr>
      <cdr:spPr>
        <a:xfrm xmlns:a="http://schemas.openxmlformats.org/drawingml/2006/main">
          <a:off x="1947268" y="2784231"/>
          <a:ext cx="851644" cy="44691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0.28162</cdr:x>
      <cdr:y>0.23237</cdr:y>
    </cdr:from>
    <cdr:to>
      <cdr:x>0.39539</cdr:x>
      <cdr:y>0.39295</cdr:y>
    </cdr:to>
    <cdr:sp macro="" textlink="">
      <cdr:nvSpPr>
        <cdr:cNvPr id="9" name="ZoneTexte 8"/>
        <cdr:cNvSpPr txBox="1"/>
      </cdr:nvSpPr>
      <cdr:spPr>
        <a:xfrm xmlns:a="http://schemas.openxmlformats.org/drawingml/2006/main">
          <a:off x="2593731" y="1304179"/>
          <a:ext cx="1047750" cy="9012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0.01591</cdr:x>
      <cdr:y>0.87728</cdr:y>
    </cdr:from>
    <cdr:to>
      <cdr:x>0.9992</cdr:x>
      <cdr:y>0.98825</cdr:y>
    </cdr:to>
    <cdr:sp macro="" textlink="">
      <cdr:nvSpPr>
        <cdr:cNvPr id="18" name="Rectangle 17"/>
        <cdr:cNvSpPr/>
      </cdr:nvSpPr>
      <cdr:spPr>
        <a:xfrm xmlns:a="http://schemas.openxmlformats.org/drawingml/2006/main">
          <a:off x="146537" y="4923666"/>
          <a:ext cx="9056077" cy="62281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10% highest incomes in total national income (labour and capital income) was on average 51% in france between 1880 and 1914 (vs 36% for the next 40% and 13% for the bottom 50%), 55% in Britain (vs 33% and 12%) and 53% in Sweden (vs 34% and 13%).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dr:relSizeAnchor xmlns:cdr="http://schemas.openxmlformats.org/drawingml/2006/chartDrawing">
    <cdr:from>
      <cdr:x>0.57115</cdr:x>
      <cdr:y>0.22054</cdr:y>
    </cdr:from>
    <cdr:to>
      <cdr:x>0.68491</cdr:x>
      <cdr:y>0.38112</cdr:y>
    </cdr:to>
    <cdr:sp macro="" textlink="">
      <cdr:nvSpPr>
        <cdr:cNvPr id="14" name="ZoneTexte 1"/>
        <cdr:cNvSpPr txBox="1"/>
      </cdr:nvSpPr>
      <cdr:spPr>
        <a:xfrm xmlns:a="http://schemas.openxmlformats.org/drawingml/2006/main">
          <a:off x="5260242" y="1237761"/>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0.8647</cdr:x>
      <cdr:y>0.22054</cdr:y>
    </cdr:from>
    <cdr:to>
      <cdr:x>0.97847</cdr:x>
      <cdr:y>0.38112</cdr:y>
    </cdr:to>
    <cdr:sp macro="" textlink="">
      <cdr:nvSpPr>
        <cdr:cNvPr id="16" name="ZoneTexte 1"/>
        <cdr:cNvSpPr txBox="1"/>
      </cdr:nvSpPr>
      <cdr:spPr>
        <a:xfrm xmlns:a="http://schemas.openxmlformats.org/drawingml/2006/main">
          <a:off x="7963877" y="1237762"/>
          <a:ext cx="1047750" cy="9012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endParaRPr lang="fr-FR" sz="1200">
            <a:latin typeface="Arial" panose="020B0604020202020204" pitchFamily="34" charset="0"/>
            <a:cs typeface="Arial" panose="020B0604020202020204" pitchFamily="34" charset="0"/>
          </a:endParaRPr>
        </a:p>
        <a:p xmlns:a="http://schemas.openxmlformats.org/drawingml/2006/main">
          <a:pPr algn="ctr"/>
          <a:r>
            <a:rPr lang="fr-FR" sz="1200">
              <a:latin typeface="Arial" panose="020B0604020202020204" pitchFamily="34" charset="0"/>
              <a:cs typeface="Arial" panose="020B0604020202020204" pitchFamily="34" charset="0"/>
            </a:rPr>
            <a:t> </a:t>
          </a:r>
          <a:r>
            <a:rPr lang="fr-FR" sz="1200" b="1">
              <a:latin typeface="Arial" panose="020B0604020202020204" pitchFamily="34" charset="0"/>
              <a:cs typeface="Arial" panose="020B0604020202020204" pitchFamily="34" charset="0"/>
            </a:rPr>
            <a:t>Top 10% </a:t>
          </a:r>
        </a:p>
      </cdr:txBody>
    </cdr:sp>
  </cdr:relSizeAnchor>
  <cdr:relSizeAnchor xmlns:cdr="http://schemas.openxmlformats.org/drawingml/2006/chartDrawing">
    <cdr:from>
      <cdr:x>0.7947</cdr:x>
      <cdr:y>0.50644</cdr:y>
    </cdr:from>
    <cdr:to>
      <cdr:x>0.88717</cdr:x>
      <cdr:y>0.58607</cdr:y>
    </cdr:to>
    <cdr:sp macro="" textlink="">
      <cdr:nvSpPr>
        <cdr:cNvPr id="19" name="ZoneTexte 1"/>
        <cdr:cNvSpPr txBox="1"/>
      </cdr:nvSpPr>
      <cdr:spPr>
        <a:xfrm xmlns:a="http://schemas.openxmlformats.org/drawingml/2006/main">
          <a:off x="7319108" y="2842358"/>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0.50034</cdr:x>
      <cdr:y>0.50383</cdr:y>
    </cdr:from>
    <cdr:to>
      <cdr:x>0.59281</cdr:x>
      <cdr:y>0.58346</cdr:y>
    </cdr:to>
    <cdr:sp macro="" textlink="">
      <cdr:nvSpPr>
        <cdr:cNvPr id="20" name="ZoneTexte 1"/>
        <cdr:cNvSpPr txBox="1"/>
      </cdr:nvSpPr>
      <cdr:spPr>
        <a:xfrm xmlns:a="http://schemas.openxmlformats.org/drawingml/2006/main">
          <a:off x="4608146" y="2827703"/>
          <a:ext cx="851644" cy="44691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Next 40%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0.4192</cdr:x>
      <cdr:y>0.6866</cdr:y>
    </cdr:from>
    <cdr:to>
      <cdr:x>0.50813</cdr:x>
      <cdr:y>0.77798</cdr:y>
    </cdr:to>
    <cdr:sp macro="" textlink="">
      <cdr:nvSpPr>
        <cdr:cNvPr id="22" name="ZoneTexte 1"/>
        <cdr:cNvSpPr txBox="1"/>
      </cdr:nvSpPr>
      <cdr:spPr>
        <a:xfrm xmlns:a="http://schemas.openxmlformats.org/drawingml/2006/main">
          <a:off x="3860800" y="3853473"/>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0.71116</cdr:x>
      <cdr:y>0.68529</cdr:y>
    </cdr:from>
    <cdr:to>
      <cdr:x>0.80009</cdr:x>
      <cdr:y>0.77667</cdr:y>
    </cdr:to>
    <cdr:sp macro="" textlink="">
      <cdr:nvSpPr>
        <cdr:cNvPr id="23" name="ZoneTexte 1"/>
        <cdr:cNvSpPr txBox="1"/>
      </cdr:nvSpPr>
      <cdr:spPr>
        <a:xfrm xmlns:a="http://schemas.openxmlformats.org/drawingml/2006/main">
          <a:off x="6549780" y="3846146"/>
          <a:ext cx="819040" cy="5128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fr-FR" sz="1200" b="1" baseline="0">
              <a:latin typeface="Arial" panose="020B0604020202020204" pitchFamily="34" charset="0"/>
              <a:cs typeface="Arial" panose="020B0604020202020204" pitchFamily="34" charset="0"/>
            </a:rPr>
            <a:t>Bottom 50% </a:t>
          </a:r>
          <a:endParaRPr lang="fr-FR" sz="1200" b="1">
            <a:latin typeface="Arial" panose="020B0604020202020204" pitchFamily="34" charset="0"/>
            <a:cs typeface="Arial" panose="020B0604020202020204" pitchFamily="34" charset="0"/>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0.02148</cdr:x>
      <cdr:y>0.85208</cdr:y>
    </cdr:from>
    <cdr:to>
      <cdr:x>0.99287</cdr:x>
      <cdr:y>0.953</cdr:y>
    </cdr:to>
    <cdr:sp macro="" textlink="">
      <cdr:nvSpPr>
        <cdr:cNvPr id="13" name="Rectangle 12"/>
        <cdr:cNvSpPr/>
      </cdr:nvSpPr>
      <cdr:spPr>
        <a:xfrm xmlns:a="http://schemas.openxmlformats.org/drawingml/2006/main">
          <a:off x="197830" y="4782233"/>
          <a:ext cx="8946445" cy="5664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clergy made over 4,5% of adult male population in Spain in 1700, less than 3,5% in 1770, and less than 2% in 1840. One observes a general downward trend, but with different chronologies across countries: the fall happens latter in Spain, earlier in Britain, and intermediate in France.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0.16015</cdr:x>
      <cdr:y>0.08658</cdr:y>
    </cdr:from>
    <cdr:to>
      <cdr:x>0.38443</cdr:x>
      <cdr:y>0.14666</cdr:y>
    </cdr:to>
    <cdr:sp macro="" textlink="">
      <cdr:nvSpPr>
        <cdr:cNvPr id="2" name="Rectangle 1"/>
        <cdr:cNvSpPr/>
      </cdr:nvSpPr>
      <cdr:spPr>
        <a:xfrm xmlns:a="http://schemas.openxmlformats.org/drawingml/2006/main">
          <a:off x="1473256" y="485227"/>
          <a:ext cx="2063245" cy="336699"/>
        </a:xfrm>
        <a:prstGeom xmlns:a="http://schemas.openxmlformats.org/drawingml/2006/main" prst="rect">
          <a:avLst/>
        </a:prstGeom>
        <a:solidFill xmlns:a="http://schemas.openxmlformats.org/drawingml/2006/main">
          <a:sysClr val="window" lastClr="FFFFFF"/>
        </a:solidFill>
        <a:ln xmlns:a="http://schemas.openxmlformats.org/drawingml/2006/main" w="31750">
          <a:solidFill>
            <a:schemeClr val="accent2"/>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400">
              <a:solidFill>
                <a:schemeClr val="accent2"/>
              </a:solidFill>
              <a:latin typeface="Arial" panose="020B0604020202020204" pitchFamily="34" charset="0"/>
              <a:cs typeface="Arial" panose="020B0604020202020204" pitchFamily="34" charset="0"/>
            </a:rPr>
            <a:t>Spain</a:t>
          </a:r>
        </a:p>
      </cdr:txBody>
    </cdr:sp>
  </cdr:relSizeAnchor>
  <cdr:relSizeAnchor xmlns:cdr="http://schemas.openxmlformats.org/drawingml/2006/chartDrawing">
    <cdr:from>
      <cdr:x>0.52286</cdr:x>
      <cdr:y>0.09516</cdr:y>
    </cdr:from>
    <cdr:to>
      <cdr:x>0.71305</cdr:x>
      <cdr:y>0.1513</cdr:y>
    </cdr:to>
    <cdr:sp macro="" textlink="">
      <cdr:nvSpPr>
        <cdr:cNvPr id="32" name="Rectangle 31"/>
        <cdr:cNvSpPr/>
      </cdr:nvSpPr>
      <cdr:spPr>
        <a:xfrm xmlns:a="http://schemas.openxmlformats.org/drawingml/2006/main">
          <a:off x="4810040" y="533305"/>
          <a:ext cx="1749637" cy="314618"/>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0070C0"/>
              </a:solidFill>
              <a:latin typeface="Arial" panose="020B0604020202020204" pitchFamily="34" charset="0"/>
              <a:cs typeface="Arial" panose="020B0604020202020204" pitchFamily="34" charset="0"/>
            </a:rPr>
            <a:t>France</a:t>
          </a:r>
        </a:p>
      </cdr:txBody>
    </cdr:sp>
  </cdr:relSizeAnchor>
  <cdr:relSizeAnchor xmlns:cdr="http://schemas.openxmlformats.org/drawingml/2006/chartDrawing">
    <cdr:from>
      <cdr:x>0.79095</cdr:x>
      <cdr:y>0.09514</cdr:y>
    </cdr:from>
    <cdr:to>
      <cdr:x>0.98114</cdr:x>
      <cdr:y>0.15128</cdr:y>
    </cdr:to>
    <cdr:sp macro="" textlink="">
      <cdr:nvSpPr>
        <cdr:cNvPr id="9" name="Rectangle 8"/>
        <cdr:cNvSpPr/>
      </cdr:nvSpPr>
      <cdr:spPr>
        <a:xfrm xmlns:a="http://schemas.openxmlformats.org/drawingml/2006/main">
          <a:off x="7276274" y="533158"/>
          <a:ext cx="1749637" cy="314618"/>
        </a:xfrm>
        <a:prstGeom xmlns:a="http://schemas.openxmlformats.org/drawingml/2006/main" prst="rect">
          <a:avLst/>
        </a:prstGeom>
        <a:solidFill xmlns:a="http://schemas.openxmlformats.org/drawingml/2006/main">
          <a:schemeClr val="bg1"/>
        </a:solidFill>
        <a:ln xmlns:a="http://schemas.openxmlformats.org/drawingml/2006/main" w="31750">
          <a:solidFill>
            <a:srgbClr val="C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C00000"/>
              </a:solidFill>
              <a:latin typeface="Arial" panose="020B0604020202020204" pitchFamily="34" charset="0"/>
              <a:cs typeface="Arial" panose="020B0604020202020204" pitchFamily="34" charset="0"/>
            </a:rPr>
            <a:t>Britain</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0.02469</cdr:x>
      <cdr:y>0.81944</cdr:y>
    </cdr:from>
    <cdr:to>
      <cdr:x>0.99608</cdr:x>
      <cdr:y>0.91906</cdr:y>
    </cdr:to>
    <cdr:sp macro="" textlink="">
      <cdr:nvSpPr>
        <cdr:cNvPr id="13" name="Rectangle 12"/>
        <cdr:cNvSpPr/>
      </cdr:nvSpPr>
      <cdr:spPr>
        <a:xfrm xmlns:a="http://schemas.openxmlformats.org/drawingml/2006/main">
          <a:off x="227393" y="4599044"/>
          <a:ext cx="8946446" cy="55911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nobility made less than 2% of the population in France, Britain and Sweden during the 17th-19th centuries (with a downward trend), and between 5% and 8% of the population in Spain, Portugal, Poland, Hungary and Croatia.  </a:t>
          </a:r>
        </a:p>
        <a:p xmlns:a="http://schemas.openxmlformats.org/drawingml/2006/main">
          <a:pPr rtl="0"/>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211733" cy="561340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0.52807</cdr:x>
      <cdr:y>0.39907</cdr:y>
    </cdr:from>
    <cdr:to>
      <cdr:x>0.6135</cdr:x>
      <cdr:y>0.81088</cdr:y>
    </cdr:to>
    <cdr:sp macro="" textlink="">
      <cdr:nvSpPr>
        <cdr:cNvPr id="4" name="ZoneTexte 3"/>
        <cdr:cNvSpPr txBox="1"/>
      </cdr:nvSpPr>
      <cdr:spPr>
        <a:xfrm xmlns:a="http://schemas.openxmlformats.org/drawingml/2006/main">
          <a:off x="4857750" y="2238376"/>
          <a:ext cx="785813" cy="2309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0.02148</cdr:x>
      <cdr:y>0.85208</cdr:y>
    </cdr:from>
    <cdr:to>
      <cdr:x>0.99287</cdr:x>
      <cdr:y>0.953</cdr:y>
    </cdr:to>
    <cdr:sp macro="" textlink="">
      <cdr:nvSpPr>
        <cdr:cNvPr id="13" name="Rectangle 12"/>
        <cdr:cNvSpPr/>
      </cdr:nvSpPr>
      <cdr:spPr>
        <a:xfrm xmlns:a="http://schemas.openxmlformats.org/drawingml/2006/main">
          <a:off x="197830" y="4782233"/>
          <a:ext cx="8946445" cy="566421"/>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ysClr val="windowText" lastClr="000000"/>
              </a:solidFill>
              <a:effectLst/>
              <a:latin typeface="Arial" panose="020B0604020202020204" pitchFamily="34" charset="0"/>
              <a:ea typeface="+mn-ea"/>
              <a:cs typeface="Arial" panose="020B0604020202020204" pitchFamily="34" charset="0"/>
            </a:rPr>
            <a:t>Interpretation</a:t>
          </a:r>
          <a:r>
            <a:rPr lang="fr-FR" sz="1100" b="0" i="0" baseline="0">
              <a:solidFill>
                <a:sysClr val="windowText" lastClr="000000"/>
              </a:solidFill>
              <a:effectLst/>
              <a:latin typeface="Arial" panose="020B0604020202020204" pitchFamily="34" charset="0"/>
              <a:ea typeface="+mn-ea"/>
              <a:cs typeface="Arial" panose="020B0604020202020204" pitchFamily="34" charset="0"/>
            </a:rPr>
            <a:t>. The proportion of adult men with the right to vote (taking into account the electoral franchise, i.e. the level of taxes to pay and/or of property to own in order to be granted this right) rose in Britain from 5% in 1820 to 30% in 1870 and 100% in 1920, and in France from 1% in 1820 to 100% in 1880.  </a:t>
          </a:r>
          <a:r>
            <a:rPr lang="fr-FR" sz="1100" b="1" i="0" baseline="0">
              <a:solidFill>
                <a:sysClr val="windowText" lastClr="000000"/>
              </a:solidFill>
              <a:effectLst/>
              <a:latin typeface="Arial Narrow" panose="020B0606020202030204" pitchFamily="34" charset="0"/>
              <a:ea typeface="+mn-ea"/>
              <a:cs typeface="Arial" panose="020B0604020202020204" pitchFamily="34" charset="0"/>
            </a:rPr>
            <a:t>Sources and series</a:t>
          </a:r>
          <a:r>
            <a:rPr lang="fr-FR" sz="1100" b="0" i="0" baseline="0">
              <a:solidFill>
                <a:sysClr val="windowText" lastClr="000000"/>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Arial" panose="020B0604020202020204" pitchFamily="34" charset="0"/>
            </a:rPr>
            <a:t>012</a:t>
          </a:r>
          <a:r>
            <a:rPr lang="fr-FR" sz="1200" b="0" i="0" baseline="0">
              <a:solidFill>
                <a:schemeClr val="lt1"/>
              </a:solidFill>
              <a:effectLst/>
              <a:latin typeface="Arial" panose="020B0604020202020204" pitchFamily="34" charset="0"/>
              <a:ea typeface="+mn-ea"/>
              <a:cs typeface="Arial" panose="020B0604020202020204" pitchFamily="34" charset="0"/>
            </a:rPr>
            <a:t>, le </a:t>
          </a:r>
          <a:r>
            <a:rPr lang="fr-FR" sz="1100" b="0" i="0" baseline="0">
              <a:solidFill>
                <a:schemeClr val="lt1"/>
              </a:solidFill>
              <a:effectLst/>
              <a:latin typeface="+mn-lt"/>
              <a:ea typeface="+mn-ea"/>
              <a:cs typeface="+mn-cs"/>
            </a:rPr>
            <a:t>candidat de gauche (Hollande) obtient 47% des voix parmi les électeurs sans diplôme (en dehors du certificat d'études primaires), 50% parmi les diplômés du secondaire (Bac, Brevet, Bep, etc.), 53% parmi les diplômés du supérieur court (bac+2) en 2012, le candidat de gauche (Hollande) obtient 47% des voix parmi les électeurs sans diplôme (en dehors du certificat d'études primaires), 50% parmi les diplômés du secondaire (Bac, Brevet, Bep, etc.), 53% parmi les diplômés du supérieur court (bac+2) </a:t>
          </a:r>
          <a:endParaRPr lang="fr-FR" sz="1200" b="1" i="0" baseline="0">
            <a:solidFill>
              <a:sysClr val="windowText" lastClr="000000"/>
            </a:solidFill>
            <a:effectLst/>
            <a:latin typeface="Arial Narrow" panose="020B0606020202030204" pitchFamily="34" charset="0"/>
            <a:ea typeface="+mn-ea"/>
            <a:cs typeface="Arial" panose="020B0604020202020204" pitchFamily="34" charset="0"/>
          </a:endParaRPr>
        </a:p>
        <a:p xmlns:a="http://schemas.openxmlformats.org/drawingml/2006/main">
          <a:pPr rtl="0"/>
          <a:r>
            <a:rPr lang="fr-FR" sz="1100" b="1" i="0" baseline="0">
              <a:solidFill>
                <a:schemeClr val="lt1"/>
              </a:solidFill>
              <a:effectLst/>
              <a:latin typeface="+mn-lt"/>
              <a:ea typeface="+mn-ea"/>
              <a:cs typeface="+mn-cs"/>
            </a:rPr>
            <a:t>Source</a:t>
          </a:r>
          <a:r>
            <a:rPr lang="fr-FR" sz="1100" b="0" i="0" baseline="0">
              <a:solidFill>
                <a:schemeClr val="lt1"/>
              </a:solidFill>
              <a:effectLst/>
              <a:latin typeface="+mn-lt"/>
              <a:ea typeface="+mn-ea"/>
              <a:cs typeface="+mn-cs"/>
            </a:rPr>
            <a:t>: calculs de l'auteur à partir des enquêtes post-électorales 1956-2017 (élections présidentielles et législatives). </a:t>
          </a:r>
          <a:endParaRPr lang="fr-FR">
            <a:effectLst/>
          </a:endParaRPr>
        </a:p>
        <a:p xmlns:a="http://schemas.openxmlformats.org/drawingml/2006/main">
          <a:pPr rtl="0"/>
          <a:r>
            <a:rPr lang="fr-FR" sz="1100" b="1" i="0" baseline="0">
              <a:solidFill>
                <a:schemeClr val="lt1"/>
              </a:solidFill>
              <a:effectLst/>
              <a:latin typeface="+mn-lt"/>
              <a:ea typeface="+mn-ea"/>
              <a:cs typeface="+mn-cs"/>
            </a:rPr>
            <a:t>Lecture</a:t>
          </a:r>
          <a:r>
            <a:rPr lang="fr-FR" sz="1100" b="0" i="0" baseline="0">
              <a:solidFill>
                <a:schemeClr val="lt1"/>
              </a:solidFill>
              <a:effectLst/>
              <a:latin typeface="+mn-lt"/>
              <a:ea typeface="+mn-ea"/>
              <a:cs typeface="+mn-cs"/>
            </a:rPr>
            <a:t>: en 1956, les partis de gauche (SFIO-PS, PCF, MRG, divers gauche et écologistes, extrême-gauche) obtiennent un score 12 point</a:t>
          </a:r>
          <a:endParaRPr lang="fr-FR">
            <a:effectLst/>
          </a:endParaRPr>
        </a:p>
      </cdr:txBody>
    </cdr:sp>
  </cdr:relSizeAnchor>
  <cdr:relSizeAnchor xmlns:cdr="http://schemas.openxmlformats.org/drawingml/2006/chartDrawing">
    <cdr:from>
      <cdr:x>0.18566</cdr:x>
      <cdr:y>0.11816</cdr:y>
    </cdr:from>
    <cdr:to>
      <cdr:x>0.31726</cdr:x>
      <cdr:y>0.17824</cdr:y>
    </cdr:to>
    <cdr:sp macro="" textlink="">
      <cdr:nvSpPr>
        <cdr:cNvPr id="2" name="Rectangle 1"/>
        <cdr:cNvSpPr/>
      </cdr:nvSpPr>
      <cdr:spPr>
        <a:xfrm xmlns:a="http://schemas.openxmlformats.org/drawingml/2006/main">
          <a:off x="1710266" y="663279"/>
          <a:ext cx="1212247" cy="337253"/>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C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algn="ctr"/>
          <a:r>
            <a:rPr lang="fr-FR" sz="1400">
              <a:solidFill>
                <a:srgbClr val="C00000"/>
              </a:solidFill>
              <a:latin typeface="Arial" panose="020B0604020202020204" pitchFamily="34" charset="0"/>
              <a:cs typeface="Arial" panose="020B0604020202020204" pitchFamily="34" charset="0"/>
            </a:rPr>
            <a:t>Britain</a:t>
          </a:r>
        </a:p>
      </cdr:txBody>
    </cdr:sp>
  </cdr:relSizeAnchor>
  <cdr:relSizeAnchor xmlns:cdr="http://schemas.openxmlformats.org/drawingml/2006/chartDrawing">
    <cdr:from>
      <cdr:x>0.55079</cdr:x>
      <cdr:y>0.12051</cdr:y>
    </cdr:from>
    <cdr:to>
      <cdr:x>0.66723</cdr:x>
      <cdr:y>0.17665</cdr:y>
    </cdr:to>
    <cdr:sp macro="" textlink="">
      <cdr:nvSpPr>
        <cdr:cNvPr id="32" name="Rectangle 31"/>
        <cdr:cNvSpPr/>
      </cdr:nvSpPr>
      <cdr:spPr>
        <a:xfrm xmlns:a="http://schemas.openxmlformats.org/drawingml/2006/main">
          <a:off x="5066926" y="675367"/>
          <a:ext cx="1071181" cy="314618"/>
        </a:xfrm>
        <a:prstGeom xmlns:a="http://schemas.openxmlformats.org/drawingml/2006/main" prst="rect">
          <a:avLst/>
        </a:prstGeom>
        <a:solidFill xmlns:a="http://schemas.openxmlformats.org/drawingml/2006/main">
          <a:sysClr val="window" lastClr="FFFFFF"/>
        </a:solidFill>
        <a:ln xmlns:a="http://schemas.openxmlformats.org/drawingml/2006/main" w="31750">
          <a:solidFill>
            <a:srgbClr val="0070C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rgbClr val="0070C0"/>
              </a:solidFill>
              <a:latin typeface="Arial" panose="020B0604020202020204" pitchFamily="34" charset="0"/>
              <a:cs typeface="Arial" panose="020B0604020202020204" pitchFamily="34" charset="0"/>
            </a:rPr>
            <a:t>France</a:t>
          </a:r>
        </a:p>
      </cdr:txBody>
    </cdr:sp>
  </cdr:relSizeAnchor>
  <cdr:relSizeAnchor xmlns:cdr="http://schemas.openxmlformats.org/drawingml/2006/chartDrawing">
    <cdr:from>
      <cdr:x>0.78991</cdr:x>
      <cdr:y>0.11765</cdr:y>
    </cdr:from>
    <cdr:to>
      <cdr:x>0.90991</cdr:x>
      <cdr:y>0.17379</cdr:y>
    </cdr:to>
    <cdr:sp macro="" textlink="">
      <cdr:nvSpPr>
        <cdr:cNvPr id="9" name="Rectangle 8"/>
        <cdr:cNvSpPr/>
      </cdr:nvSpPr>
      <cdr:spPr>
        <a:xfrm xmlns:a="http://schemas.openxmlformats.org/drawingml/2006/main">
          <a:off x="7266710" y="659308"/>
          <a:ext cx="1103956" cy="314617"/>
        </a:xfrm>
        <a:prstGeom xmlns:a="http://schemas.openxmlformats.org/drawingml/2006/main" prst="rect">
          <a:avLst/>
        </a:prstGeom>
        <a:solidFill xmlns:a="http://schemas.openxmlformats.org/drawingml/2006/main">
          <a:schemeClr val="bg1"/>
        </a:solidFill>
        <a:ln xmlns:a="http://schemas.openxmlformats.org/drawingml/2006/main" w="31750">
          <a:solidFill>
            <a:schemeClr val="accent4"/>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ctr"/>
          <a:r>
            <a:rPr lang="fr-FR" sz="1400">
              <a:solidFill>
                <a:schemeClr val="accent4"/>
              </a:solidFill>
              <a:latin typeface="Arial" panose="020B0604020202020204" pitchFamily="34" charset="0"/>
              <a:cs typeface="Arial" panose="020B0604020202020204" pitchFamily="34" charset="0"/>
            </a:rPr>
            <a:t>Sweden</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0.06104</cdr:x>
      <cdr:y>0.87669</cdr:y>
    </cdr:from>
    <cdr:to>
      <cdr:x>1</cdr:x>
      <cdr:y>1</cdr:y>
    </cdr:to>
    <cdr:sp macro="" textlink="">
      <cdr:nvSpPr>
        <cdr:cNvPr id="2" name="ZoneTexte 1"/>
        <cdr:cNvSpPr txBox="1"/>
      </cdr:nvSpPr>
      <cdr:spPr>
        <a:xfrm xmlns:a="http://schemas.openxmlformats.org/drawingml/2006/main">
          <a:off x="556260" y="4930140"/>
          <a:ext cx="8557260" cy="6934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fr-FR" sz="1100"/>
        </a:p>
      </cdr:txBody>
    </cdr:sp>
  </cdr:relSizeAnchor>
  <cdr:relSizeAnchor xmlns:cdr="http://schemas.openxmlformats.org/drawingml/2006/chartDrawing">
    <cdr:from>
      <cdr:x>0.00376</cdr:x>
      <cdr:y>0.95687</cdr:y>
    </cdr:from>
    <cdr:to>
      <cdr:x>0.98453</cdr:x>
      <cdr:y>1</cdr:y>
    </cdr:to>
    <cdr:sp macro="" textlink="">
      <cdr:nvSpPr>
        <cdr:cNvPr id="3" name="ZoneTexte 2"/>
        <cdr:cNvSpPr txBox="1"/>
      </cdr:nvSpPr>
      <cdr:spPr>
        <a:xfrm xmlns:a="http://schemas.openxmlformats.org/drawingml/2006/main">
          <a:off x="34364" y="5410200"/>
          <a:ext cx="8971897" cy="2438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indent="0" defTabSz="914400" eaLnBrk="1" fontAlgn="auto" latinLnBrk="0" hangingPunct="1">
            <a:lnSpc>
              <a:spcPct val="100000"/>
            </a:lnSpc>
            <a:spcBef>
              <a:spcPts val="0"/>
            </a:spcBef>
            <a:spcAft>
              <a:spcPts val="0"/>
            </a:spcAft>
            <a:buClrTx/>
            <a:buSzTx/>
            <a:buFontTx/>
            <a:buNone/>
            <a:tabLst/>
            <a:defRPr/>
          </a:pPr>
          <a:endParaRPr lang="fr-FR" sz="13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0.041</cdr:x>
      <cdr:y>0.8313</cdr:y>
    </cdr:from>
    <cdr:to>
      <cdr:x>0.96513</cdr:x>
      <cdr:y>0.9877</cdr:y>
    </cdr:to>
    <cdr:sp macro="" textlink="">
      <cdr:nvSpPr>
        <cdr:cNvPr id="4" name="Rectangle 3"/>
        <cdr:cNvSpPr/>
      </cdr:nvSpPr>
      <cdr:spPr>
        <a:xfrm xmlns:a="http://schemas.openxmlformats.org/drawingml/2006/main">
          <a:off x="374072" y="4681776"/>
          <a:ext cx="8431013" cy="880824"/>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owned by the richest 10% in total private property (all assets combined: real estate, business and financial assets, net of debt) was around 85%-92% in Britain between the 1780s and the 1910s. The fall in the concentration of wealth begins after World War 1 and is interrupted in the 1980s. It occurred mostly to the benefit of the "patrimonial middle classes" (the middle 40%), here defined as the intermediate group between the "lower classes" (the bottom 50%) and the the "upper classes" (the top 10%).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piketty.pse.ens.fr/ideologie.</a:t>
          </a:r>
          <a:r>
            <a:rPr lang="fr-FR" sz="1200" b="0" i="0" baseline="0">
              <a:solidFill>
                <a:schemeClr val="lt1"/>
              </a:solidFill>
              <a:effectLst/>
              <a:latin typeface="Arial Narrow" panose="020B0606020202030204" pitchFamily="34" charset="0"/>
              <a:ea typeface="+mn-ea"/>
              <a:cs typeface="+mn-cs"/>
            </a:rPr>
            <a:t>et </a:t>
          </a:r>
          <a:endParaRPr lang="fr-FR" sz="12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44000" cy="5633663"/>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lydiaassouad/Desktop/Texte/China,%20Russia/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t.piketty/Dropbox/WIDMiddleEast/AlvaredoAssouadPiketty2017MiddleEa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68" t="s">
        <v>275</v>
      </c>
    </row>
    <row r="2" spans="1:1" ht="15.6" x14ac:dyDescent="0.3">
      <c r="A2" s="2" t="s">
        <v>259</v>
      </c>
    </row>
    <row r="3" spans="1:1" ht="15.6" x14ac:dyDescent="0.3">
      <c r="A3" s="84" t="s">
        <v>276</v>
      </c>
    </row>
    <row r="5" spans="1:1" ht="15.6" x14ac:dyDescent="0.3">
      <c r="A5" s="2" t="s">
        <v>260</v>
      </c>
    </row>
    <row r="6" spans="1:1" ht="15.6" x14ac:dyDescent="0.3">
      <c r="A6" s="1" t="s">
        <v>261</v>
      </c>
    </row>
    <row r="7" spans="1:1" ht="15.6" x14ac:dyDescent="0.3">
      <c r="A7" s="1" t="s">
        <v>262</v>
      </c>
    </row>
    <row r="8" spans="1:1" ht="15.6" x14ac:dyDescent="0.3">
      <c r="A8" s="1"/>
    </row>
    <row r="9" spans="1:1" ht="15.6" x14ac:dyDescent="0.3">
      <c r="A9" s="2"/>
    </row>
    <row r="10" spans="1:1" ht="15.6" x14ac:dyDescent="0.3">
      <c r="A10" s="1"/>
    </row>
    <row r="11" spans="1:1" ht="15.6" x14ac:dyDescent="0.3">
      <c r="A11"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01"/>
  <sheetViews>
    <sheetView zoomScale="110" zoomScaleNormal="110" workbookViewId="0"/>
  </sheetViews>
  <sheetFormatPr baseColWidth="10" defaultColWidth="8.88671875" defaultRowHeight="13.8" x14ac:dyDescent="0.25"/>
  <cols>
    <col min="1" max="1" width="15.33203125" style="32" customWidth="1"/>
    <col min="2" max="14" width="9" style="32" bestFit="1" customWidth="1"/>
    <col min="15" max="16" width="8.88671875" style="32"/>
    <col min="17" max="27" width="9" style="32" bestFit="1" customWidth="1"/>
    <col min="28" max="28" width="8.88671875" style="32"/>
    <col min="29" max="41" width="9" style="32" bestFit="1" customWidth="1"/>
    <col min="42" max="42" width="8.88671875" style="32"/>
    <col min="43" max="43" width="9.5546875" style="32" bestFit="1" customWidth="1"/>
    <col min="44" max="16384" width="8.88671875" style="32"/>
  </cols>
  <sheetData>
    <row r="1" spans="1:44" ht="15.6" x14ac:dyDescent="0.3">
      <c r="A1" s="2" t="s">
        <v>182</v>
      </c>
    </row>
    <row r="2" spans="1:44" ht="15" x14ac:dyDescent="0.25">
      <c r="A2" s="1" t="s">
        <v>211</v>
      </c>
    </row>
    <row r="3" spans="1:44" ht="15.6" x14ac:dyDescent="0.3">
      <c r="A3" s="2" t="s">
        <v>181</v>
      </c>
      <c r="B3" s="1">
        <v>1750</v>
      </c>
      <c r="C3" s="1">
        <v>1800</v>
      </c>
      <c r="D3" s="1">
        <v>1850</v>
      </c>
      <c r="E3" s="1">
        <v>1900</v>
      </c>
    </row>
    <row r="4" spans="1:44" ht="15" x14ac:dyDescent="0.25">
      <c r="A4" s="1" t="s">
        <v>180</v>
      </c>
      <c r="B4" s="58">
        <v>4.7999999999999996E-3</v>
      </c>
      <c r="C4" s="58">
        <v>3.8E-3</v>
      </c>
      <c r="D4" s="58">
        <v>3.3999999999999998E-3</v>
      </c>
      <c r="E4" s="58">
        <v>2.5999999999999999E-3</v>
      </c>
    </row>
    <row r="5" spans="1:44" ht="15" x14ac:dyDescent="0.25">
      <c r="A5" s="1" t="s">
        <v>179</v>
      </c>
    </row>
    <row r="8" spans="1:44" ht="15.6" x14ac:dyDescent="0.3">
      <c r="A8" s="37" t="s">
        <v>178</v>
      </c>
    </row>
    <row r="9" spans="1:44" ht="15" x14ac:dyDescent="0.25">
      <c r="A9" s="33" t="s">
        <v>177</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row>
    <row r="10" spans="1:44" ht="15"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row>
    <row r="11" spans="1:44" ht="15.6" x14ac:dyDescent="0.3">
      <c r="A11" s="37" t="s">
        <v>176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row>
    <row r="12" spans="1:44" ht="15" x14ac:dyDescent="0.25">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row>
    <row r="13" spans="1:44" ht="15.6" x14ac:dyDescent="0.3">
      <c r="A13" s="33" t="s">
        <v>175</v>
      </c>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row>
    <row r="14" spans="1:44" ht="15" x14ac:dyDescent="0.25">
      <c r="A14" s="33" t="s">
        <v>174</v>
      </c>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row>
    <row r="15" spans="1:44" ht="15.6" x14ac:dyDescent="0.3">
      <c r="A15" s="35" t="s">
        <v>173</v>
      </c>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row>
    <row r="16" spans="1:44" ht="15" x14ac:dyDescent="0.25">
      <c r="A16" s="33" t="s">
        <v>172</v>
      </c>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row>
    <row r="17" spans="1:44" ht="15" x14ac:dyDescent="0.25">
      <c r="A17" s="33" t="s">
        <v>171</v>
      </c>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row>
    <row r="18" spans="1:44" ht="15" x14ac:dyDescent="0.25">
      <c r="A18" s="33" t="s">
        <v>170</v>
      </c>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row>
    <row r="19" spans="1:44" ht="15" x14ac:dyDescent="0.25">
      <c r="A19" s="33" t="s">
        <v>169</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row>
    <row r="20" spans="1:44" ht="15" x14ac:dyDescent="0.25">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row>
    <row r="21" spans="1:44" ht="15.6" x14ac:dyDescent="0.3">
      <c r="A21" s="37" t="s">
        <v>168</v>
      </c>
      <c r="B21" s="36"/>
      <c r="C21" s="33"/>
      <c r="D21" s="33"/>
      <c r="E21" s="33"/>
      <c r="F21" s="33"/>
      <c r="G21" s="33"/>
      <c r="H21" s="33"/>
      <c r="I21" s="33"/>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3"/>
    </row>
    <row r="22" spans="1:44" ht="15.6" x14ac:dyDescent="0.3">
      <c r="A22" s="33"/>
      <c r="B22" s="36" t="s">
        <v>167</v>
      </c>
      <c r="C22" s="73" t="s">
        <v>166</v>
      </c>
      <c r="D22" s="73"/>
      <c r="E22" s="73"/>
      <c r="F22" s="73"/>
      <c r="G22" s="7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3"/>
    </row>
    <row r="23" spans="1:44" ht="15.6" x14ac:dyDescent="0.3">
      <c r="A23" s="36" t="s">
        <v>165</v>
      </c>
      <c r="B23" s="36"/>
      <c r="C23" s="36" t="s">
        <v>164</v>
      </c>
      <c r="D23" s="36" t="s">
        <v>146</v>
      </c>
      <c r="E23" s="36" t="s">
        <v>58</v>
      </c>
      <c r="F23" s="36" t="s">
        <v>163</v>
      </c>
      <c r="G23" s="36" t="s">
        <v>82</v>
      </c>
      <c r="H23" s="33"/>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row>
    <row r="24" spans="1:44" ht="15.6" x14ac:dyDescent="0.3">
      <c r="A24" s="36" t="s">
        <v>162</v>
      </c>
      <c r="B24" s="36"/>
      <c r="C24" s="35" t="s">
        <v>161</v>
      </c>
      <c r="D24" s="35" t="s">
        <v>160</v>
      </c>
      <c r="E24" s="35" t="s">
        <v>125</v>
      </c>
      <c r="F24" s="35" t="s">
        <v>159</v>
      </c>
      <c r="G24" s="35" t="s">
        <v>125</v>
      </c>
      <c r="H24" s="35"/>
      <c r="I24" s="35"/>
      <c r="J24" s="36" t="s">
        <v>158</v>
      </c>
      <c r="K24" s="36" t="s">
        <v>157</v>
      </c>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3"/>
    </row>
    <row r="25" spans="1:44" ht="15.6" x14ac:dyDescent="0.3">
      <c r="A25" s="36"/>
      <c r="B25" s="36"/>
      <c r="C25" s="35"/>
      <c r="D25" s="35"/>
      <c r="E25" s="35"/>
      <c r="F25" s="35"/>
      <c r="G25" s="35"/>
      <c r="H25" s="35"/>
      <c r="I25" s="35"/>
      <c r="J25" s="36"/>
      <c r="K25" s="36"/>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3"/>
    </row>
    <row r="26" spans="1:44" ht="15.6" x14ac:dyDescent="0.3">
      <c r="A26" s="33"/>
      <c r="B26" s="36">
        <v>1680</v>
      </c>
      <c r="C26" s="33">
        <v>0.1</v>
      </c>
      <c r="D26" s="33">
        <v>0.5</v>
      </c>
      <c r="E26" s="33">
        <v>1</v>
      </c>
      <c r="F26" s="33">
        <v>1.5</v>
      </c>
      <c r="G26" s="33" t="s">
        <v>156</v>
      </c>
      <c r="H26" s="33"/>
      <c r="I26" s="33"/>
      <c r="J26" s="33" t="s">
        <v>155</v>
      </c>
      <c r="K26" s="33" t="s">
        <v>154</v>
      </c>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3"/>
    </row>
    <row r="27" spans="1:44" ht="15.6" x14ac:dyDescent="0.3">
      <c r="A27" s="33"/>
      <c r="B27" s="36"/>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row>
    <row r="28" spans="1:44" ht="15.6" x14ac:dyDescent="0.3">
      <c r="A28" s="33"/>
      <c r="B28" s="36">
        <v>1751</v>
      </c>
      <c r="C28" s="33"/>
      <c r="D28" s="33">
        <v>0.51</v>
      </c>
      <c r="E28" s="33">
        <v>0.87</v>
      </c>
      <c r="F28" s="74">
        <v>2.0099999999999998</v>
      </c>
      <c r="G28" s="74"/>
      <c r="H28" s="33"/>
      <c r="I28" s="33"/>
      <c r="J28" s="33" t="s">
        <v>153</v>
      </c>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row>
    <row r="29" spans="1:44" ht="15.6" x14ac:dyDescent="0.3">
      <c r="A29" s="33"/>
      <c r="B29" s="36"/>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row>
    <row r="30" spans="1:44" ht="15.6" x14ac:dyDescent="0.3">
      <c r="A30" s="33"/>
      <c r="B30" s="36">
        <v>1805</v>
      </c>
      <c r="C30" s="33"/>
      <c r="D30" s="33">
        <v>0.39</v>
      </c>
      <c r="E30" s="33">
        <v>0.62</v>
      </c>
      <c r="F30" s="33">
        <v>2.85</v>
      </c>
      <c r="G30" s="33" t="s">
        <v>132</v>
      </c>
      <c r="H30" s="33"/>
      <c r="I30" s="33"/>
      <c r="J30" s="33" t="s">
        <v>151</v>
      </c>
      <c r="K30" s="33" t="s">
        <v>152</v>
      </c>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row>
    <row r="31" spans="1:44" ht="15.6" x14ac:dyDescent="0.3">
      <c r="A31" s="33"/>
      <c r="B31" s="36"/>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row>
    <row r="32" spans="1:44" ht="15.6" x14ac:dyDescent="0.3">
      <c r="A32" s="33"/>
      <c r="B32" s="36">
        <v>1820</v>
      </c>
      <c r="C32" s="33"/>
      <c r="D32" s="33">
        <v>0.39</v>
      </c>
      <c r="E32" s="33">
        <v>0.57999999999999996</v>
      </c>
      <c r="F32" s="33">
        <v>2.5099999999999998</v>
      </c>
      <c r="G32" s="33" t="s">
        <v>132</v>
      </c>
      <c r="H32" s="33"/>
      <c r="I32" s="33"/>
      <c r="J32" s="33" t="s">
        <v>151</v>
      </c>
      <c r="K32" s="33"/>
      <c r="L32" s="33"/>
      <c r="M32" s="33"/>
      <c r="N32" s="33"/>
      <c r="O32" s="33"/>
      <c r="P32" s="33"/>
      <c r="Q32" s="33"/>
      <c r="R32" s="33"/>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row>
    <row r="33" spans="1:56" ht="15.6" x14ac:dyDescent="0.3">
      <c r="A33" s="33"/>
      <c r="B33" s="36"/>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row>
    <row r="34" spans="1:56" ht="15.6" x14ac:dyDescent="0.3">
      <c r="A34" s="33"/>
      <c r="B34" s="36">
        <v>1835</v>
      </c>
      <c r="C34" s="33"/>
      <c r="D34" s="33">
        <v>0.35</v>
      </c>
      <c r="E34" s="33">
        <v>0.48</v>
      </c>
      <c r="F34" s="33">
        <v>2.2200000000000002</v>
      </c>
      <c r="G34" s="33" t="s">
        <v>132</v>
      </c>
      <c r="H34" s="33"/>
      <c r="I34" s="33"/>
      <c r="J34" s="33" t="s">
        <v>151</v>
      </c>
      <c r="K34" s="33"/>
      <c r="L34" s="33"/>
      <c r="M34" s="33"/>
      <c r="N34" s="33"/>
      <c r="O34" s="33"/>
      <c r="P34" s="33"/>
      <c r="Q34" s="33"/>
      <c r="R34" s="33"/>
      <c r="S34" s="33"/>
      <c r="T34" s="33"/>
      <c r="U34" s="33"/>
      <c r="V34" s="33"/>
      <c r="W34" s="33"/>
      <c r="X34" s="33"/>
      <c r="Y34" s="33"/>
      <c r="Z34" s="33"/>
      <c r="AA34" s="33"/>
      <c r="AB34" s="33"/>
      <c r="AC34" s="33"/>
      <c r="AD34" s="33"/>
      <c r="AE34" s="33"/>
      <c r="AF34" s="33"/>
      <c r="AG34" s="33"/>
      <c r="AH34" s="33"/>
      <c r="AI34" s="33"/>
      <c r="AJ34" s="33"/>
      <c r="AK34" s="33"/>
      <c r="AL34" s="33"/>
      <c r="AM34" s="33"/>
      <c r="AN34" s="33"/>
      <c r="AO34" s="33"/>
      <c r="AP34" s="33"/>
      <c r="AQ34" s="33"/>
      <c r="AR34" s="33"/>
    </row>
    <row r="35" spans="1:56" ht="15.6" x14ac:dyDescent="0.3">
      <c r="A35" s="33"/>
      <c r="B35" s="36"/>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c r="AD35" s="33"/>
      <c r="AE35" s="33"/>
      <c r="AF35" s="33"/>
      <c r="AG35" s="33"/>
      <c r="AH35" s="33"/>
      <c r="AI35" s="33"/>
      <c r="AJ35" s="33"/>
      <c r="AK35" s="33"/>
      <c r="AL35" s="33"/>
      <c r="AM35" s="33"/>
      <c r="AN35" s="33"/>
      <c r="AO35" s="33"/>
      <c r="AP35" s="33"/>
      <c r="AQ35" s="33"/>
      <c r="AR35" s="33"/>
    </row>
    <row r="36" spans="1:56" ht="15.6" x14ac:dyDescent="0.3">
      <c r="A36" s="33"/>
      <c r="B36" s="36">
        <v>1850</v>
      </c>
      <c r="C36" s="33"/>
      <c r="D36" s="33">
        <v>0.34</v>
      </c>
      <c r="E36" s="33">
        <v>0.45</v>
      </c>
      <c r="F36" s="33">
        <v>2.0299999999999998</v>
      </c>
      <c r="G36" s="33" t="s">
        <v>132</v>
      </c>
      <c r="H36" s="33"/>
      <c r="I36" s="33"/>
      <c r="J36" s="33" t="s">
        <v>151</v>
      </c>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33"/>
      <c r="AO36" s="33"/>
      <c r="AP36" s="33"/>
      <c r="AQ36" s="33"/>
      <c r="AR36" s="33"/>
    </row>
    <row r="37" spans="1:56" ht="15" x14ac:dyDescent="0.25">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c r="AB37" s="33"/>
      <c r="AC37" s="33"/>
      <c r="AD37" s="33"/>
      <c r="AE37" s="33"/>
      <c r="AF37" s="33"/>
      <c r="AG37" s="33"/>
      <c r="AH37" s="33"/>
      <c r="AI37" s="33"/>
      <c r="AJ37" s="33"/>
      <c r="AK37" s="33"/>
      <c r="AL37" s="33"/>
      <c r="AM37" s="33"/>
      <c r="AN37" s="33"/>
      <c r="AO37" s="33"/>
      <c r="AP37" s="33"/>
      <c r="AQ37" s="33"/>
      <c r="AR37" s="33"/>
    </row>
    <row r="38" spans="1:56" ht="15.6" x14ac:dyDescent="0.3">
      <c r="A38" s="37" t="s">
        <v>150</v>
      </c>
      <c r="B38" s="33"/>
      <c r="C38" s="33"/>
      <c r="D38" s="33"/>
      <c r="E38" s="33"/>
      <c r="F38" s="33"/>
      <c r="G38" s="33"/>
      <c r="H38" s="33"/>
      <c r="I38" s="33"/>
      <c r="J38" s="33"/>
      <c r="K38" s="33"/>
      <c r="L38" s="33"/>
      <c r="M38" s="33"/>
      <c r="N38" s="33"/>
      <c r="O38" s="33"/>
      <c r="P38" s="33"/>
      <c r="Q38" s="3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2"/>
      <c r="AR38" s="33"/>
    </row>
    <row r="39" spans="1:56" ht="15" x14ac:dyDescent="0.25">
      <c r="A39" s="33" t="s">
        <v>133</v>
      </c>
      <c r="B39" s="33"/>
      <c r="C39" s="33"/>
      <c r="D39" s="33"/>
      <c r="E39" s="33"/>
      <c r="F39" s="33"/>
      <c r="G39" s="33"/>
      <c r="H39" s="33"/>
      <c r="I39" s="33"/>
      <c r="J39" s="33"/>
      <c r="K39" s="33"/>
      <c r="L39" s="33"/>
      <c r="M39" s="33"/>
      <c r="N39" s="33"/>
      <c r="O39" s="33"/>
      <c r="P39" s="33"/>
      <c r="Q39" s="3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2"/>
      <c r="AR39" s="33"/>
    </row>
    <row r="40" spans="1:56" ht="15.6" x14ac:dyDescent="0.3">
      <c r="A40" s="33"/>
      <c r="B40" s="33"/>
      <c r="C40" s="33" t="s">
        <v>149</v>
      </c>
      <c r="D40" s="33"/>
      <c r="E40" s="33"/>
      <c r="F40" s="33"/>
      <c r="G40" s="33"/>
      <c r="H40" s="33"/>
      <c r="I40" s="33"/>
      <c r="J40" s="33"/>
      <c r="K40" s="33"/>
      <c r="L40" s="33"/>
      <c r="M40" s="33"/>
      <c r="N40" s="33"/>
      <c r="O40" s="33"/>
      <c r="P40" s="33"/>
      <c r="Q40" s="3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57" t="s">
        <v>148</v>
      </c>
      <c r="AR40" s="33"/>
    </row>
    <row r="41" spans="1:56" ht="15.6" x14ac:dyDescent="0.3">
      <c r="A41" s="33"/>
      <c r="B41" s="33"/>
      <c r="C41" s="33"/>
      <c r="D41" s="33"/>
      <c r="E41" s="33"/>
      <c r="F41" s="33"/>
      <c r="G41" s="33"/>
      <c r="H41" s="33"/>
      <c r="I41" s="33"/>
      <c r="J41" s="33"/>
      <c r="K41" s="33"/>
      <c r="L41" s="33"/>
      <c r="M41" s="33"/>
      <c r="N41" s="33"/>
      <c r="O41" s="33"/>
      <c r="P41" s="33"/>
      <c r="Q41" s="3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57"/>
      <c r="AR41" s="33"/>
    </row>
    <row r="42" spans="1:56" ht="15.6" x14ac:dyDescent="0.3">
      <c r="A42" s="55" t="s">
        <v>147</v>
      </c>
      <c r="B42" s="55"/>
      <c r="C42" s="81" t="s">
        <v>146</v>
      </c>
      <c r="D42" s="81"/>
      <c r="E42" s="81"/>
      <c r="F42" s="81"/>
      <c r="G42" s="81" t="s">
        <v>58</v>
      </c>
      <c r="H42" s="73"/>
      <c r="I42" s="73"/>
      <c r="J42" s="73"/>
      <c r="K42" s="81" t="s">
        <v>145</v>
      </c>
      <c r="L42" s="73"/>
      <c r="M42" s="73"/>
      <c r="N42" s="73"/>
      <c r="O42" s="81" t="s">
        <v>82</v>
      </c>
      <c r="P42" s="73"/>
      <c r="Q42" s="73"/>
      <c r="R42" s="80" t="s">
        <v>144</v>
      </c>
      <c r="S42" s="75"/>
      <c r="T42" s="75"/>
      <c r="U42" s="75"/>
      <c r="V42" s="80" t="s">
        <v>143</v>
      </c>
      <c r="W42" s="75"/>
      <c r="X42" s="75"/>
      <c r="Y42" s="75"/>
      <c r="Z42" s="80" t="s">
        <v>142</v>
      </c>
      <c r="AA42" s="73"/>
      <c r="AB42" s="73"/>
      <c r="AC42" s="73"/>
      <c r="AD42" s="47"/>
      <c r="AE42" s="47"/>
      <c r="AF42" s="47"/>
      <c r="AG42" s="47"/>
      <c r="AH42" s="47"/>
      <c r="AI42" s="47"/>
      <c r="AJ42" s="47"/>
      <c r="AK42" s="47"/>
      <c r="AL42" s="47"/>
      <c r="AM42" s="47"/>
      <c r="AN42" s="47"/>
      <c r="AO42" s="47"/>
      <c r="AP42" s="47"/>
      <c r="AQ42" s="56"/>
      <c r="AR42" s="55"/>
      <c r="AS42" s="54"/>
      <c r="AT42" s="54" t="s">
        <v>141</v>
      </c>
      <c r="AU42" s="54"/>
      <c r="AV42" s="54"/>
      <c r="AW42" s="54"/>
      <c r="AX42" s="54"/>
      <c r="AY42" s="54"/>
      <c r="AZ42" s="54"/>
      <c r="BA42" s="54"/>
      <c r="BB42" s="54"/>
      <c r="BC42" s="54"/>
      <c r="BD42" s="54"/>
    </row>
    <row r="43" spans="1:56" ht="15.6" x14ac:dyDescent="0.3">
      <c r="A43" s="51" t="s">
        <v>140</v>
      </c>
      <c r="B43" s="51"/>
      <c r="C43" s="51"/>
      <c r="D43" s="51"/>
      <c r="E43" s="51"/>
      <c r="F43" s="51"/>
      <c r="G43" s="51"/>
      <c r="H43" s="51"/>
      <c r="I43" s="51"/>
      <c r="J43" s="51"/>
      <c r="K43" s="79" t="s">
        <v>139</v>
      </c>
      <c r="L43" s="78"/>
      <c r="M43" s="78"/>
      <c r="N43" s="78"/>
      <c r="O43" s="51" t="s">
        <v>138</v>
      </c>
      <c r="P43" s="51"/>
      <c r="Q43" s="51"/>
      <c r="R43" s="76" t="s">
        <v>137</v>
      </c>
      <c r="S43" s="77"/>
      <c r="T43" s="77"/>
      <c r="U43" s="77"/>
      <c r="V43" s="76" t="s">
        <v>136</v>
      </c>
      <c r="W43" s="77"/>
      <c r="X43" s="77"/>
      <c r="Y43" s="77"/>
      <c r="Z43" s="76" t="s">
        <v>135</v>
      </c>
      <c r="AA43" s="78"/>
      <c r="AB43" s="78"/>
      <c r="AC43" s="78"/>
      <c r="AD43" s="53"/>
      <c r="AE43" s="53"/>
      <c r="AF43" s="53"/>
      <c r="AG43" s="53"/>
      <c r="AH43" s="53"/>
      <c r="AI43" s="53"/>
      <c r="AJ43" s="53"/>
      <c r="AK43" s="53"/>
      <c r="AL43" s="53"/>
      <c r="AM43" s="53"/>
      <c r="AN43" s="53"/>
      <c r="AO43" s="53"/>
      <c r="AP43" s="53"/>
      <c r="AQ43" s="52"/>
      <c r="AR43" s="51"/>
      <c r="AS43" s="50"/>
      <c r="AT43" s="50" t="s">
        <v>134</v>
      </c>
      <c r="AU43" s="50"/>
      <c r="AV43" s="50"/>
      <c r="AW43" s="50"/>
      <c r="AX43" s="50"/>
      <c r="AY43" s="50"/>
      <c r="AZ43" s="50"/>
      <c r="BA43" s="50"/>
      <c r="BB43" s="50"/>
      <c r="BC43" s="50"/>
      <c r="BD43" s="50"/>
    </row>
    <row r="44" spans="1:56" ht="15" x14ac:dyDescent="0.25">
      <c r="A44" s="33"/>
      <c r="B44" s="33"/>
      <c r="C44" s="33" t="s">
        <v>122</v>
      </c>
      <c r="D44" s="33" t="s">
        <v>121</v>
      </c>
      <c r="E44" s="33" t="s">
        <v>120</v>
      </c>
      <c r="F44" s="33" t="s">
        <v>26</v>
      </c>
      <c r="G44" s="33" t="s">
        <v>122</v>
      </c>
      <c r="H44" s="33" t="s">
        <v>121</v>
      </c>
      <c r="I44" s="33" t="s">
        <v>120</v>
      </c>
      <c r="J44" s="33" t="s">
        <v>26</v>
      </c>
      <c r="K44" s="33" t="s">
        <v>122</v>
      </c>
      <c r="L44" s="33" t="s">
        <v>121</v>
      </c>
      <c r="M44" s="33" t="s">
        <v>120</v>
      </c>
      <c r="N44" s="33" t="s">
        <v>26</v>
      </c>
      <c r="O44" s="33" t="s">
        <v>122</v>
      </c>
      <c r="P44" s="33" t="s">
        <v>121</v>
      </c>
      <c r="Q44" s="33" t="s">
        <v>26</v>
      </c>
      <c r="R44" s="43" t="s">
        <v>122</v>
      </c>
      <c r="S44" s="43" t="s">
        <v>121</v>
      </c>
      <c r="T44" s="43" t="s">
        <v>120</v>
      </c>
      <c r="U44" s="43" t="s">
        <v>26</v>
      </c>
      <c r="V44" s="43" t="s">
        <v>122</v>
      </c>
      <c r="W44" s="43" t="s">
        <v>121</v>
      </c>
      <c r="X44" s="43" t="s">
        <v>120</v>
      </c>
      <c r="Y44" s="43" t="s">
        <v>26</v>
      </c>
      <c r="Z44" s="43" t="s">
        <v>122</v>
      </c>
      <c r="AA44" s="43" t="s">
        <v>121</v>
      </c>
      <c r="AB44" s="43" t="s">
        <v>120</v>
      </c>
      <c r="AC44" s="43" t="s">
        <v>26</v>
      </c>
      <c r="AD44" s="43"/>
      <c r="AE44" s="43"/>
      <c r="AF44" s="43"/>
      <c r="AG44" s="43"/>
      <c r="AH44" s="43"/>
      <c r="AI44" s="43"/>
      <c r="AJ44" s="43"/>
      <c r="AK44" s="43"/>
      <c r="AL44" s="43"/>
      <c r="AM44" s="43"/>
      <c r="AN44" s="43"/>
      <c r="AO44" s="43"/>
      <c r="AP44" s="43"/>
      <c r="AQ44" s="42"/>
      <c r="AR44" s="33"/>
      <c r="AT44" s="32" t="s">
        <v>133</v>
      </c>
    </row>
    <row r="45" spans="1:56" ht="15" x14ac:dyDescent="0.25">
      <c r="A45" s="33"/>
      <c r="B45" s="33">
        <v>1751</v>
      </c>
      <c r="C45" s="33">
        <v>2640</v>
      </c>
      <c r="D45" s="33">
        <v>3878</v>
      </c>
      <c r="E45" s="33">
        <v>2690</v>
      </c>
      <c r="F45" s="33">
        <f>C45+D45+E45</f>
        <v>9208</v>
      </c>
      <c r="G45" s="33">
        <v>4557</v>
      </c>
      <c r="H45" s="33">
        <v>4465</v>
      </c>
      <c r="I45" s="33">
        <v>5820</v>
      </c>
      <c r="J45" s="33">
        <f>G45+H45+I45</f>
        <v>14842</v>
      </c>
      <c r="K45" s="33">
        <v>9937</v>
      </c>
      <c r="L45" s="33">
        <v>12971</v>
      </c>
      <c r="M45" s="33">
        <v>9036</v>
      </c>
      <c r="N45" s="33">
        <f>K45+L45+M45</f>
        <v>31944</v>
      </c>
      <c r="O45" s="33"/>
      <c r="P45" s="33"/>
      <c r="Q45" s="33">
        <f>U45+Y45+AC45</f>
        <v>55186</v>
      </c>
      <c r="R45" s="43">
        <v>3639</v>
      </c>
      <c r="S45" s="43">
        <v>3416</v>
      </c>
      <c r="T45" s="43">
        <v>3410</v>
      </c>
      <c r="U45" s="43">
        <f>R45+S45+T45</f>
        <v>10465</v>
      </c>
      <c r="V45" s="43">
        <v>13486</v>
      </c>
      <c r="W45" s="43">
        <v>6805</v>
      </c>
      <c r="X45" s="43">
        <v>1850</v>
      </c>
      <c r="Y45" s="43">
        <f>V45+W45+X45</f>
        <v>22141</v>
      </c>
      <c r="Z45" s="43">
        <v>9168</v>
      </c>
      <c r="AA45" s="43">
        <v>13412</v>
      </c>
      <c r="AB45" s="43" t="s">
        <v>132</v>
      </c>
      <c r="AC45" s="43">
        <f>Z45+AA45</f>
        <v>22580</v>
      </c>
      <c r="AD45" s="43"/>
      <c r="AE45" s="43"/>
      <c r="AF45" s="43"/>
      <c r="AG45" s="43"/>
      <c r="AH45" s="43"/>
      <c r="AI45" s="43"/>
      <c r="AJ45" s="43"/>
      <c r="AK45" s="43"/>
      <c r="AL45" s="43"/>
      <c r="AM45" s="43"/>
      <c r="AN45" s="43"/>
      <c r="AO45" s="43"/>
      <c r="AP45" s="43"/>
      <c r="AQ45" s="42">
        <v>1745887</v>
      </c>
      <c r="AR45" s="33"/>
    </row>
    <row r="46" spans="1:56" ht="15" x14ac:dyDescent="0.25">
      <c r="A46" s="33"/>
      <c r="B46" s="33">
        <v>1772</v>
      </c>
      <c r="C46" s="33">
        <v>3007</v>
      </c>
      <c r="D46" s="33">
        <v>3917</v>
      </c>
      <c r="E46" s="33">
        <v>2720</v>
      </c>
      <c r="F46" s="33">
        <f>C46+D46+E46</f>
        <v>9644</v>
      </c>
      <c r="G46" s="33">
        <v>4773</v>
      </c>
      <c r="H46" s="33">
        <v>4588</v>
      </c>
      <c r="I46" s="33">
        <v>4790</v>
      </c>
      <c r="J46" s="33">
        <f>G46+H46+I46</f>
        <v>14151</v>
      </c>
      <c r="K46" s="33">
        <v>10920</v>
      </c>
      <c r="L46" s="33">
        <v>12595</v>
      </c>
      <c r="M46" s="33">
        <v>9735</v>
      </c>
      <c r="N46" s="33">
        <f>K46+L46+M46</f>
        <v>33250</v>
      </c>
      <c r="O46" s="33"/>
      <c r="P46" s="33"/>
      <c r="Q46" s="33">
        <f>U46+Y46+AC46</f>
        <v>59760</v>
      </c>
      <c r="R46" s="43">
        <v>4275</v>
      </c>
      <c r="S46" s="43">
        <v>3349</v>
      </c>
      <c r="T46" s="43">
        <v>2831</v>
      </c>
      <c r="U46" s="43">
        <f>R46+S46+T46</f>
        <v>10455</v>
      </c>
      <c r="V46" s="43">
        <v>16103</v>
      </c>
      <c r="W46" s="43">
        <v>8693</v>
      </c>
      <c r="X46" s="43">
        <v>2928</v>
      </c>
      <c r="Y46" s="43">
        <f>V46+W46+X46</f>
        <v>27724</v>
      </c>
      <c r="Z46" s="43">
        <v>9201</v>
      </c>
      <c r="AA46" s="43">
        <v>12380</v>
      </c>
      <c r="AB46" s="43" t="s">
        <v>132</v>
      </c>
      <c r="AC46" s="43">
        <f>Z46+AA46</f>
        <v>21581</v>
      </c>
      <c r="AD46" s="43"/>
      <c r="AE46" s="43"/>
      <c r="AF46" s="43"/>
      <c r="AG46" s="43"/>
      <c r="AH46" s="43"/>
      <c r="AI46" s="43"/>
      <c r="AJ46" s="43"/>
      <c r="AK46" s="43"/>
      <c r="AL46" s="43"/>
      <c r="AM46" s="43"/>
      <c r="AN46" s="43"/>
      <c r="AO46" s="43"/>
      <c r="AP46" s="43"/>
      <c r="AQ46" s="42">
        <v>1875801</v>
      </c>
      <c r="AR46" s="33"/>
    </row>
    <row r="47" spans="1:56" ht="15" x14ac:dyDescent="0.25">
      <c r="A47" s="33"/>
      <c r="B47" s="33"/>
      <c r="C47" s="33"/>
      <c r="D47" s="33"/>
      <c r="E47" s="33"/>
      <c r="F47" s="33"/>
      <c r="G47" s="33"/>
      <c r="H47" s="33"/>
      <c r="I47" s="33"/>
      <c r="J47" s="33"/>
      <c r="K47" s="33"/>
      <c r="L47" s="33"/>
      <c r="M47" s="33"/>
      <c r="N47" s="33"/>
      <c r="O47" s="33"/>
      <c r="P47" s="33"/>
      <c r="Q47" s="33"/>
      <c r="R47" s="43"/>
      <c r="S47" s="43"/>
      <c r="T47" s="43"/>
      <c r="U47" s="43"/>
      <c r="V47" s="43"/>
      <c r="W47" s="43"/>
      <c r="X47" s="43"/>
      <c r="Y47" s="43"/>
      <c r="Z47" s="43"/>
      <c r="AA47" s="43"/>
      <c r="AB47" s="43"/>
      <c r="AC47" s="43"/>
      <c r="AD47" s="43"/>
      <c r="AE47" s="43"/>
      <c r="AF47" s="43"/>
      <c r="AG47" s="43"/>
      <c r="AH47" s="43"/>
      <c r="AI47" s="43"/>
      <c r="AJ47" s="43"/>
      <c r="AK47" s="43"/>
      <c r="AL47" s="43"/>
      <c r="AM47" s="43"/>
      <c r="AN47" s="43"/>
      <c r="AO47" s="43"/>
      <c r="AP47" s="43"/>
      <c r="AQ47" s="42"/>
      <c r="AR47" s="33"/>
    </row>
    <row r="48" spans="1:56" ht="15" x14ac:dyDescent="0.25">
      <c r="A48" s="33"/>
      <c r="B48" s="33"/>
      <c r="C48" s="33"/>
      <c r="D48" s="33"/>
      <c r="E48" s="33"/>
      <c r="F48" s="33"/>
      <c r="G48" s="33"/>
      <c r="H48" s="33"/>
      <c r="I48" s="33"/>
      <c r="J48" s="33"/>
      <c r="K48" s="33"/>
      <c r="L48" s="33"/>
      <c r="M48" s="33"/>
      <c r="N48" s="33"/>
      <c r="O48" s="33"/>
      <c r="P48" s="33"/>
      <c r="Q48" s="3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2"/>
      <c r="AR48" s="33"/>
    </row>
    <row r="49" spans="1:56" ht="15.6" x14ac:dyDescent="0.3">
      <c r="A49" s="33"/>
      <c r="B49" s="33"/>
      <c r="C49" s="33"/>
      <c r="D49" s="33"/>
      <c r="E49" s="33"/>
      <c r="F49" s="33"/>
      <c r="G49" s="33"/>
      <c r="H49" s="33"/>
      <c r="I49" s="33"/>
      <c r="J49" s="33"/>
      <c r="K49" s="33"/>
      <c r="L49" s="33"/>
      <c r="M49" s="33"/>
      <c r="N49" s="33"/>
      <c r="O49" s="33"/>
      <c r="P49" s="33"/>
      <c r="Q49" s="33"/>
      <c r="R49" s="43"/>
      <c r="S49" s="43"/>
      <c r="T49" s="43"/>
      <c r="U49" s="43"/>
      <c r="V49" s="83" t="s">
        <v>131</v>
      </c>
      <c r="W49" s="73"/>
      <c r="X49" s="73"/>
      <c r="Y49" s="73"/>
      <c r="Z49" s="48"/>
      <c r="AA49" s="48"/>
      <c r="AB49" s="48"/>
      <c r="AC49" s="48"/>
      <c r="AD49" s="75" t="s">
        <v>130</v>
      </c>
      <c r="AE49" s="73"/>
      <c r="AF49" s="73"/>
      <c r="AG49" s="73"/>
      <c r="AH49" s="75" t="s">
        <v>129</v>
      </c>
      <c r="AI49" s="73"/>
      <c r="AJ49" s="73"/>
      <c r="AK49" s="73"/>
      <c r="AL49" s="75" t="s">
        <v>128</v>
      </c>
      <c r="AM49" s="73"/>
      <c r="AN49" s="73"/>
      <c r="AO49" s="73"/>
      <c r="AP49" s="47"/>
      <c r="AQ49" s="42"/>
      <c r="AR49" s="33"/>
      <c r="AT49" s="46" t="s">
        <v>127</v>
      </c>
    </row>
    <row r="50" spans="1:56" ht="15.6" x14ac:dyDescent="0.3">
      <c r="A50" s="33"/>
      <c r="B50" s="33"/>
      <c r="C50" s="33"/>
      <c r="D50" s="33"/>
      <c r="E50" s="33"/>
      <c r="F50" s="33"/>
      <c r="G50" s="33"/>
      <c r="H50" s="33"/>
      <c r="I50" s="33"/>
      <c r="J50" s="33"/>
      <c r="K50" s="35" t="s">
        <v>126</v>
      </c>
      <c r="L50" s="33"/>
      <c r="M50" s="33"/>
      <c r="N50" s="33"/>
      <c r="O50" s="33" t="s">
        <v>125</v>
      </c>
      <c r="P50" s="33"/>
      <c r="Q50" s="33"/>
      <c r="R50" s="43"/>
      <c r="S50" s="43"/>
      <c r="T50" s="43"/>
      <c r="U50" s="43"/>
      <c r="V50" s="49"/>
      <c r="W50" s="47"/>
      <c r="X50" s="47"/>
      <c r="Y50" s="47"/>
      <c r="Z50" s="48"/>
      <c r="AA50" s="48"/>
      <c r="AB50" s="48"/>
      <c r="AC50" s="48"/>
      <c r="AD50" s="48"/>
      <c r="AE50" s="47"/>
      <c r="AF50" s="47"/>
      <c r="AG50" s="47"/>
      <c r="AH50" s="75" t="s">
        <v>124</v>
      </c>
      <c r="AI50" s="73"/>
      <c r="AJ50" s="73"/>
      <c r="AK50" s="73"/>
      <c r="AL50" s="75" t="s">
        <v>123</v>
      </c>
      <c r="AM50" s="73"/>
      <c r="AN50" s="73"/>
      <c r="AO50" s="73"/>
      <c r="AP50" s="47"/>
      <c r="AQ50" s="42"/>
      <c r="AR50" s="33"/>
      <c r="AT50" s="46"/>
    </row>
    <row r="51" spans="1:56" ht="15" x14ac:dyDescent="0.25">
      <c r="A51" s="33"/>
      <c r="B51" s="33"/>
      <c r="C51" s="33"/>
      <c r="D51" s="33"/>
      <c r="E51" s="33"/>
      <c r="F51" s="33"/>
      <c r="G51" s="33"/>
      <c r="H51" s="33"/>
      <c r="I51" s="33"/>
      <c r="J51" s="33"/>
      <c r="K51" s="33"/>
      <c r="L51" s="33"/>
      <c r="M51" s="33"/>
      <c r="N51" s="33"/>
      <c r="O51" s="33"/>
      <c r="P51" s="33"/>
      <c r="Q51" s="33"/>
      <c r="R51" s="43" t="s">
        <v>122</v>
      </c>
      <c r="S51" s="43" t="s">
        <v>121</v>
      </c>
      <c r="T51" s="43" t="s">
        <v>120</v>
      </c>
      <c r="U51" s="43" t="s">
        <v>26</v>
      </c>
      <c r="V51" s="43" t="s">
        <v>122</v>
      </c>
      <c r="W51" s="43" t="s">
        <v>121</v>
      </c>
      <c r="X51" s="43" t="s">
        <v>120</v>
      </c>
      <c r="Y51" s="43" t="s">
        <v>26</v>
      </c>
      <c r="Z51" s="43"/>
      <c r="AA51" s="43"/>
      <c r="AB51" s="43"/>
      <c r="AC51" s="43"/>
      <c r="AD51" s="43" t="s">
        <v>122</v>
      </c>
      <c r="AE51" s="43" t="s">
        <v>121</v>
      </c>
      <c r="AF51" s="43" t="s">
        <v>120</v>
      </c>
      <c r="AG51" s="43" t="s">
        <v>26</v>
      </c>
      <c r="AH51" s="43" t="s">
        <v>122</v>
      </c>
      <c r="AI51" s="43" t="s">
        <v>121</v>
      </c>
      <c r="AJ51" s="43" t="s">
        <v>120</v>
      </c>
      <c r="AK51" s="43" t="s">
        <v>26</v>
      </c>
      <c r="AL51" s="43" t="s">
        <v>122</v>
      </c>
      <c r="AM51" s="43" t="s">
        <v>121</v>
      </c>
      <c r="AN51" s="43" t="s">
        <v>120</v>
      </c>
      <c r="AO51" s="43" t="s">
        <v>26</v>
      </c>
      <c r="AP51" s="43"/>
      <c r="AQ51" s="42"/>
      <c r="AR51" s="33"/>
      <c r="AT51" s="46"/>
    </row>
    <row r="52" spans="1:56" ht="15" x14ac:dyDescent="0.25">
      <c r="A52" s="33"/>
      <c r="B52" s="33">
        <v>1815</v>
      </c>
      <c r="C52" s="33"/>
      <c r="D52" s="33"/>
      <c r="E52" s="33"/>
      <c r="F52" s="33"/>
      <c r="G52" s="33">
        <v>7709</v>
      </c>
      <c r="H52" s="33">
        <v>5638</v>
      </c>
      <c r="I52" s="33">
        <v>9476</v>
      </c>
      <c r="J52" s="33">
        <f>G52+H52+I52</f>
        <v>22823</v>
      </c>
      <c r="K52" s="33"/>
      <c r="L52" s="33"/>
      <c r="M52" s="33"/>
      <c r="N52" s="33">
        <f>AG52+AK52+AO52</f>
        <v>226220</v>
      </c>
      <c r="O52" s="33"/>
      <c r="P52" s="33"/>
      <c r="Q52" s="33"/>
      <c r="R52" s="43">
        <v>6569</v>
      </c>
      <c r="S52" s="43">
        <v>2473</v>
      </c>
      <c r="T52" s="43">
        <v>5116</v>
      </c>
      <c r="U52" s="43"/>
      <c r="V52" s="43">
        <v>38638</v>
      </c>
      <c r="W52" s="43">
        <v>16128</v>
      </c>
      <c r="X52" s="43">
        <v>26100</v>
      </c>
      <c r="Y52" s="43"/>
      <c r="Z52" s="43"/>
      <c r="AA52" s="43"/>
      <c r="AB52" s="43"/>
      <c r="AC52" s="43"/>
      <c r="AD52" s="43">
        <v>10033</v>
      </c>
      <c r="AE52" s="43">
        <v>5508</v>
      </c>
      <c r="AF52" s="43">
        <v>10233</v>
      </c>
      <c r="AG52" s="43">
        <f>AD52+AE52+AF52</f>
        <v>25774</v>
      </c>
      <c r="AH52" s="43">
        <v>52784</v>
      </c>
      <c r="AI52" s="43">
        <v>33158</v>
      </c>
      <c r="AJ52" s="43">
        <v>48579</v>
      </c>
      <c r="AK52" s="43">
        <f>AH52+AI52+AJ52</f>
        <v>134521</v>
      </c>
      <c r="AL52" s="43">
        <v>25945</v>
      </c>
      <c r="AM52" s="43">
        <v>15392</v>
      </c>
      <c r="AN52" s="43">
        <v>24588</v>
      </c>
      <c r="AO52" s="43">
        <f>AL52+AM52+AN52</f>
        <v>65925</v>
      </c>
      <c r="AP52" s="43"/>
      <c r="AQ52" s="42">
        <v>2465083</v>
      </c>
      <c r="AR52" s="33"/>
    </row>
    <row r="53" spans="1:56" ht="15" x14ac:dyDescent="0.25">
      <c r="A53" s="33"/>
      <c r="B53" s="33">
        <v>1845</v>
      </c>
      <c r="C53" s="33"/>
      <c r="D53" s="33"/>
      <c r="E53" s="33"/>
      <c r="F53" s="33"/>
      <c r="G53" s="33">
        <v>8925</v>
      </c>
      <c r="H53" s="33">
        <v>6135</v>
      </c>
      <c r="I53" s="33">
        <v>6883</v>
      </c>
      <c r="J53" s="33">
        <f>G53+H53+I53</f>
        <v>21943</v>
      </c>
      <c r="K53" s="33"/>
      <c r="L53" s="33"/>
      <c r="M53" s="33"/>
      <c r="N53" s="33">
        <f>AG53+AK53+AO53</f>
        <v>235532</v>
      </c>
      <c r="O53" s="33"/>
      <c r="P53" s="33"/>
      <c r="Q53" s="33"/>
      <c r="R53" s="43">
        <v>9381</v>
      </c>
      <c r="S53" s="43">
        <v>3052</v>
      </c>
      <c r="T53" s="43">
        <v>3226</v>
      </c>
      <c r="U53" s="43"/>
      <c r="V53" s="43">
        <v>47278</v>
      </c>
      <c r="W53" s="43">
        <v>18408</v>
      </c>
      <c r="X53" s="43">
        <v>22477</v>
      </c>
      <c r="Y53" s="43"/>
      <c r="Z53" s="43"/>
      <c r="AA53" s="43"/>
      <c r="AB53" s="43"/>
      <c r="AC53" s="43"/>
      <c r="AD53" s="43">
        <v>9946</v>
      </c>
      <c r="AE53" s="43">
        <v>5981</v>
      </c>
      <c r="AF53" s="43">
        <v>7576</v>
      </c>
      <c r="AG53" s="43">
        <f>AD53+AE53+AF53</f>
        <v>23503</v>
      </c>
      <c r="AH53" s="43">
        <v>52125</v>
      </c>
      <c r="AI53" s="43">
        <v>31532</v>
      </c>
      <c r="AJ53" s="43">
        <v>49936</v>
      </c>
      <c r="AK53" s="43">
        <f>AH53+AI53+AJ53</f>
        <v>133593</v>
      </c>
      <c r="AL53" s="43">
        <v>33998</v>
      </c>
      <c r="AM53" s="43">
        <v>18895</v>
      </c>
      <c r="AN53" s="43">
        <v>25543</v>
      </c>
      <c r="AO53" s="43">
        <f>AL53+AM53+AN53</f>
        <v>78436</v>
      </c>
      <c r="AP53" s="43"/>
      <c r="AQ53" s="42">
        <v>3316522</v>
      </c>
      <c r="AR53" s="33"/>
    </row>
    <row r="54" spans="1:56" ht="15" x14ac:dyDescent="0.25">
      <c r="A54" s="33"/>
      <c r="B54" s="33"/>
      <c r="C54" s="33"/>
      <c r="D54" s="33"/>
      <c r="E54" s="33"/>
      <c r="F54" s="33"/>
      <c r="G54" s="33"/>
      <c r="H54" s="33"/>
      <c r="I54" s="33"/>
      <c r="J54" s="33"/>
      <c r="K54" s="33"/>
      <c r="L54" s="33"/>
      <c r="M54" s="33"/>
      <c r="N54" s="33"/>
      <c r="O54" s="33"/>
      <c r="P54" s="33"/>
      <c r="Q54" s="3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2"/>
      <c r="AR54" s="33"/>
    </row>
    <row r="55" spans="1:56" ht="15" x14ac:dyDescent="0.25">
      <c r="A55" s="33"/>
      <c r="B55" s="33"/>
      <c r="C55" s="33"/>
      <c r="D55" s="33"/>
      <c r="E55" s="33"/>
      <c r="F55" s="33"/>
      <c r="G55" s="33"/>
      <c r="H55" s="33"/>
      <c r="I55" s="33"/>
      <c r="J55" s="33"/>
      <c r="K55" s="33"/>
      <c r="L55" s="33"/>
      <c r="M55" s="33"/>
      <c r="N55" s="33"/>
      <c r="O55" s="33"/>
      <c r="P55" s="33"/>
      <c r="Q55" s="3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2"/>
      <c r="AR55" s="33"/>
    </row>
    <row r="56" spans="1:56" ht="15" x14ac:dyDescent="0.25">
      <c r="A56" s="33"/>
      <c r="B56" s="33"/>
      <c r="C56" s="33"/>
      <c r="D56" s="33"/>
      <c r="E56" s="33"/>
      <c r="F56" s="33"/>
      <c r="G56" s="33"/>
      <c r="H56" s="33"/>
      <c r="I56" s="33"/>
      <c r="J56" s="33"/>
      <c r="K56" s="33"/>
      <c r="L56" s="33"/>
      <c r="M56" s="33"/>
      <c r="N56" s="33"/>
      <c r="O56" s="33"/>
      <c r="P56" s="33"/>
      <c r="Q56" s="3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2"/>
      <c r="AR56" s="33"/>
    </row>
    <row r="57" spans="1:56" ht="15" x14ac:dyDescent="0.25">
      <c r="A57" s="33"/>
      <c r="B57" s="39"/>
      <c r="C57" s="39" t="s">
        <v>119</v>
      </c>
      <c r="D57" s="39"/>
      <c r="E57" s="39"/>
      <c r="F57" s="39"/>
      <c r="G57" s="33"/>
      <c r="H57" s="33"/>
      <c r="I57" s="33"/>
      <c r="J57" s="33"/>
      <c r="K57" s="33"/>
      <c r="L57" s="33"/>
      <c r="M57" s="33"/>
      <c r="N57" s="33"/>
      <c r="O57" s="33"/>
      <c r="P57" s="33"/>
      <c r="Q57" s="3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2"/>
      <c r="AR57" s="33"/>
    </row>
    <row r="58" spans="1:56" ht="15" x14ac:dyDescent="0.25">
      <c r="A58" s="33"/>
      <c r="B58" s="39"/>
      <c r="C58" s="39" t="s">
        <v>24</v>
      </c>
      <c r="D58" s="39" t="s">
        <v>58</v>
      </c>
      <c r="E58" s="39" t="s">
        <v>118</v>
      </c>
      <c r="F58" s="39" t="s">
        <v>82</v>
      </c>
      <c r="G58" s="33"/>
      <c r="H58" s="33"/>
      <c r="I58" s="33"/>
      <c r="J58" s="33"/>
      <c r="K58" s="33"/>
      <c r="L58" s="33"/>
      <c r="M58" s="33"/>
      <c r="N58" s="33"/>
      <c r="O58" s="33"/>
      <c r="P58" s="33"/>
      <c r="Q58" s="3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2"/>
      <c r="AR58" s="33"/>
      <c r="AS58" s="45"/>
      <c r="AT58" s="45"/>
      <c r="AU58" s="45"/>
      <c r="AV58" s="45"/>
      <c r="AW58" s="45"/>
      <c r="AX58" s="45"/>
      <c r="AY58" s="45"/>
      <c r="AZ58" s="45"/>
      <c r="BA58" s="45"/>
      <c r="BB58" s="45"/>
      <c r="BC58" s="45"/>
      <c r="BD58" s="45"/>
    </row>
    <row r="59" spans="1:56" ht="15" x14ac:dyDescent="0.25">
      <c r="A59" s="33"/>
      <c r="B59" s="39">
        <v>1751</v>
      </c>
      <c r="C59" s="44">
        <f>100*(F45/AQ45)</f>
        <v>0.52741099509876643</v>
      </c>
      <c r="D59" s="44">
        <f>100*(J45/AQ45)</f>
        <v>0.85011229249086562</v>
      </c>
      <c r="E59" s="44"/>
      <c r="F59" s="44">
        <f>100*(Q45/AQ45)</f>
        <v>3.1609147671069202</v>
      </c>
      <c r="G59" s="33"/>
      <c r="H59" s="33"/>
      <c r="I59" s="33"/>
      <c r="J59" s="33"/>
      <c r="K59" s="33"/>
      <c r="L59" s="33"/>
      <c r="M59" s="33"/>
      <c r="N59" s="33"/>
      <c r="O59" s="33"/>
      <c r="P59" s="33"/>
      <c r="Q59" s="3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2"/>
      <c r="AR59" s="33"/>
    </row>
    <row r="60" spans="1:56" ht="15" x14ac:dyDescent="0.25">
      <c r="A60" s="33"/>
      <c r="B60" s="39">
        <v>1772</v>
      </c>
      <c r="C60" s="44">
        <f>100*(F46/AQ46)</f>
        <v>0.51412703159876771</v>
      </c>
      <c r="D60" s="44">
        <f>100*(J46/AQ46)</f>
        <v>0.7543977212934635</v>
      </c>
      <c r="E60" s="44"/>
      <c r="F60" s="44">
        <f>100*(Q46/AQ46)</f>
        <v>3.1858390095751097</v>
      </c>
      <c r="G60" s="33"/>
      <c r="H60" s="33"/>
      <c r="I60" s="33"/>
      <c r="J60" s="33"/>
      <c r="K60" s="33"/>
      <c r="L60" s="33"/>
      <c r="M60" s="33"/>
      <c r="N60" s="33"/>
      <c r="O60" s="33"/>
      <c r="P60" s="33"/>
      <c r="Q60" s="3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2"/>
      <c r="AR60" s="33"/>
    </row>
    <row r="61" spans="1:56" ht="15" x14ac:dyDescent="0.25">
      <c r="A61" s="33"/>
      <c r="B61" s="39">
        <v>1815</v>
      </c>
      <c r="C61" s="44"/>
      <c r="D61" s="44">
        <f>100*(J52/AQ52)</f>
        <v>0.92585117823618923</v>
      </c>
      <c r="E61" s="44"/>
      <c r="F61" s="44"/>
      <c r="G61" s="33"/>
      <c r="H61" s="33"/>
      <c r="I61" s="33"/>
      <c r="J61" s="33"/>
      <c r="K61" s="33"/>
      <c r="L61" s="33"/>
      <c r="M61" s="33"/>
      <c r="N61" s="33"/>
      <c r="O61" s="33"/>
      <c r="P61" s="33"/>
      <c r="Q61" s="3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2"/>
      <c r="AR61" s="33"/>
    </row>
    <row r="62" spans="1:56" ht="15" x14ac:dyDescent="0.25">
      <c r="A62" s="33"/>
      <c r="B62" s="39">
        <v>1845</v>
      </c>
      <c r="C62" s="44"/>
      <c r="D62" s="44">
        <f>100*(J53/AQ53)</f>
        <v>0.66162684884948753</v>
      </c>
      <c r="E62" s="44"/>
      <c r="F62" s="44"/>
      <c r="G62" s="33"/>
      <c r="H62" s="33"/>
      <c r="I62" s="33"/>
      <c r="J62" s="33"/>
      <c r="K62" s="33"/>
      <c r="L62" s="33"/>
      <c r="M62" s="33"/>
      <c r="N62" s="33"/>
      <c r="O62" s="33"/>
      <c r="P62" s="33"/>
      <c r="Q62" s="3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2"/>
      <c r="AR62" s="33"/>
    </row>
    <row r="63" spans="1:56" ht="15" x14ac:dyDescent="0.2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c r="AN63" s="33"/>
      <c r="AO63" s="33"/>
      <c r="AP63" s="33"/>
      <c r="AQ63" s="33"/>
      <c r="AR63" s="33"/>
    </row>
    <row r="64" spans="1:56" ht="15.6" x14ac:dyDescent="0.3">
      <c r="A64" s="37" t="s">
        <v>117</v>
      </c>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row>
    <row r="65" spans="1:44" ht="15" x14ac:dyDescent="0.25">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row>
    <row r="66" spans="1:44" ht="15" x14ac:dyDescent="0.25">
      <c r="A66" s="33" t="s">
        <v>116</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c r="AN66" s="33"/>
      <c r="AO66" s="33"/>
      <c r="AP66" s="33"/>
      <c r="AQ66" s="33"/>
      <c r="AR66" s="33"/>
    </row>
    <row r="67" spans="1:44" ht="15" x14ac:dyDescent="0.25">
      <c r="A67" s="33" t="s">
        <v>115</v>
      </c>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c r="AN67" s="33"/>
      <c r="AO67" s="33"/>
      <c r="AP67" s="33"/>
      <c r="AQ67" s="33"/>
      <c r="AR67" s="33"/>
    </row>
    <row r="68" spans="1:44" ht="15" x14ac:dyDescent="0.25">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c r="AN68" s="33"/>
      <c r="AO68" s="33"/>
      <c r="AP68" s="33"/>
      <c r="AQ68" s="33"/>
      <c r="AR68" s="33"/>
    </row>
    <row r="69" spans="1:44" ht="15" x14ac:dyDescent="0.25">
      <c r="A69" s="33" t="s">
        <v>114</v>
      </c>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row>
    <row r="70" spans="1:44" ht="15" x14ac:dyDescent="0.25">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row>
    <row r="71" spans="1:44" ht="15" x14ac:dyDescent="0.25">
      <c r="A71" s="33" t="s">
        <v>113</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c r="AN71" s="33"/>
      <c r="AO71" s="33"/>
      <c r="AP71" s="33"/>
      <c r="AQ71" s="33"/>
      <c r="AR71" s="33"/>
    </row>
    <row r="72" spans="1:44" ht="15" x14ac:dyDescent="0.25">
      <c r="A72" s="33"/>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c r="AN72" s="33"/>
      <c r="AO72" s="33"/>
      <c r="AP72" s="33"/>
      <c r="AQ72" s="33"/>
      <c r="AR72" s="33"/>
    </row>
    <row r="73" spans="1:44" ht="15" x14ac:dyDescent="0.25">
      <c r="A73" s="33"/>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c r="AN73" s="33"/>
      <c r="AO73" s="33"/>
      <c r="AP73" s="33"/>
      <c r="AQ73" s="33"/>
      <c r="AR73" s="33"/>
    </row>
    <row r="74" spans="1:44" ht="15" x14ac:dyDescent="0.25">
      <c r="A74" s="39"/>
      <c r="B74" s="39" t="s">
        <v>112</v>
      </c>
      <c r="C74" s="39"/>
      <c r="D74" s="39"/>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row>
    <row r="75" spans="1:44" ht="15.6" x14ac:dyDescent="0.3">
      <c r="A75" s="41" t="s">
        <v>111</v>
      </c>
      <c r="B75" s="39">
        <v>1810</v>
      </c>
      <c r="C75" s="39">
        <v>77</v>
      </c>
      <c r="D75" s="39"/>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row>
    <row r="76" spans="1:44" ht="15.6" x14ac:dyDescent="0.3">
      <c r="A76" s="41"/>
      <c r="B76" s="39">
        <v>1815</v>
      </c>
      <c r="C76" s="39">
        <v>55</v>
      </c>
      <c r="D76" s="39"/>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row>
    <row r="77" spans="1:44" ht="15" x14ac:dyDescent="0.25">
      <c r="A77" s="39"/>
      <c r="B77" s="39">
        <v>1823</v>
      </c>
      <c r="C77" s="39">
        <v>57</v>
      </c>
      <c r="D77" s="39"/>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c r="AN77" s="33"/>
      <c r="AO77" s="33"/>
      <c r="AP77" s="33"/>
      <c r="AQ77" s="33"/>
      <c r="AR77" s="33"/>
    </row>
    <row r="78" spans="1:44" ht="15" x14ac:dyDescent="0.25">
      <c r="A78" s="39"/>
      <c r="B78" s="39" t="s">
        <v>110</v>
      </c>
      <c r="C78" s="39">
        <v>64</v>
      </c>
      <c r="D78" s="39"/>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c r="AN78" s="33"/>
      <c r="AO78" s="33"/>
      <c r="AP78" s="33"/>
      <c r="AQ78" s="33"/>
      <c r="AR78" s="33"/>
    </row>
    <row r="79" spans="1:44" ht="15" x14ac:dyDescent="0.25">
      <c r="A79" s="39"/>
      <c r="B79" s="39">
        <v>1835</v>
      </c>
      <c r="C79" s="39">
        <v>65</v>
      </c>
      <c r="D79" s="39"/>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c r="AN79" s="33"/>
      <c r="AO79" s="33"/>
      <c r="AP79" s="33"/>
      <c r="AQ79" s="33"/>
      <c r="AR79" s="33"/>
    </row>
    <row r="80" spans="1:44" ht="15" x14ac:dyDescent="0.25">
      <c r="A80" s="39"/>
      <c r="B80" s="39" t="s">
        <v>109</v>
      </c>
      <c r="C80" s="39">
        <v>64</v>
      </c>
      <c r="D80" s="39"/>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c r="AN80" s="33"/>
      <c r="AO80" s="33"/>
      <c r="AP80" s="33"/>
      <c r="AQ80" s="33"/>
      <c r="AR80" s="33"/>
    </row>
    <row r="81" spans="1:44" ht="15" x14ac:dyDescent="0.25">
      <c r="A81" s="39"/>
      <c r="B81" s="40" t="s">
        <v>108</v>
      </c>
      <c r="C81" s="39" t="s">
        <v>104</v>
      </c>
      <c r="D81" s="39"/>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c r="AN81" s="33"/>
      <c r="AO81" s="33"/>
      <c r="AP81" s="33"/>
      <c r="AQ81" s="33"/>
      <c r="AR81" s="33"/>
    </row>
    <row r="82" spans="1:44" ht="15" x14ac:dyDescent="0.25">
      <c r="A82" s="39"/>
      <c r="B82" s="40" t="s">
        <v>107</v>
      </c>
      <c r="C82" s="39">
        <v>65</v>
      </c>
      <c r="D82" s="39"/>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row>
    <row r="83" spans="1:44" ht="15" x14ac:dyDescent="0.25">
      <c r="A83" s="39"/>
      <c r="B83" s="40" t="s">
        <v>106</v>
      </c>
      <c r="C83" s="39" t="s">
        <v>104</v>
      </c>
      <c r="D83" s="39"/>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c r="AN83" s="33"/>
      <c r="AO83" s="33"/>
      <c r="AP83" s="33"/>
      <c r="AQ83" s="33"/>
      <c r="AR83" s="33"/>
    </row>
    <row r="84" spans="1:44" ht="15" x14ac:dyDescent="0.25">
      <c r="A84" s="39"/>
      <c r="B84" s="40" t="s">
        <v>105</v>
      </c>
      <c r="C84" s="39" t="s">
        <v>104</v>
      </c>
      <c r="D84" s="39"/>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row>
    <row r="85" spans="1:44" ht="15" x14ac:dyDescent="0.25">
      <c r="A85" s="39"/>
      <c r="B85" s="39" t="s">
        <v>103</v>
      </c>
      <c r="C85" s="39">
        <v>69</v>
      </c>
      <c r="D85" s="39"/>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row>
    <row r="86" spans="1:44" ht="15" x14ac:dyDescent="0.25">
      <c r="A86" s="39" t="s">
        <v>102</v>
      </c>
      <c r="B86" s="39"/>
      <c r="C86" s="39"/>
      <c r="D86" s="39"/>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row>
    <row r="87" spans="1:44" ht="15" x14ac:dyDescent="0.25">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row>
    <row r="88" spans="1:44" ht="15" x14ac:dyDescent="0.25">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c r="AN88" s="33"/>
      <c r="AO88" s="33"/>
      <c r="AP88" s="33"/>
      <c r="AQ88" s="33"/>
      <c r="AR88" s="33"/>
    </row>
    <row r="89" spans="1:44" ht="15" x14ac:dyDescent="0.25">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c r="AN89" s="33"/>
      <c r="AO89" s="33"/>
      <c r="AP89" s="33"/>
      <c r="AQ89" s="33"/>
      <c r="AR89" s="33"/>
    </row>
    <row r="90" spans="1:44" ht="15" x14ac:dyDescent="0.25">
      <c r="A90" s="33"/>
      <c r="B90" s="38" t="s">
        <v>101</v>
      </c>
      <c r="C90" s="38"/>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row>
    <row r="91" spans="1:44" ht="15" x14ac:dyDescent="0.25">
      <c r="A91" s="33"/>
      <c r="B91" s="38"/>
      <c r="C91" s="38" t="s">
        <v>100</v>
      </c>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c r="AN91" s="33"/>
      <c r="AO91" s="33"/>
      <c r="AP91" s="33"/>
      <c r="AQ91" s="33"/>
      <c r="AR91" s="33"/>
    </row>
    <row r="92" spans="1:44" ht="15" x14ac:dyDescent="0.25">
      <c r="A92" s="33"/>
      <c r="B92" s="38" t="s">
        <v>99</v>
      </c>
      <c r="C92" s="38">
        <v>10</v>
      </c>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row>
    <row r="93" spans="1:44" ht="15" x14ac:dyDescent="0.25">
      <c r="A93" s="33"/>
      <c r="B93" s="38" t="s">
        <v>98</v>
      </c>
      <c r="C93" s="38">
        <v>1</v>
      </c>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c r="AN93" s="33"/>
      <c r="AO93" s="33"/>
      <c r="AP93" s="33"/>
      <c r="AQ93" s="33"/>
      <c r="AR93" s="33"/>
    </row>
    <row r="94" spans="1:44" ht="15" x14ac:dyDescent="0.25">
      <c r="A94" s="33"/>
      <c r="B94" s="38" t="s">
        <v>97</v>
      </c>
      <c r="C94" s="38">
        <v>2</v>
      </c>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c r="AN94" s="33"/>
      <c r="AO94" s="33"/>
      <c r="AP94" s="33"/>
      <c r="AQ94" s="33"/>
      <c r="AR94" s="33"/>
    </row>
    <row r="95" spans="1:44" ht="15" x14ac:dyDescent="0.25">
      <c r="A95" s="33"/>
      <c r="B95" s="38" t="s">
        <v>96</v>
      </c>
      <c r="C95" s="38">
        <v>2</v>
      </c>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c r="AN95" s="33"/>
      <c r="AO95" s="33"/>
      <c r="AP95" s="33"/>
      <c r="AQ95" s="33"/>
      <c r="AR95" s="33"/>
    </row>
    <row r="96" spans="1:44" ht="15" x14ac:dyDescent="0.25">
      <c r="A96" s="33"/>
      <c r="B96" s="38" t="s">
        <v>95</v>
      </c>
      <c r="C96" s="38">
        <v>1</v>
      </c>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row>
    <row r="97" spans="1:44" ht="15" x14ac:dyDescent="0.25">
      <c r="A97" s="33"/>
      <c r="B97" s="38" t="s">
        <v>94</v>
      </c>
      <c r="C97" s="38">
        <v>2</v>
      </c>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c r="AN97" s="33"/>
      <c r="AO97" s="33"/>
      <c r="AP97" s="33"/>
      <c r="AQ97" s="33"/>
      <c r="AR97" s="33"/>
    </row>
    <row r="98" spans="1:44" ht="15" x14ac:dyDescent="0.25">
      <c r="A98" s="33"/>
      <c r="B98" s="38" t="s">
        <v>93</v>
      </c>
      <c r="C98" s="38">
        <v>2</v>
      </c>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c r="AN98" s="33"/>
      <c r="AO98" s="33"/>
      <c r="AP98" s="33"/>
      <c r="AQ98" s="33"/>
      <c r="AR98" s="33"/>
    </row>
    <row r="99" spans="1:44" ht="15" x14ac:dyDescent="0.25">
      <c r="A99" s="33"/>
      <c r="B99" s="38" t="s">
        <v>92</v>
      </c>
      <c r="C99" s="38">
        <v>2</v>
      </c>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c r="AN99" s="33"/>
      <c r="AO99" s="33"/>
      <c r="AP99" s="33"/>
      <c r="AQ99" s="33"/>
      <c r="AR99" s="33"/>
    </row>
    <row r="100" spans="1:44" ht="15" x14ac:dyDescent="0.25">
      <c r="A100" s="33"/>
      <c r="B100" s="38" t="s">
        <v>91</v>
      </c>
      <c r="C100" s="38">
        <v>69</v>
      </c>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c r="AN100" s="33"/>
      <c r="AO100" s="33"/>
      <c r="AP100" s="33"/>
      <c r="AQ100" s="33"/>
      <c r="AR100" s="33"/>
    </row>
    <row r="101" spans="1:44" ht="15" x14ac:dyDescent="0.25">
      <c r="A101" s="33"/>
      <c r="B101" s="38" t="s">
        <v>26</v>
      </c>
      <c r="C101" s="38">
        <f>SUM(C92:C100)</f>
        <v>91</v>
      </c>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c r="AN101" s="33"/>
      <c r="AO101" s="33"/>
      <c r="AP101" s="33"/>
      <c r="AQ101" s="33"/>
      <c r="AR101" s="33"/>
    </row>
    <row r="102" spans="1:44" ht="15" x14ac:dyDescent="0.25">
      <c r="A102" s="38" t="s">
        <v>90</v>
      </c>
      <c r="B102" s="38"/>
      <c r="C102" s="38"/>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c r="AN102" s="33"/>
      <c r="AO102" s="33"/>
      <c r="AP102" s="33"/>
      <c r="AQ102" s="33"/>
      <c r="AR102" s="33"/>
    </row>
    <row r="103" spans="1:44" ht="15" x14ac:dyDescent="0.25">
      <c r="A103" s="38" t="s">
        <v>89</v>
      </c>
      <c r="B103" s="38"/>
      <c r="C103" s="38"/>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c r="AN103" s="33"/>
      <c r="AO103" s="33"/>
      <c r="AP103" s="33"/>
      <c r="AQ103" s="33"/>
      <c r="AR103" s="33"/>
    </row>
    <row r="104" spans="1:44" ht="15" x14ac:dyDescent="0.25">
      <c r="A104" s="38" t="s">
        <v>88</v>
      </c>
      <c r="B104" s="38"/>
      <c r="C104" s="38"/>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c r="AN104" s="33"/>
      <c r="AO104" s="33"/>
      <c r="AP104" s="33"/>
      <c r="AQ104" s="33"/>
      <c r="AR104" s="33"/>
    </row>
    <row r="105" spans="1:44" ht="15" x14ac:dyDescent="0.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c r="AN105" s="33"/>
      <c r="AO105" s="33"/>
      <c r="AP105" s="33"/>
      <c r="AQ105" s="33"/>
      <c r="AR105" s="33"/>
    </row>
    <row r="106" spans="1:44" ht="15.6" x14ac:dyDescent="0.3">
      <c r="A106" s="37" t="s">
        <v>87</v>
      </c>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row>
    <row r="107" spans="1:44" ht="15" x14ac:dyDescent="0.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c r="AN107" s="33"/>
      <c r="AO107" s="33"/>
      <c r="AP107" s="33"/>
      <c r="AQ107" s="33"/>
      <c r="AR107" s="33"/>
    </row>
    <row r="108" spans="1:44" ht="15" x14ac:dyDescent="0.25">
      <c r="A108" s="33" t="s">
        <v>86</v>
      </c>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c r="AN108" s="33"/>
      <c r="AO108" s="33"/>
      <c r="AP108" s="33"/>
      <c r="AQ108" s="33"/>
      <c r="AR108" s="33"/>
    </row>
    <row r="109" spans="1:44" ht="15" x14ac:dyDescent="0.25">
      <c r="A109" s="33" t="s">
        <v>85</v>
      </c>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c r="AN109" s="33"/>
      <c r="AO109" s="33"/>
      <c r="AP109" s="33"/>
      <c r="AQ109" s="33"/>
      <c r="AR109" s="33"/>
    </row>
    <row r="110" spans="1:44" ht="15" x14ac:dyDescent="0.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c r="AN110" s="33"/>
      <c r="AO110" s="33"/>
      <c r="AP110" s="33"/>
      <c r="AQ110" s="33"/>
      <c r="AR110" s="33"/>
    </row>
    <row r="111" spans="1:44" ht="15" x14ac:dyDescent="0.25">
      <c r="A111" s="33"/>
      <c r="B111" s="33"/>
      <c r="C111" s="33"/>
      <c r="D111" s="33"/>
      <c r="E111" s="33"/>
      <c r="F111" s="33" t="s">
        <v>84</v>
      </c>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row>
    <row r="112" spans="1:44" ht="15" x14ac:dyDescent="0.25">
      <c r="A112" s="33"/>
      <c r="B112" s="33"/>
      <c r="C112" s="33"/>
      <c r="D112" s="33"/>
      <c r="E112" s="33"/>
      <c r="F112" s="33" t="s">
        <v>83</v>
      </c>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c r="AN112" s="33"/>
      <c r="AO112" s="33"/>
      <c r="AP112" s="33"/>
      <c r="AQ112" s="33"/>
      <c r="AR112" s="33"/>
    </row>
    <row r="113" spans="1:44" ht="15.6" x14ac:dyDescent="0.3">
      <c r="A113" s="36"/>
      <c r="B113" s="36"/>
      <c r="C113" s="81" t="s">
        <v>82</v>
      </c>
      <c r="D113" s="73"/>
      <c r="E113" s="36"/>
      <c r="F113" s="82" t="s">
        <v>81</v>
      </c>
      <c r="G113" s="74"/>
      <c r="H113" s="74"/>
      <c r="I113" s="36" t="s">
        <v>80</v>
      </c>
      <c r="J113" s="36" t="s">
        <v>79</v>
      </c>
      <c r="K113" s="36" t="s">
        <v>78</v>
      </c>
      <c r="L113" s="36" t="s">
        <v>77</v>
      </c>
      <c r="M113" s="36"/>
      <c r="N113" s="36"/>
      <c r="O113" s="36"/>
      <c r="P113" s="36"/>
      <c r="Q113" s="36"/>
      <c r="R113" s="36" t="s">
        <v>76</v>
      </c>
      <c r="S113" s="36"/>
      <c r="T113" s="36"/>
      <c r="U113" s="36"/>
      <c r="V113" s="36"/>
      <c r="W113" s="36"/>
      <c r="X113" s="36"/>
      <c r="Y113" s="36"/>
      <c r="Z113" s="33"/>
      <c r="AA113" s="33"/>
      <c r="AB113" s="33"/>
      <c r="AC113" s="33"/>
      <c r="AD113" s="33"/>
      <c r="AE113" s="33"/>
      <c r="AF113" s="33"/>
      <c r="AG113" s="33"/>
      <c r="AH113" s="33"/>
      <c r="AI113" s="33"/>
      <c r="AJ113" s="33"/>
      <c r="AK113" s="33"/>
      <c r="AL113" s="33"/>
      <c r="AM113" s="33"/>
      <c r="AN113" s="33"/>
      <c r="AO113" s="33"/>
      <c r="AP113" s="33"/>
      <c r="AQ113" s="33"/>
      <c r="AR113" s="33"/>
    </row>
    <row r="114" spans="1:44" ht="15.6" x14ac:dyDescent="0.3">
      <c r="A114" s="35"/>
      <c r="B114" s="35"/>
      <c r="C114" s="35" t="s">
        <v>75</v>
      </c>
      <c r="D114" s="35" t="s">
        <v>74</v>
      </c>
      <c r="E114" s="35"/>
      <c r="F114" s="35" t="s">
        <v>73</v>
      </c>
      <c r="G114" s="35" t="s">
        <v>72</v>
      </c>
      <c r="H114" s="35" t="s">
        <v>71</v>
      </c>
      <c r="I114" s="35" t="s">
        <v>70</v>
      </c>
      <c r="J114" s="35" t="s">
        <v>69</v>
      </c>
      <c r="K114" s="35"/>
      <c r="L114" s="35"/>
      <c r="M114" s="35"/>
      <c r="N114" s="35"/>
      <c r="O114" s="35"/>
      <c r="P114" s="35"/>
      <c r="Q114" s="35"/>
      <c r="R114" s="35" t="s">
        <v>68</v>
      </c>
      <c r="S114" s="35"/>
      <c r="T114" s="35"/>
      <c r="U114" s="35"/>
      <c r="V114" s="35"/>
      <c r="W114" s="35"/>
      <c r="X114" s="35"/>
      <c r="Y114" s="35"/>
      <c r="Z114" s="33"/>
      <c r="AA114" s="33"/>
      <c r="AB114" s="33"/>
      <c r="AC114" s="33"/>
      <c r="AD114" s="33"/>
      <c r="AE114" s="33"/>
      <c r="AF114" s="33"/>
      <c r="AG114" s="33"/>
      <c r="AH114" s="33"/>
      <c r="AI114" s="33"/>
      <c r="AJ114" s="33"/>
      <c r="AK114" s="33"/>
      <c r="AL114" s="33"/>
      <c r="AM114" s="33"/>
      <c r="AN114" s="33"/>
      <c r="AO114" s="33"/>
      <c r="AP114" s="33"/>
      <c r="AQ114" s="33"/>
      <c r="AR114" s="33"/>
    </row>
    <row r="115" spans="1:44" ht="15.6" x14ac:dyDescent="0.3">
      <c r="A115" s="33"/>
      <c r="B115" s="33">
        <v>1775</v>
      </c>
      <c r="C115" s="34">
        <f>100*(D115/R115)</f>
        <v>0.66140254866703152</v>
      </c>
      <c r="D115" s="33">
        <f>F115+G115+H115+I115+J115+K115+L115</f>
        <v>4230</v>
      </c>
      <c r="E115" s="33"/>
      <c r="F115" s="33">
        <v>370</v>
      </c>
      <c r="G115" s="33">
        <v>170</v>
      </c>
      <c r="H115" s="33">
        <v>1770</v>
      </c>
      <c r="I115" s="33">
        <v>140</v>
      </c>
      <c r="J115" s="33">
        <v>170</v>
      </c>
      <c r="K115" s="33">
        <v>370</v>
      </c>
      <c r="L115" s="33">
        <v>1240</v>
      </c>
      <c r="M115" s="33"/>
      <c r="N115" s="33"/>
      <c r="O115" s="33"/>
      <c r="P115" s="33"/>
      <c r="Q115" s="33"/>
      <c r="R115" s="33">
        <v>639550</v>
      </c>
      <c r="S115" s="35" t="s">
        <v>67</v>
      </c>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c r="AR115" s="33"/>
    </row>
    <row r="116" spans="1:44" ht="15" x14ac:dyDescent="0.25">
      <c r="A116" s="33"/>
      <c r="B116" s="33">
        <v>1800</v>
      </c>
      <c r="C116" s="34">
        <f>100*(D116/R116)</f>
        <v>0.86466859084609571</v>
      </c>
      <c r="D116" s="33">
        <f>F116+G116+H116+I116+J116+K116+L116</f>
        <v>6420</v>
      </c>
      <c r="E116" s="33"/>
      <c r="F116" s="33">
        <v>350</v>
      </c>
      <c r="G116" s="33">
        <v>1750</v>
      </c>
      <c r="H116" s="33">
        <v>2030</v>
      </c>
      <c r="I116" s="33">
        <v>130</v>
      </c>
      <c r="J116" s="33">
        <v>280</v>
      </c>
      <c r="K116" s="33">
        <v>380</v>
      </c>
      <c r="L116" s="33">
        <v>1500</v>
      </c>
      <c r="M116" s="33"/>
      <c r="N116" s="33"/>
      <c r="O116" s="33"/>
      <c r="P116" s="33"/>
      <c r="Q116" s="33"/>
      <c r="R116" s="33">
        <v>742481</v>
      </c>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c r="AR116" s="33"/>
    </row>
    <row r="117" spans="1:44" ht="15" x14ac:dyDescent="0.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c r="AR117" s="33"/>
    </row>
    <row r="118" spans="1:44" ht="15" x14ac:dyDescent="0.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c r="AN118" s="33"/>
      <c r="AO118" s="33"/>
      <c r="AP118" s="33"/>
      <c r="AQ118" s="33"/>
      <c r="AR118" s="33"/>
    </row>
    <row r="119" spans="1:44" ht="15" x14ac:dyDescent="0.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c r="AN119" s="33"/>
      <c r="AO119" s="33"/>
      <c r="AP119" s="33"/>
      <c r="AQ119" s="33"/>
      <c r="AR119" s="33"/>
    </row>
    <row r="120" spans="1:44" ht="15" x14ac:dyDescent="0.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c r="AN120" s="33"/>
      <c r="AO120" s="33"/>
      <c r="AP120" s="33"/>
      <c r="AQ120" s="33"/>
      <c r="AR120" s="33"/>
    </row>
    <row r="121" spans="1:44" ht="15" x14ac:dyDescent="0.25">
      <c r="A121" s="33"/>
      <c r="B121" s="33">
        <v>1805</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c r="AN121" s="33"/>
      <c r="AO121" s="33"/>
      <c r="AP121" s="33"/>
      <c r="AQ121" s="33"/>
      <c r="AR121" s="33"/>
    </row>
    <row r="122" spans="1:44" ht="15" x14ac:dyDescent="0.25">
      <c r="A122" s="33"/>
      <c r="B122" s="33">
        <v>1820</v>
      </c>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c r="AN122" s="33"/>
      <c r="AO122" s="33"/>
      <c r="AP122" s="33"/>
      <c r="AQ122" s="33"/>
      <c r="AR122" s="33"/>
    </row>
    <row r="123" spans="1:44" ht="15" x14ac:dyDescent="0.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c r="AN123" s="33"/>
      <c r="AO123" s="33"/>
      <c r="AP123" s="33"/>
      <c r="AQ123" s="33"/>
      <c r="AR123" s="33"/>
    </row>
    <row r="124" spans="1:44" ht="15" x14ac:dyDescent="0.25">
      <c r="A124" s="33"/>
      <c r="B124" s="33">
        <v>1825</v>
      </c>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c r="AN124" s="33"/>
      <c r="AO124" s="33"/>
      <c r="AP124" s="33"/>
      <c r="AQ124" s="33"/>
      <c r="AR124" s="33"/>
    </row>
    <row r="125" spans="1:44" ht="15" x14ac:dyDescent="0.25">
      <c r="A125" s="33"/>
      <c r="B125" s="33">
        <v>1835</v>
      </c>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c r="AN125" s="33"/>
      <c r="AO125" s="33"/>
      <c r="AP125" s="33"/>
      <c r="AQ125" s="33"/>
      <c r="AR125" s="33"/>
    </row>
    <row r="126" spans="1:44" ht="15" x14ac:dyDescent="0.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3"/>
    </row>
    <row r="127" spans="1:44" ht="15" x14ac:dyDescent="0.25">
      <c r="A127" s="33"/>
      <c r="B127" s="33">
        <v>1840</v>
      </c>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c r="AN127" s="33"/>
      <c r="AO127" s="33"/>
      <c r="AP127" s="33"/>
      <c r="AQ127" s="33"/>
      <c r="AR127" s="33"/>
    </row>
    <row r="128" spans="1:44" ht="15" x14ac:dyDescent="0.25">
      <c r="A128" s="33"/>
      <c r="B128" s="33">
        <v>1855</v>
      </c>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c r="AN128" s="33"/>
      <c r="AO128" s="33"/>
      <c r="AP128" s="33"/>
      <c r="AQ128" s="33"/>
      <c r="AR128" s="33"/>
    </row>
    <row r="129" spans="1:44" ht="15" x14ac:dyDescent="0.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c r="AN129" s="33"/>
      <c r="AO129" s="33"/>
      <c r="AP129" s="33"/>
      <c r="AQ129" s="33"/>
      <c r="AR129" s="33"/>
    </row>
    <row r="130" spans="1:44" ht="15" x14ac:dyDescent="0.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c r="AN130" s="33"/>
      <c r="AO130" s="33"/>
      <c r="AP130" s="33"/>
      <c r="AQ130" s="33"/>
      <c r="AR130" s="33"/>
    </row>
    <row r="131" spans="1:44" ht="15" x14ac:dyDescent="0.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c r="AN131" s="33"/>
      <c r="AO131" s="33"/>
      <c r="AP131" s="33"/>
      <c r="AQ131" s="33"/>
      <c r="AR131" s="33"/>
    </row>
    <row r="132" spans="1:44" ht="15" x14ac:dyDescent="0.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c r="AN132" s="33"/>
      <c r="AO132" s="33"/>
      <c r="AP132" s="33"/>
      <c r="AQ132" s="33"/>
      <c r="AR132" s="33"/>
    </row>
    <row r="133" spans="1:44" ht="15" x14ac:dyDescent="0.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c r="AN133" s="33"/>
      <c r="AO133" s="33"/>
      <c r="AP133" s="33"/>
      <c r="AQ133" s="33"/>
      <c r="AR133" s="33"/>
    </row>
    <row r="134" spans="1:44" ht="15" x14ac:dyDescent="0.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c r="AN134" s="33"/>
      <c r="AO134" s="33"/>
      <c r="AP134" s="33"/>
      <c r="AQ134" s="33"/>
      <c r="AR134" s="33"/>
    </row>
    <row r="135" spans="1:44" ht="15" x14ac:dyDescent="0.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c r="AP135" s="33"/>
      <c r="AQ135" s="33"/>
      <c r="AR135" s="33"/>
    </row>
    <row r="136" spans="1:44" ht="15" x14ac:dyDescent="0.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c r="AP136" s="33"/>
      <c r="AQ136" s="33"/>
      <c r="AR136" s="33"/>
    </row>
    <row r="137" spans="1:44" ht="15" x14ac:dyDescent="0.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c r="AP137" s="33"/>
      <c r="AQ137" s="33"/>
      <c r="AR137" s="33"/>
    </row>
    <row r="138" spans="1:44" ht="15" x14ac:dyDescent="0.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c r="AN138" s="33"/>
      <c r="AO138" s="33"/>
      <c r="AP138" s="33"/>
      <c r="AQ138" s="33"/>
      <c r="AR138" s="33"/>
    </row>
    <row r="139" spans="1:44" ht="15" x14ac:dyDescent="0.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c r="AN139" s="33"/>
      <c r="AO139" s="33"/>
      <c r="AP139" s="33"/>
      <c r="AQ139" s="33"/>
      <c r="AR139" s="33"/>
    </row>
    <row r="140" spans="1:44" ht="15" x14ac:dyDescent="0.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c r="AN140" s="33"/>
      <c r="AO140" s="33"/>
      <c r="AP140" s="33"/>
      <c r="AQ140" s="33"/>
      <c r="AR140" s="33"/>
    </row>
    <row r="141" spans="1:44" ht="15" x14ac:dyDescent="0.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c r="AN141" s="33"/>
      <c r="AO141" s="33"/>
      <c r="AP141" s="33"/>
      <c r="AQ141" s="33"/>
      <c r="AR141" s="33"/>
    </row>
    <row r="142" spans="1:44" ht="15" x14ac:dyDescent="0.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c r="AN142" s="33"/>
      <c r="AO142" s="33"/>
      <c r="AP142" s="33"/>
      <c r="AQ142" s="33"/>
      <c r="AR142" s="33"/>
    </row>
    <row r="143" spans="1:44" ht="15" x14ac:dyDescent="0.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c r="AN143" s="33"/>
      <c r="AO143" s="33"/>
      <c r="AP143" s="33"/>
      <c r="AQ143" s="33"/>
      <c r="AR143" s="33"/>
    </row>
    <row r="144" spans="1:44" ht="15" x14ac:dyDescent="0.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c r="AN144" s="33"/>
      <c r="AO144" s="33"/>
      <c r="AP144" s="33"/>
      <c r="AQ144" s="33"/>
      <c r="AR144" s="33"/>
    </row>
    <row r="145" spans="1:44" ht="15" x14ac:dyDescent="0.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c r="AN145" s="33"/>
      <c r="AO145" s="33"/>
      <c r="AP145" s="33"/>
      <c r="AQ145" s="33"/>
      <c r="AR145" s="33"/>
    </row>
    <row r="146" spans="1:44" ht="15" x14ac:dyDescent="0.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c r="AN146" s="33"/>
      <c r="AO146" s="33"/>
      <c r="AP146" s="33"/>
      <c r="AQ146" s="33"/>
      <c r="AR146" s="33"/>
    </row>
    <row r="147" spans="1:44" ht="15" x14ac:dyDescent="0.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c r="AN147" s="33"/>
      <c r="AO147" s="33"/>
      <c r="AP147" s="33"/>
      <c r="AQ147" s="33"/>
      <c r="AR147" s="33"/>
    </row>
    <row r="148" spans="1:44" ht="15" x14ac:dyDescent="0.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c r="AN148" s="33"/>
      <c r="AO148" s="33"/>
      <c r="AP148" s="33"/>
      <c r="AQ148" s="33"/>
      <c r="AR148" s="33"/>
    </row>
    <row r="149" spans="1:44" ht="15" x14ac:dyDescent="0.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c r="AN149" s="33"/>
      <c r="AO149" s="33"/>
      <c r="AP149" s="33"/>
      <c r="AQ149" s="33"/>
      <c r="AR149" s="33"/>
    </row>
    <row r="150" spans="1:44" ht="15" x14ac:dyDescent="0.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c r="AN150" s="33"/>
      <c r="AO150" s="33"/>
      <c r="AP150" s="33"/>
      <c r="AQ150" s="33"/>
      <c r="AR150" s="33"/>
    </row>
    <row r="151" spans="1:44" ht="15" x14ac:dyDescent="0.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c r="AN151" s="33"/>
      <c r="AO151" s="33"/>
      <c r="AP151" s="33"/>
      <c r="AQ151" s="33"/>
      <c r="AR151" s="33"/>
    </row>
    <row r="152" spans="1:44" ht="15" x14ac:dyDescent="0.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c r="AN152" s="33"/>
      <c r="AO152" s="33"/>
      <c r="AP152" s="33"/>
      <c r="AQ152" s="33"/>
      <c r="AR152" s="33"/>
    </row>
    <row r="153" spans="1:44" ht="15" x14ac:dyDescent="0.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c r="AN153" s="33"/>
      <c r="AO153" s="33"/>
      <c r="AP153" s="33"/>
      <c r="AQ153" s="33"/>
      <c r="AR153" s="33"/>
    </row>
    <row r="154" spans="1:44" ht="15" x14ac:dyDescent="0.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c r="AN154" s="33"/>
      <c r="AO154" s="33"/>
      <c r="AP154" s="33"/>
      <c r="AQ154" s="33"/>
      <c r="AR154" s="33"/>
    </row>
    <row r="155" spans="1:44" ht="15" x14ac:dyDescent="0.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c r="AN155" s="33"/>
      <c r="AO155" s="33"/>
      <c r="AP155" s="33"/>
      <c r="AQ155" s="33"/>
      <c r="AR155" s="33"/>
    </row>
    <row r="156" spans="1:44" ht="15" x14ac:dyDescent="0.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c r="AN156" s="33"/>
      <c r="AO156" s="33"/>
      <c r="AP156" s="33"/>
      <c r="AQ156" s="33"/>
      <c r="AR156" s="33"/>
    </row>
    <row r="157" spans="1:44" ht="15" x14ac:dyDescent="0.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c r="AN157" s="33"/>
      <c r="AO157" s="33"/>
      <c r="AP157" s="33"/>
      <c r="AQ157" s="33"/>
      <c r="AR157" s="33"/>
    </row>
    <row r="158" spans="1:44" ht="15" x14ac:dyDescent="0.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c r="AN158" s="33"/>
      <c r="AO158" s="33"/>
      <c r="AP158" s="33"/>
      <c r="AQ158" s="33"/>
      <c r="AR158" s="33"/>
    </row>
    <row r="159" spans="1:44" ht="15" x14ac:dyDescent="0.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c r="AN159" s="33"/>
      <c r="AO159" s="33"/>
      <c r="AP159" s="33"/>
      <c r="AQ159" s="33"/>
      <c r="AR159" s="33"/>
    </row>
    <row r="160" spans="1:44" ht="15" x14ac:dyDescent="0.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c r="AN160" s="33"/>
      <c r="AO160" s="33"/>
      <c r="AP160" s="33"/>
      <c r="AQ160" s="33"/>
      <c r="AR160" s="33"/>
    </row>
    <row r="161" spans="1:44" ht="15" x14ac:dyDescent="0.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c r="AN161" s="33"/>
      <c r="AO161" s="33"/>
      <c r="AP161" s="33"/>
      <c r="AQ161" s="33"/>
      <c r="AR161" s="33"/>
    </row>
    <row r="162" spans="1:44" ht="15" x14ac:dyDescent="0.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c r="AN162" s="33"/>
      <c r="AO162" s="33"/>
      <c r="AP162" s="33"/>
      <c r="AQ162" s="33"/>
      <c r="AR162" s="33"/>
    </row>
    <row r="163" spans="1:44" ht="15" x14ac:dyDescent="0.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c r="AN163" s="33"/>
      <c r="AO163" s="33"/>
      <c r="AP163" s="33"/>
      <c r="AQ163" s="33"/>
      <c r="AR163" s="33"/>
    </row>
    <row r="164" spans="1:44" ht="15" x14ac:dyDescent="0.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c r="AN164" s="33"/>
      <c r="AO164" s="33"/>
      <c r="AP164" s="33"/>
      <c r="AQ164" s="33"/>
      <c r="AR164" s="33"/>
    </row>
    <row r="165" spans="1:44" ht="15" x14ac:dyDescent="0.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c r="AN165" s="33"/>
      <c r="AO165" s="33"/>
      <c r="AP165" s="33"/>
      <c r="AQ165" s="33"/>
      <c r="AR165" s="33"/>
    </row>
    <row r="166" spans="1:44" ht="15" x14ac:dyDescent="0.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c r="AN166" s="33"/>
      <c r="AO166" s="33"/>
      <c r="AP166" s="33"/>
      <c r="AQ166" s="33"/>
      <c r="AR166" s="33"/>
    </row>
    <row r="167" spans="1:44" ht="15" x14ac:dyDescent="0.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c r="AN167" s="33"/>
      <c r="AO167" s="33"/>
      <c r="AP167" s="33"/>
      <c r="AQ167" s="33"/>
      <c r="AR167" s="33"/>
    </row>
    <row r="168" spans="1:44" ht="15" x14ac:dyDescent="0.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c r="AN168" s="33"/>
      <c r="AO168" s="33"/>
      <c r="AP168" s="33"/>
      <c r="AQ168" s="33"/>
      <c r="AR168" s="33"/>
    </row>
    <row r="169" spans="1:44" ht="15" x14ac:dyDescent="0.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c r="AN169" s="33"/>
      <c r="AO169" s="33"/>
      <c r="AP169" s="33"/>
      <c r="AQ169" s="33"/>
      <c r="AR169" s="33"/>
    </row>
    <row r="170" spans="1:44" ht="15" x14ac:dyDescent="0.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c r="AN170" s="33"/>
      <c r="AO170" s="33"/>
      <c r="AP170" s="33"/>
      <c r="AQ170" s="33"/>
      <c r="AR170" s="33"/>
    </row>
    <row r="171" spans="1:44" ht="15" x14ac:dyDescent="0.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c r="AN171" s="33"/>
      <c r="AO171" s="33"/>
      <c r="AP171" s="33"/>
      <c r="AQ171" s="33"/>
      <c r="AR171" s="33"/>
    </row>
    <row r="172" spans="1:44" ht="15" x14ac:dyDescent="0.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c r="AN172" s="33"/>
      <c r="AO172" s="33"/>
      <c r="AP172" s="33"/>
      <c r="AQ172" s="33"/>
      <c r="AR172" s="33"/>
    </row>
    <row r="173" spans="1:44" ht="15" x14ac:dyDescent="0.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c r="AN173" s="33"/>
      <c r="AO173" s="33"/>
      <c r="AP173" s="33"/>
      <c r="AQ173" s="33"/>
      <c r="AR173" s="33"/>
    </row>
    <row r="174" spans="1:44" ht="15" x14ac:dyDescent="0.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c r="AN174" s="33"/>
      <c r="AO174" s="33"/>
      <c r="AP174" s="33"/>
      <c r="AQ174" s="33"/>
      <c r="AR174" s="33"/>
    </row>
    <row r="175" spans="1:44" ht="15" x14ac:dyDescent="0.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c r="AN175" s="33"/>
      <c r="AO175" s="33"/>
      <c r="AP175" s="33"/>
      <c r="AQ175" s="33"/>
      <c r="AR175" s="33"/>
    </row>
    <row r="176" spans="1:44" ht="15" x14ac:dyDescent="0.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c r="AN176" s="33"/>
      <c r="AO176" s="33"/>
      <c r="AP176" s="33"/>
      <c r="AQ176" s="33"/>
      <c r="AR176" s="33"/>
    </row>
    <row r="177" spans="1:44" ht="15" x14ac:dyDescent="0.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c r="AN177" s="33"/>
      <c r="AO177" s="33"/>
      <c r="AP177" s="33"/>
      <c r="AQ177" s="33"/>
      <c r="AR177" s="33"/>
    </row>
    <row r="178" spans="1:44" ht="15" x14ac:dyDescent="0.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c r="AN178" s="33"/>
      <c r="AO178" s="33"/>
      <c r="AP178" s="33"/>
      <c r="AQ178" s="33"/>
      <c r="AR178" s="33"/>
    </row>
    <row r="179" spans="1:44" ht="15" x14ac:dyDescent="0.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c r="AN179" s="33"/>
      <c r="AO179" s="33"/>
      <c r="AP179" s="33"/>
      <c r="AQ179" s="33"/>
      <c r="AR179" s="33"/>
    </row>
    <row r="180" spans="1:44" ht="15" x14ac:dyDescent="0.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c r="AN180" s="33"/>
      <c r="AO180" s="33"/>
      <c r="AP180" s="33"/>
      <c r="AQ180" s="33"/>
      <c r="AR180" s="33"/>
    </row>
    <row r="181" spans="1:44" ht="15" x14ac:dyDescent="0.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c r="AN181" s="33"/>
      <c r="AO181" s="33"/>
      <c r="AP181" s="33"/>
      <c r="AQ181" s="33"/>
      <c r="AR181" s="33"/>
    </row>
    <row r="182" spans="1:44" ht="15" x14ac:dyDescent="0.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c r="AN182" s="33"/>
      <c r="AO182" s="33"/>
      <c r="AP182" s="33"/>
      <c r="AQ182" s="33"/>
      <c r="AR182" s="33"/>
    </row>
    <row r="183" spans="1:44" ht="15" x14ac:dyDescent="0.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c r="AN183" s="33"/>
      <c r="AO183" s="33"/>
      <c r="AP183" s="33"/>
      <c r="AQ183" s="33"/>
      <c r="AR183" s="33"/>
    </row>
    <row r="184" spans="1:44" ht="15" x14ac:dyDescent="0.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c r="AN184" s="33"/>
      <c r="AO184" s="33"/>
      <c r="AP184" s="33"/>
      <c r="AQ184" s="33"/>
      <c r="AR184" s="33"/>
    </row>
    <row r="185" spans="1:44" ht="15" x14ac:dyDescent="0.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c r="AN185" s="33"/>
      <c r="AO185" s="33"/>
      <c r="AP185" s="33"/>
      <c r="AQ185" s="33"/>
      <c r="AR185" s="33"/>
    </row>
    <row r="186" spans="1:44" ht="15" x14ac:dyDescent="0.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c r="AN186" s="33"/>
      <c r="AO186" s="33"/>
      <c r="AP186" s="33"/>
      <c r="AQ186" s="33"/>
      <c r="AR186" s="33"/>
    </row>
    <row r="187" spans="1:44" ht="15" x14ac:dyDescent="0.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c r="AN187" s="33"/>
      <c r="AO187" s="33"/>
      <c r="AP187" s="33"/>
      <c r="AQ187" s="33"/>
      <c r="AR187" s="33"/>
    </row>
    <row r="188" spans="1:44" ht="15" x14ac:dyDescent="0.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c r="AN188" s="33"/>
      <c r="AO188" s="33"/>
      <c r="AP188" s="33"/>
      <c r="AQ188" s="33"/>
      <c r="AR188" s="33"/>
    </row>
    <row r="189" spans="1:44" ht="15" x14ac:dyDescent="0.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c r="AN189" s="33"/>
      <c r="AO189" s="33"/>
      <c r="AP189" s="33"/>
      <c r="AQ189" s="33"/>
      <c r="AR189" s="33"/>
    </row>
    <row r="190" spans="1:44" ht="15" x14ac:dyDescent="0.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c r="AN190" s="33"/>
      <c r="AO190" s="33"/>
      <c r="AP190" s="33"/>
      <c r="AQ190" s="33"/>
      <c r="AR190" s="33"/>
    </row>
    <row r="191" spans="1:44" ht="15" x14ac:dyDescent="0.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c r="AN191" s="33"/>
      <c r="AO191" s="33"/>
      <c r="AP191" s="33"/>
      <c r="AQ191" s="33"/>
      <c r="AR191" s="33"/>
    </row>
    <row r="192" spans="1:44" ht="15" x14ac:dyDescent="0.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c r="AN192" s="33"/>
      <c r="AO192" s="33"/>
      <c r="AP192" s="33"/>
      <c r="AQ192" s="33"/>
      <c r="AR192" s="33"/>
    </row>
    <row r="193" spans="1:44" ht="15" x14ac:dyDescent="0.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c r="AN193" s="33"/>
      <c r="AO193" s="33"/>
      <c r="AP193" s="33"/>
      <c r="AQ193" s="33"/>
      <c r="AR193" s="33"/>
    </row>
    <row r="194" spans="1:44" ht="15" x14ac:dyDescent="0.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c r="AN194" s="33"/>
      <c r="AO194" s="33"/>
      <c r="AP194" s="33"/>
      <c r="AQ194" s="33"/>
      <c r="AR194" s="33"/>
    </row>
    <row r="195" spans="1:44" ht="15" x14ac:dyDescent="0.25">
      <c r="A195" s="33"/>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c r="AN195" s="33"/>
      <c r="AO195" s="33"/>
      <c r="AP195" s="33"/>
      <c r="AQ195" s="33"/>
      <c r="AR195" s="33"/>
    </row>
    <row r="196" spans="1:44" ht="15" x14ac:dyDescent="0.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c r="AN196" s="33"/>
      <c r="AO196" s="33"/>
      <c r="AP196" s="33"/>
      <c r="AQ196" s="33"/>
      <c r="AR196" s="33"/>
    </row>
    <row r="197" spans="1:44" ht="15" x14ac:dyDescent="0.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c r="AN197" s="33"/>
      <c r="AO197" s="33"/>
      <c r="AP197" s="33"/>
      <c r="AQ197" s="33"/>
      <c r="AR197" s="33"/>
    </row>
    <row r="198" spans="1:44" ht="15" x14ac:dyDescent="0.25">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c r="AN198" s="33"/>
      <c r="AO198" s="33"/>
      <c r="AP198" s="33"/>
      <c r="AQ198" s="33"/>
      <c r="AR198" s="33"/>
    </row>
    <row r="199" spans="1:44" ht="15" x14ac:dyDescent="0.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c r="AN199" s="33"/>
      <c r="AO199" s="33"/>
      <c r="AP199" s="33"/>
      <c r="AQ199" s="33"/>
      <c r="AR199" s="33"/>
    </row>
    <row r="200" spans="1:44" ht="15" x14ac:dyDescent="0.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c r="AN200" s="33"/>
      <c r="AO200" s="33"/>
      <c r="AP200" s="33"/>
      <c r="AQ200" s="33"/>
      <c r="AR200" s="33"/>
    </row>
    <row r="201" spans="1:44" ht="15" x14ac:dyDescent="0.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c r="AN201" s="33"/>
      <c r="AO201" s="33"/>
      <c r="AP201" s="33"/>
      <c r="AQ201" s="33"/>
      <c r="AR201" s="33"/>
    </row>
  </sheetData>
  <mergeCells count="21">
    <mergeCell ref="C113:D113"/>
    <mergeCell ref="F113:H113"/>
    <mergeCell ref="AD49:AG49"/>
    <mergeCell ref="V49:Y49"/>
    <mergeCell ref="C42:F42"/>
    <mergeCell ref="G42:J42"/>
    <mergeCell ref="K42:N42"/>
    <mergeCell ref="O42:Q42"/>
    <mergeCell ref="Z42:AC42"/>
    <mergeCell ref="V42:Y42"/>
    <mergeCell ref="C22:G22"/>
    <mergeCell ref="F28:G28"/>
    <mergeCell ref="AH50:AK50"/>
    <mergeCell ref="AL50:AO50"/>
    <mergeCell ref="R43:U43"/>
    <mergeCell ref="V43:Y43"/>
    <mergeCell ref="Z43:AC43"/>
    <mergeCell ref="K43:N43"/>
    <mergeCell ref="AL49:AO49"/>
    <mergeCell ref="AH49:AK49"/>
    <mergeCell ref="R42:U4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3"/>
  <sheetViews>
    <sheetView workbookViewId="0"/>
  </sheetViews>
  <sheetFormatPr baseColWidth="10" defaultRowHeight="14.4" x14ac:dyDescent="0.3"/>
  <cols>
    <col min="11" max="11" width="20.33203125" customWidth="1"/>
  </cols>
  <sheetData>
    <row r="1" spans="1:13" ht="15.6" x14ac:dyDescent="0.3">
      <c r="A1" s="2" t="s">
        <v>225</v>
      </c>
    </row>
    <row r="2" spans="1:13" ht="15.6" x14ac:dyDescent="0.3">
      <c r="A2" s="1" t="s">
        <v>211</v>
      </c>
    </row>
    <row r="3" spans="1:13" ht="15.6" x14ac:dyDescent="0.3">
      <c r="A3" s="2" t="s">
        <v>197</v>
      </c>
    </row>
    <row r="5" spans="1:13" ht="15.6" x14ac:dyDescent="0.3">
      <c r="A5" s="1"/>
      <c r="B5" s="1" t="s">
        <v>216</v>
      </c>
      <c r="C5" s="1"/>
      <c r="D5" s="1"/>
      <c r="E5" s="1"/>
      <c r="F5" s="1"/>
      <c r="G5" s="1"/>
      <c r="H5" s="1" t="s">
        <v>192</v>
      </c>
      <c r="I5" s="1"/>
      <c r="J5" s="1"/>
      <c r="K5" s="1"/>
      <c r="L5" s="1" t="s">
        <v>214</v>
      </c>
    </row>
    <row r="6" spans="1:13" ht="25.8" customHeight="1" x14ac:dyDescent="0.3">
      <c r="A6" s="1"/>
      <c r="B6" s="1" t="s">
        <v>12</v>
      </c>
      <c r="C6" s="1"/>
      <c r="D6" s="1"/>
      <c r="E6" s="1"/>
      <c r="F6" s="1" t="s">
        <v>215</v>
      </c>
      <c r="G6" s="1"/>
      <c r="H6" s="60" t="s">
        <v>186</v>
      </c>
      <c r="I6" s="60" t="s">
        <v>187</v>
      </c>
      <c r="J6" s="60" t="s">
        <v>184</v>
      </c>
      <c r="K6" s="60" t="s">
        <v>185</v>
      </c>
      <c r="L6" s="63" t="s">
        <v>217</v>
      </c>
    </row>
    <row r="7" spans="1:13" ht="33.6" customHeight="1" x14ac:dyDescent="0.3">
      <c r="A7" s="1" t="s">
        <v>183</v>
      </c>
      <c r="B7" s="1" t="s">
        <v>188</v>
      </c>
      <c r="C7" s="1" t="s">
        <v>189</v>
      </c>
      <c r="D7" s="1" t="s">
        <v>190</v>
      </c>
      <c r="E7" s="1" t="s">
        <v>191</v>
      </c>
      <c r="F7" s="1" t="s">
        <v>189</v>
      </c>
      <c r="G7" s="1" t="s">
        <v>191</v>
      </c>
      <c r="H7" s="1" t="s">
        <v>188</v>
      </c>
      <c r="I7" s="1" t="s">
        <v>189</v>
      </c>
      <c r="J7" s="1" t="s">
        <v>190</v>
      </c>
      <c r="K7" s="1" t="s">
        <v>191</v>
      </c>
      <c r="L7" s="60" t="s">
        <v>212</v>
      </c>
      <c r="M7" s="60" t="s">
        <v>213</v>
      </c>
    </row>
    <row r="8" spans="1:13" ht="15.6" x14ac:dyDescent="0.3">
      <c r="A8" s="1">
        <f t="shared" ref="A8:A34" si="0">A9-1</f>
        <v>1780</v>
      </c>
      <c r="B8" s="4">
        <v>0.83</v>
      </c>
      <c r="C8" s="4">
        <v>0.52</v>
      </c>
      <c r="D8" s="4">
        <f>(1-$B8)*J35/(1-$H35)</f>
        <v>0.14837208536421925</v>
      </c>
      <c r="E8" s="4">
        <f>(1-$B8)*K35/(1-$H35)</f>
        <v>2.1627914635780794E-2</v>
      </c>
      <c r="F8" s="4">
        <f>C8*(M38/L38)</f>
        <v>0.55535087719298248</v>
      </c>
      <c r="G8" s="4">
        <f>E8*(1-F8)/(1-C8)-0.01</f>
        <v>1.0035069314468721E-2</v>
      </c>
      <c r="H8" s="60"/>
      <c r="I8" s="60"/>
      <c r="J8" s="60"/>
      <c r="K8" s="60"/>
    </row>
    <row r="9" spans="1:13" ht="15.6" x14ac:dyDescent="0.3">
      <c r="A9" s="1">
        <f t="shared" si="0"/>
        <v>1781</v>
      </c>
      <c r="B9" s="4"/>
      <c r="C9" s="4"/>
      <c r="D9" s="4"/>
      <c r="E9" s="4"/>
      <c r="F9" s="4"/>
      <c r="G9" s="4"/>
      <c r="H9" s="60"/>
      <c r="I9" s="60"/>
      <c r="J9" s="60"/>
      <c r="K9" s="60"/>
    </row>
    <row r="10" spans="1:13" ht="15.6" x14ac:dyDescent="0.3">
      <c r="A10" s="1">
        <f t="shared" si="0"/>
        <v>1782</v>
      </c>
      <c r="B10" s="4"/>
      <c r="C10" s="4"/>
      <c r="D10" s="4"/>
      <c r="E10" s="4"/>
      <c r="F10" s="4"/>
      <c r="G10" s="4"/>
      <c r="H10" s="60"/>
      <c r="I10" s="60"/>
      <c r="J10" s="60"/>
      <c r="K10" s="60"/>
    </row>
    <row r="11" spans="1:13" ht="15.6" x14ac:dyDescent="0.3">
      <c r="A11" s="1">
        <f t="shared" si="0"/>
        <v>1783</v>
      </c>
      <c r="B11" s="4"/>
      <c r="C11" s="4"/>
      <c r="D11" s="4"/>
      <c r="E11" s="4"/>
      <c r="F11" s="4"/>
      <c r="G11" s="4"/>
      <c r="H11" s="60"/>
      <c r="I11" s="60"/>
      <c r="J11" s="60"/>
      <c r="K11" s="60"/>
    </row>
    <row r="12" spans="1:13" ht="15.6" x14ac:dyDescent="0.3">
      <c r="A12" s="1">
        <f t="shared" si="0"/>
        <v>1784</v>
      </c>
      <c r="B12" s="4"/>
      <c r="C12" s="4"/>
      <c r="D12" s="4"/>
      <c r="E12" s="4"/>
      <c r="F12" s="4"/>
      <c r="G12" s="4"/>
      <c r="H12" s="60"/>
      <c r="I12" s="60"/>
      <c r="J12" s="60"/>
      <c r="K12" s="60"/>
    </row>
    <row r="13" spans="1:13" ht="15.6" x14ac:dyDescent="0.3">
      <c r="A13" s="1">
        <f t="shared" si="0"/>
        <v>1785</v>
      </c>
      <c r="B13" s="4"/>
      <c r="C13" s="4"/>
      <c r="D13" s="4"/>
      <c r="E13" s="4"/>
      <c r="F13" s="4"/>
      <c r="G13" s="4"/>
      <c r="H13" s="60"/>
      <c r="I13" s="60"/>
      <c r="J13" s="60"/>
      <c r="K13" s="60"/>
    </row>
    <row r="14" spans="1:13" ht="15.6" x14ac:dyDescent="0.3">
      <c r="A14" s="1">
        <f t="shared" si="0"/>
        <v>1786</v>
      </c>
      <c r="B14" s="4"/>
      <c r="C14" s="4"/>
      <c r="D14" s="4"/>
      <c r="E14" s="4"/>
      <c r="F14" s="4"/>
      <c r="G14" s="4"/>
      <c r="H14" s="60"/>
      <c r="I14" s="60"/>
      <c r="J14" s="60"/>
      <c r="K14" s="60"/>
    </row>
    <row r="15" spans="1:13" ht="15.6" x14ac:dyDescent="0.3">
      <c r="A15" s="1">
        <f t="shared" si="0"/>
        <v>1787</v>
      </c>
      <c r="B15" s="4"/>
      <c r="C15" s="4"/>
      <c r="D15" s="4"/>
      <c r="E15" s="4"/>
      <c r="F15" s="4"/>
      <c r="G15" s="4"/>
      <c r="H15" s="60"/>
      <c r="I15" s="60"/>
      <c r="J15" s="60"/>
      <c r="K15" s="60"/>
    </row>
    <row r="16" spans="1:13" ht="15.6" x14ac:dyDescent="0.3">
      <c r="A16" s="1">
        <f t="shared" si="0"/>
        <v>1788</v>
      </c>
      <c r="B16" s="4"/>
      <c r="C16" s="4"/>
      <c r="D16" s="4"/>
      <c r="E16" s="4"/>
      <c r="F16" s="4"/>
      <c r="G16" s="4"/>
      <c r="H16" s="60"/>
      <c r="I16" s="60"/>
      <c r="J16" s="60"/>
      <c r="K16" s="60"/>
    </row>
    <row r="17" spans="1:11" ht="15.6" x14ac:dyDescent="0.3">
      <c r="A17" s="1">
        <f t="shared" si="0"/>
        <v>1789</v>
      </c>
      <c r="B17" s="4"/>
      <c r="C17" s="4"/>
      <c r="D17" s="4"/>
      <c r="E17" s="4"/>
      <c r="F17" s="4"/>
      <c r="G17" s="4"/>
      <c r="H17" s="60"/>
      <c r="I17" s="60"/>
      <c r="J17" s="60"/>
      <c r="K17" s="60"/>
    </row>
    <row r="18" spans="1:11" ht="15.6" x14ac:dyDescent="0.3">
      <c r="A18" s="1">
        <f t="shared" si="0"/>
        <v>1790</v>
      </c>
      <c r="B18" s="4"/>
      <c r="C18" s="4"/>
      <c r="D18" s="4"/>
      <c r="E18" s="4"/>
      <c r="F18" s="4"/>
      <c r="G18" s="4"/>
      <c r="H18" s="60"/>
      <c r="I18" s="60"/>
      <c r="J18" s="60"/>
      <c r="K18" s="60"/>
    </row>
    <row r="19" spans="1:11" ht="15.6" x14ac:dyDescent="0.3">
      <c r="A19" s="1">
        <f t="shared" si="0"/>
        <v>1791</v>
      </c>
      <c r="B19" s="4"/>
      <c r="C19" s="4"/>
      <c r="D19" s="4"/>
      <c r="E19" s="4"/>
      <c r="F19" s="4"/>
      <c r="G19" s="4"/>
      <c r="H19" s="60"/>
      <c r="I19" s="60"/>
      <c r="J19" s="60"/>
      <c r="K19" s="60"/>
    </row>
    <row r="20" spans="1:11" ht="15.6" x14ac:dyDescent="0.3">
      <c r="A20" s="1">
        <f t="shared" si="0"/>
        <v>1792</v>
      </c>
      <c r="B20" s="4"/>
      <c r="C20" s="4"/>
      <c r="D20" s="4"/>
      <c r="E20" s="4"/>
      <c r="F20" s="4"/>
      <c r="G20" s="4"/>
      <c r="H20" s="60"/>
      <c r="I20" s="60"/>
      <c r="J20" s="60"/>
      <c r="K20" s="60"/>
    </row>
    <row r="21" spans="1:11" ht="15.6" x14ac:dyDescent="0.3">
      <c r="A21" s="1">
        <f t="shared" si="0"/>
        <v>1793</v>
      </c>
      <c r="B21" s="4"/>
      <c r="C21" s="4"/>
      <c r="D21" s="4"/>
      <c r="E21" s="4"/>
      <c r="F21" s="4"/>
      <c r="G21" s="4"/>
      <c r="H21" s="60"/>
      <c r="I21" s="60"/>
      <c r="J21" s="60"/>
      <c r="K21" s="60"/>
    </row>
    <row r="22" spans="1:11" ht="15.6" x14ac:dyDescent="0.3">
      <c r="A22" s="1">
        <f t="shared" si="0"/>
        <v>1794</v>
      </c>
      <c r="B22" s="4"/>
      <c r="C22" s="4"/>
      <c r="D22" s="4"/>
      <c r="E22" s="4"/>
      <c r="F22" s="4"/>
      <c r="G22" s="4"/>
      <c r="H22" s="60"/>
      <c r="I22" s="60"/>
      <c r="J22" s="60"/>
      <c r="K22" s="60"/>
    </row>
    <row r="23" spans="1:11" ht="15.6" x14ac:dyDescent="0.3">
      <c r="A23" s="1">
        <f t="shared" si="0"/>
        <v>1795</v>
      </c>
      <c r="B23" s="4"/>
      <c r="C23" s="4"/>
      <c r="D23" s="4"/>
      <c r="E23" s="4"/>
      <c r="F23" s="4"/>
      <c r="G23" s="4"/>
      <c r="H23" s="60"/>
      <c r="I23" s="60"/>
      <c r="J23" s="60"/>
      <c r="K23" s="60"/>
    </row>
    <row r="24" spans="1:11" ht="15.6" x14ac:dyDescent="0.3">
      <c r="A24" s="1">
        <f t="shared" si="0"/>
        <v>1796</v>
      </c>
      <c r="B24" s="4"/>
      <c r="C24" s="4"/>
      <c r="D24" s="4"/>
      <c r="E24" s="4"/>
      <c r="F24" s="4"/>
      <c r="G24" s="4"/>
      <c r="H24" s="60"/>
      <c r="I24" s="60"/>
      <c r="J24" s="60"/>
      <c r="K24" s="60"/>
    </row>
    <row r="25" spans="1:11" ht="15.6" x14ac:dyDescent="0.3">
      <c r="A25" s="1">
        <f t="shared" si="0"/>
        <v>1797</v>
      </c>
      <c r="B25" s="4"/>
      <c r="C25" s="4"/>
      <c r="D25" s="4"/>
      <c r="E25" s="4"/>
      <c r="F25" s="4"/>
      <c r="G25" s="4"/>
      <c r="H25" s="60"/>
      <c r="I25" s="60"/>
      <c r="J25" s="60"/>
      <c r="K25" s="60"/>
    </row>
    <row r="26" spans="1:11" ht="15.6" x14ac:dyDescent="0.3">
      <c r="A26" s="1">
        <f t="shared" si="0"/>
        <v>1798</v>
      </c>
      <c r="B26" s="4"/>
      <c r="C26" s="4"/>
      <c r="D26" s="4"/>
      <c r="E26" s="4"/>
      <c r="F26" s="4"/>
      <c r="G26" s="4"/>
      <c r="H26" s="60"/>
      <c r="I26" s="60"/>
      <c r="J26" s="60"/>
      <c r="K26" s="60"/>
    </row>
    <row r="27" spans="1:11" ht="15.6" x14ac:dyDescent="0.3">
      <c r="A27" s="1">
        <f t="shared" si="0"/>
        <v>1799</v>
      </c>
      <c r="B27" s="4"/>
      <c r="C27" s="4"/>
      <c r="D27" s="4"/>
      <c r="E27" s="4"/>
      <c r="F27" s="4"/>
      <c r="G27" s="4"/>
      <c r="H27" s="60"/>
      <c r="I27" s="60"/>
      <c r="J27" s="60"/>
      <c r="K27" s="60"/>
    </row>
    <row r="28" spans="1:11" ht="15.6" x14ac:dyDescent="0.3">
      <c r="A28" s="1">
        <f t="shared" si="0"/>
        <v>1800</v>
      </c>
      <c r="B28" s="4">
        <f>H35</f>
        <v>0.79005908966100002</v>
      </c>
      <c r="C28" s="4">
        <f>I35</f>
        <v>0.441356509924</v>
      </c>
      <c r="D28" s="4">
        <f>J35</f>
        <v>0.183231592178</v>
      </c>
      <c r="E28" s="4">
        <f>K35</f>
        <v>2.6709318161000001E-2</v>
      </c>
      <c r="F28" s="4">
        <f>C28*(M38/L38)</f>
        <v>0.47136100950216664</v>
      </c>
      <c r="G28" s="4">
        <f>E28*(1-F28)/(1-C28)-0.01</f>
        <v>1.527477226593226E-2</v>
      </c>
      <c r="H28" s="60"/>
      <c r="I28" s="60"/>
      <c r="J28" s="60"/>
      <c r="K28" s="60"/>
    </row>
    <row r="29" spans="1:11" ht="15.6" x14ac:dyDescent="0.3">
      <c r="A29" s="1">
        <f t="shared" si="0"/>
        <v>1801</v>
      </c>
      <c r="B29" s="4"/>
      <c r="C29" s="4"/>
      <c r="D29" s="4"/>
      <c r="E29" s="4"/>
      <c r="F29" s="4"/>
      <c r="G29" s="4"/>
      <c r="H29" s="60"/>
      <c r="I29" s="60"/>
      <c r="J29" s="60"/>
      <c r="K29" s="60"/>
    </row>
    <row r="30" spans="1:11" ht="15.6" x14ac:dyDescent="0.3">
      <c r="A30" s="1">
        <f t="shared" si="0"/>
        <v>1802</v>
      </c>
      <c r="B30" s="4"/>
      <c r="C30" s="4"/>
      <c r="D30" s="4"/>
      <c r="E30" s="4"/>
      <c r="F30" s="4"/>
      <c r="G30" s="4"/>
      <c r="H30" s="60"/>
      <c r="I30" s="60"/>
      <c r="J30" s="60"/>
      <c r="K30" s="60"/>
    </row>
    <row r="31" spans="1:11" ht="15.6" x14ac:dyDescent="0.3">
      <c r="A31" s="1">
        <f t="shared" si="0"/>
        <v>1803</v>
      </c>
      <c r="B31" s="4"/>
      <c r="C31" s="4"/>
      <c r="D31" s="4"/>
      <c r="E31" s="4"/>
      <c r="F31" s="4"/>
      <c r="G31" s="4"/>
      <c r="H31" s="60"/>
      <c r="I31" s="60"/>
      <c r="J31" s="60"/>
      <c r="K31" s="60"/>
    </row>
    <row r="32" spans="1:11" ht="15.6" x14ac:dyDescent="0.3">
      <c r="A32" s="1">
        <f t="shared" si="0"/>
        <v>1804</v>
      </c>
      <c r="B32" s="4"/>
      <c r="C32" s="4"/>
      <c r="D32" s="4"/>
      <c r="E32" s="4"/>
      <c r="F32" s="4"/>
      <c r="G32" s="4"/>
      <c r="H32" s="60"/>
      <c r="I32" s="60"/>
      <c r="J32" s="60"/>
      <c r="K32" s="60"/>
    </row>
    <row r="33" spans="1:13" ht="15.6" x14ac:dyDescent="0.3">
      <c r="A33" s="1">
        <f t="shared" si="0"/>
        <v>1805</v>
      </c>
      <c r="B33" s="4"/>
      <c r="C33" s="4"/>
      <c r="D33" s="4"/>
      <c r="E33" s="4"/>
      <c r="F33" s="4"/>
      <c r="G33" s="4"/>
      <c r="H33" s="60"/>
      <c r="I33" s="60"/>
      <c r="J33" s="60"/>
      <c r="K33" s="60"/>
    </row>
    <row r="34" spans="1:13" ht="15.6" x14ac:dyDescent="0.3">
      <c r="A34" s="1">
        <f t="shared" si="0"/>
        <v>1806</v>
      </c>
      <c r="B34" s="4"/>
      <c r="C34" s="4"/>
      <c r="D34" s="4"/>
      <c r="E34" s="4"/>
      <c r="F34" s="4"/>
      <c r="G34" s="4"/>
      <c r="H34" s="62"/>
      <c r="I34" s="62"/>
      <c r="J34" s="62"/>
      <c r="K34" s="62"/>
    </row>
    <row r="35" spans="1:13" ht="15.6" x14ac:dyDescent="0.3">
      <c r="A35" s="1">
        <v>1807</v>
      </c>
      <c r="B35" s="4"/>
      <c r="C35" s="4"/>
      <c r="D35" s="4"/>
      <c r="E35" s="4"/>
      <c r="F35" s="4"/>
      <c r="G35" s="4"/>
      <c r="H35" s="4">
        <v>0.79005908966100002</v>
      </c>
      <c r="I35" s="4">
        <v>0.441356509924</v>
      </c>
      <c r="J35" s="4">
        <v>0.183231592178</v>
      </c>
      <c r="K35" s="4">
        <v>2.6709318161000001E-2</v>
      </c>
    </row>
    <row r="36" spans="1:13" ht="15.6" x14ac:dyDescent="0.3">
      <c r="A36" s="1">
        <v>1808</v>
      </c>
      <c r="B36" s="4"/>
      <c r="C36" s="4"/>
      <c r="D36" s="4"/>
      <c r="E36" s="4"/>
      <c r="F36" s="4"/>
      <c r="G36" s="4"/>
      <c r="H36" s="4"/>
      <c r="I36" s="4"/>
      <c r="J36" s="4"/>
      <c r="K36" s="4"/>
    </row>
    <row r="37" spans="1:13" ht="15.6" x14ac:dyDescent="0.3">
      <c r="A37" s="1">
        <v>1809</v>
      </c>
      <c r="B37" s="4"/>
      <c r="C37" s="4"/>
      <c r="D37" s="4"/>
      <c r="E37" s="4"/>
      <c r="F37" s="4"/>
      <c r="G37" s="4"/>
      <c r="H37" s="4"/>
      <c r="I37" s="4"/>
      <c r="J37" s="4"/>
      <c r="K37" s="4"/>
    </row>
    <row r="38" spans="1:13" ht="15.6" x14ac:dyDescent="0.3">
      <c r="A38" s="1">
        <v>1810</v>
      </c>
      <c r="B38" s="4">
        <f>AVERAGE(H35:H45)</f>
        <v>0.81904965639149996</v>
      </c>
      <c r="C38" s="4">
        <f>AVERAGE(I35:I45)</f>
        <v>0.4628756046295</v>
      </c>
      <c r="D38" s="4">
        <f>AVERAGE(J35:J45)</f>
        <v>0.15610107779499999</v>
      </c>
      <c r="E38" s="4">
        <f>AVERAGE(K35:K45)</f>
        <v>2.4849265813800002E-2</v>
      </c>
      <c r="F38" s="4">
        <f>C38*(M38/L38)</f>
        <v>0.49434302511966333</v>
      </c>
      <c r="G38" s="4">
        <f>E38*(1-F38)/(1-C38)-0.01</f>
        <v>1.3393472141097212E-2</v>
      </c>
      <c r="H38" s="4"/>
      <c r="I38" s="4"/>
      <c r="J38" s="4"/>
      <c r="K38" s="4"/>
      <c r="L38" s="4">
        <v>0.45600000000000002</v>
      </c>
      <c r="M38" s="4">
        <v>0.48699999999999999</v>
      </c>
    </row>
    <row r="39" spans="1:13" ht="15.6" x14ac:dyDescent="0.3">
      <c r="A39" s="1">
        <v>1811</v>
      </c>
      <c r="B39" s="4"/>
      <c r="C39" s="4"/>
      <c r="D39" s="4"/>
      <c r="E39" s="4"/>
      <c r="F39" s="4"/>
      <c r="G39" s="4"/>
      <c r="H39" s="4"/>
      <c r="I39" s="4"/>
      <c r="J39" s="4"/>
      <c r="K39" s="4"/>
    </row>
    <row r="40" spans="1:13" ht="15.6" x14ac:dyDescent="0.3">
      <c r="A40" s="1">
        <v>1812</v>
      </c>
      <c r="B40" s="4"/>
      <c r="C40" s="4"/>
      <c r="D40" s="4"/>
      <c r="E40" s="4"/>
      <c r="F40" s="4"/>
      <c r="G40" s="4"/>
      <c r="H40" s="4"/>
      <c r="I40" s="4"/>
      <c r="J40" s="4"/>
      <c r="K40" s="4"/>
    </row>
    <row r="41" spans="1:13" ht="15.6" x14ac:dyDescent="0.3">
      <c r="A41" s="1">
        <v>1813</v>
      </c>
      <c r="B41" s="4"/>
      <c r="C41" s="4"/>
      <c r="D41" s="4"/>
      <c r="E41" s="4"/>
      <c r="F41" s="4"/>
      <c r="G41" s="4"/>
      <c r="H41" s="4"/>
      <c r="I41" s="4"/>
      <c r="J41" s="4"/>
      <c r="K41" s="4"/>
    </row>
    <row r="42" spans="1:13" ht="15.6" x14ac:dyDescent="0.3">
      <c r="A42" s="1">
        <v>1814</v>
      </c>
      <c r="B42" s="4"/>
      <c r="C42" s="4"/>
      <c r="D42" s="4"/>
      <c r="E42" s="4"/>
      <c r="F42" s="4"/>
      <c r="G42" s="4"/>
      <c r="H42" s="4"/>
      <c r="I42" s="4"/>
      <c r="J42" s="4"/>
      <c r="K42" s="4"/>
    </row>
    <row r="43" spans="1:13" ht="15.6" x14ac:dyDescent="0.3">
      <c r="A43" s="1">
        <v>1815</v>
      </c>
      <c r="B43" s="4"/>
      <c r="C43" s="4"/>
      <c r="D43" s="4"/>
      <c r="E43" s="4"/>
      <c r="F43" s="4"/>
      <c r="G43" s="4"/>
      <c r="H43" s="4"/>
      <c r="I43" s="4"/>
      <c r="J43" s="4"/>
      <c r="K43" s="4"/>
    </row>
    <row r="44" spans="1:13" ht="15.6" x14ac:dyDescent="0.3">
      <c r="A44" s="1">
        <v>1816</v>
      </c>
      <c r="B44" s="4"/>
      <c r="C44" s="4"/>
      <c r="D44" s="4"/>
      <c r="E44" s="4"/>
      <c r="F44" s="4"/>
      <c r="G44" s="4"/>
      <c r="H44" s="4"/>
      <c r="I44" s="4"/>
      <c r="J44" s="4"/>
      <c r="K44" s="4"/>
    </row>
    <row r="45" spans="1:13" ht="15.6" x14ac:dyDescent="0.3">
      <c r="A45" s="1">
        <v>1817</v>
      </c>
      <c r="B45" s="4"/>
      <c r="C45" s="4"/>
      <c r="D45" s="4"/>
      <c r="E45" s="4"/>
      <c r="F45" s="4"/>
      <c r="G45" s="4"/>
      <c r="H45" s="4">
        <v>0.848040223122</v>
      </c>
      <c r="I45" s="4">
        <v>0.48439469933500001</v>
      </c>
      <c r="J45" s="4">
        <v>0.128970563412</v>
      </c>
      <c r="K45" s="4">
        <v>2.29892134666E-2</v>
      </c>
    </row>
    <row r="46" spans="1:13" ht="15.6" x14ac:dyDescent="0.3">
      <c r="A46" s="1">
        <v>1818</v>
      </c>
      <c r="B46" s="4"/>
      <c r="C46" s="4"/>
      <c r="D46" s="4"/>
      <c r="E46" s="4"/>
      <c r="F46" s="4"/>
      <c r="G46" s="4"/>
      <c r="H46" s="4"/>
      <c r="I46" s="4"/>
      <c r="J46" s="4"/>
      <c r="K46" s="4"/>
    </row>
    <row r="47" spans="1:13" ht="15.6" x14ac:dyDescent="0.3">
      <c r="A47" s="1">
        <v>1819</v>
      </c>
      <c r="B47" s="4"/>
      <c r="C47" s="4"/>
      <c r="D47" s="4"/>
      <c r="E47" s="4"/>
      <c r="F47" s="4"/>
      <c r="G47" s="4"/>
      <c r="H47" s="4"/>
      <c r="I47" s="4"/>
      <c r="J47" s="4"/>
      <c r="K47" s="4"/>
    </row>
    <row r="48" spans="1:13" ht="15.6" x14ac:dyDescent="0.3">
      <c r="A48" s="1">
        <v>1820</v>
      </c>
      <c r="B48" s="4">
        <f>AVERAGE(H45:H55)</f>
        <v>0.83632645010950002</v>
      </c>
      <c r="C48" s="4">
        <f>AVERAGE(I45:I55)</f>
        <v>0.47554640471949999</v>
      </c>
      <c r="D48" s="4">
        <f>AVERAGE(J45:J55)</f>
        <v>0.139803737402</v>
      </c>
      <c r="E48" s="4">
        <f>AVERAGE(K45:K55)</f>
        <v>2.386981248855E-2</v>
      </c>
      <c r="F48" s="4">
        <f>C48*(M48/L48)</f>
        <v>0.56006535887735542</v>
      </c>
      <c r="G48" s="4">
        <f>E48*(1-F48)/(1-C48)-0.01</f>
        <v>1.0023043955297127E-2</v>
      </c>
      <c r="H48" s="4"/>
      <c r="I48" s="4"/>
      <c r="J48" s="4"/>
      <c r="K48" s="4"/>
      <c r="L48" s="4">
        <v>0.46700000000000003</v>
      </c>
      <c r="M48" s="4">
        <v>0.55000000000000004</v>
      </c>
    </row>
    <row r="49" spans="1:13" ht="15.6" x14ac:dyDescent="0.3">
      <c r="A49" s="1">
        <v>1821</v>
      </c>
      <c r="B49" s="4"/>
      <c r="C49" s="4"/>
      <c r="D49" s="4"/>
      <c r="E49" s="4"/>
      <c r="F49" s="4"/>
      <c r="G49" s="4"/>
      <c r="H49" s="4"/>
      <c r="I49" s="4"/>
      <c r="J49" s="4"/>
      <c r="K49" s="4"/>
    </row>
    <row r="50" spans="1:13" ht="15.6" x14ac:dyDescent="0.3">
      <c r="A50" s="1">
        <v>1822</v>
      </c>
      <c r="B50" s="4"/>
      <c r="C50" s="4"/>
      <c r="D50" s="4"/>
      <c r="E50" s="4"/>
      <c r="F50" s="4"/>
      <c r="G50" s="4"/>
      <c r="H50" s="4"/>
      <c r="I50" s="4"/>
      <c r="J50" s="4"/>
      <c r="K50" s="4"/>
    </row>
    <row r="51" spans="1:13" ht="15.6" x14ac:dyDescent="0.3">
      <c r="A51" s="1">
        <v>1823</v>
      </c>
      <c r="B51" s="4"/>
      <c r="C51" s="4"/>
      <c r="D51" s="4"/>
      <c r="E51" s="4"/>
      <c r="F51" s="4"/>
      <c r="G51" s="4"/>
      <c r="H51" s="4"/>
      <c r="I51" s="4"/>
      <c r="J51" s="4"/>
      <c r="K51" s="4"/>
    </row>
    <row r="52" spans="1:13" ht="15.6" x14ac:dyDescent="0.3">
      <c r="A52" s="1">
        <v>1824</v>
      </c>
      <c r="B52" s="4"/>
      <c r="C52" s="4"/>
      <c r="D52" s="4"/>
      <c r="E52" s="4"/>
      <c r="F52" s="4"/>
      <c r="G52" s="4"/>
      <c r="H52" s="4"/>
      <c r="I52" s="4"/>
      <c r="J52" s="4"/>
      <c r="K52" s="4"/>
    </row>
    <row r="53" spans="1:13" ht="15.6" x14ac:dyDescent="0.3">
      <c r="A53" s="1">
        <v>1825</v>
      </c>
      <c r="B53" s="4"/>
      <c r="C53" s="4"/>
      <c r="D53" s="4"/>
      <c r="E53" s="4"/>
      <c r="F53" s="4"/>
      <c r="G53" s="4"/>
      <c r="H53" s="4"/>
      <c r="I53" s="4"/>
      <c r="J53" s="4"/>
      <c r="K53" s="4"/>
    </row>
    <row r="54" spans="1:13" ht="15.6" x14ac:dyDescent="0.3">
      <c r="A54" s="1">
        <v>1826</v>
      </c>
      <c r="B54" s="4"/>
      <c r="C54" s="4"/>
      <c r="D54" s="4"/>
      <c r="E54" s="4"/>
      <c r="F54" s="4"/>
      <c r="G54" s="4"/>
      <c r="H54" s="4"/>
      <c r="I54" s="4"/>
      <c r="J54" s="4"/>
      <c r="K54" s="4"/>
    </row>
    <row r="55" spans="1:13" ht="15.6" x14ac:dyDescent="0.3">
      <c r="A55" s="1">
        <v>1827</v>
      </c>
      <c r="B55" s="4"/>
      <c r="C55" s="4"/>
      <c r="D55" s="4"/>
      <c r="E55" s="4"/>
      <c r="F55" s="4"/>
      <c r="G55" s="4"/>
      <c r="H55" s="4">
        <v>0.82461267709700004</v>
      </c>
      <c r="I55" s="4">
        <v>0.46669811010399997</v>
      </c>
      <c r="J55" s="4">
        <v>0.150636911392</v>
      </c>
      <c r="K55" s="4">
        <v>2.47504115105E-2</v>
      </c>
    </row>
    <row r="56" spans="1:13" ht="15.6" x14ac:dyDescent="0.3">
      <c r="A56" s="1">
        <v>1828</v>
      </c>
      <c r="B56" s="4"/>
      <c r="C56" s="4"/>
      <c r="D56" s="4"/>
      <c r="E56" s="4"/>
      <c r="F56" s="4"/>
      <c r="G56" s="4"/>
      <c r="H56" s="4"/>
      <c r="I56" s="4"/>
      <c r="J56" s="4"/>
      <c r="K56" s="4"/>
    </row>
    <row r="57" spans="1:13" ht="15.6" x14ac:dyDescent="0.3">
      <c r="A57" s="1">
        <v>1829</v>
      </c>
      <c r="B57" s="4"/>
      <c r="C57" s="4"/>
      <c r="D57" s="4"/>
      <c r="E57" s="4"/>
      <c r="F57" s="4"/>
      <c r="G57" s="4"/>
      <c r="H57" s="4"/>
      <c r="I57" s="4"/>
      <c r="J57" s="4"/>
      <c r="K57" s="4"/>
    </row>
    <row r="58" spans="1:13" ht="15.6" x14ac:dyDescent="0.3">
      <c r="A58" s="1">
        <v>1830</v>
      </c>
      <c r="B58" s="4">
        <f>AVERAGE(H55:H65)</f>
        <v>0.81190982460950001</v>
      </c>
      <c r="C58" s="4">
        <f>AVERAGE(I55:I65)</f>
        <v>0.46227996051349995</v>
      </c>
      <c r="D58" s="4">
        <f>AVERAGE(J55:J65)</f>
        <v>0.162976861</v>
      </c>
      <c r="E58" s="4">
        <f>AVERAGE(K55:K65)</f>
        <v>2.5113314390200002E-2</v>
      </c>
      <c r="F58" s="4">
        <f>C58*(M58/L58)</f>
        <v>0.50607490414109468</v>
      </c>
      <c r="G58" s="4">
        <f>E58*(1-F58)/(1-C58)-0.01</f>
        <v>1.3067944853533358E-2</v>
      </c>
      <c r="H58" s="4"/>
      <c r="I58" s="4"/>
      <c r="J58" s="4"/>
      <c r="K58" s="4"/>
      <c r="L58" s="4">
        <v>0.47499999999999998</v>
      </c>
      <c r="M58" s="4">
        <v>0.52</v>
      </c>
    </row>
    <row r="59" spans="1:13" ht="15.6" x14ac:dyDescent="0.3">
      <c r="A59" s="1">
        <v>1831</v>
      </c>
      <c r="B59" s="4"/>
      <c r="C59" s="4"/>
      <c r="D59" s="4"/>
      <c r="E59" s="4"/>
      <c r="F59" s="4"/>
      <c r="G59" s="4"/>
      <c r="H59" s="4"/>
      <c r="I59" s="4"/>
      <c r="J59" s="4"/>
      <c r="K59" s="4"/>
    </row>
    <row r="60" spans="1:13" ht="15.6" x14ac:dyDescent="0.3">
      <c r="A60" s="1">
        <v>1832</v>
      </c>
      <c r="B60" s="4"/>
      <c r="C60" s="4"/>
      <c r="D60" s="4"/>
      <c r="E60" s="4"/>
      <c r="F60" s="4"/>
      <c r="G60" s="4"/>
      <c r="H60" s="4"/>
      <c r="I60" s="4"/>
      <c r="J60" s="4"/>
      <c r="K60" s="4"/>
    </row>
    <row r="61" spans="1:13" ht="15.6" x14ac:dyDescent="0.3">
      <c r="A61" s="1">
        <v>1833</v>
      </c>
      <c r="B61" s="4"/>
      <c r="C61" s="4"/>
      <c r="D61" s="4"/>
      <c r="E61" s="4"/>
      <c r="F61" s="4"/>
      <c r="G61" s="4"/>
      <c r="H61" s="4"/>
      <c r="I61" s="4"/>
      <c r="J61" s="4"/>
      <c r="K61" s="4"/>
    </row>
    <row r="62" spans="1:13" ht="15.6" x14ac:dyDescent="0.3">
      <c r="A62" s="1">
        <v>1834</v>
      </c>
      <c r="B62" s="4"/>
      <c r="C62" s="4"/>
      <c r="D62" s="4"/>
      <c r="E62" s="4"/>
      <c r="F62" s="4"/>
      <c r="G62" s="4"/>
      <c r="H62" s="4"/>
      <c r="I62" s="4"/>
      <c r="J62" s="4"/>
      <c r="K62" s="4"/>
    </row>
    <row r="63" spans="1:13" ht="15.6" x14ac:dyDescent="0.3">
      <c r="A63" s="1">
        <v>1835</v>
      </c>
      <c r="B63" s="4"/>
      <c r="C63" s="4"/>
      <c r="D63" s="4"/>
      <c r="E63" s="4"/>
      <c r="F63" s="4"/>
      <c r="G63" s="4"/>
      <c r="H63" s="4"/>
      <c r="I63" s="4"/>
      <c r="J63" s="4"/>
      <c r="K63" s="4"/>
    </row>
    <row r="64" spans="1:13" ht="15.6" x14ac:dyDescent="0.3">
      <c r="A64" s="1">
        <v>1836</v>
      </c>
      <c r="B64" s="4"/>
      <c r="C64" s="4"/>
      <c r="D64" s="4"/>
      <c r="E64" s="4"/>
      <c r="F64" s="4"/>
      <c r="G64" s="4"/>
      <c r="H64" s="4"/>
      <c r="I64" s="4"/>
      <c r="J64" s="4"/>
      <c r="K64" s="4"/>
    </row>
    <row r="65" spans="1:13" ht="15.6" x14ac:dyDescent="0.3">
      <c r="A65" s="1">
        <v>1837</v>
      </c>
      <c r="B65" s="4"/>
      <c r="C65" s="4"/>
      <c r="D65" s="4"/>
      <c r="E65" s="4"/>
      <c r="F65" s="4"/>
      <c r="G65" s="4"/>
      <c r="H65" s="4">
        <v>0.79920697212199998</v>
      </c>
      <c r="I65" s="4">
        <v>0.45786181092299999</v>
      </c>
      <c r="J65" s="4">
        <v>0.175316810608</v>
      </c>
      <c r="K65" s="4">
        <v>2.5476217269900001E-2</v>
      </c>
    </row>
    <row r="66" spans="1:13" ht="15.6" x14ac:dyDescent="0.3">
      <c r="A66" s="1">
        <v>1838</v>
      </c>
      <c r="B66" s="4"/>
      <c r="C66" s="4"/>
      <c r="D66" s="4"/>
      <c r="E66" s="4"/>
      <c r="F66" s="4"/>
      <c r="G66" s="4"/>
      <c r="H66" s="4"/>
      <c r="I66" s="4"/>
      <c r="J66" s="4"/>
      <c r="K66" s="4"/>
    </row>
    <row r="67" spans="1:13" ht="15.6" x14ac:dyDescent="0.3">
      <c r="A67" s="1">
        <v>1839</v>
      </c>
      <c r="B67" s="4"/>
      <c r="C67" s="4"/>
      <c r="D67" s="4"/>
      <c r="E67" s="4"/>
      <c r="F67" s="4"/>
      <c r="G67" s="4"/>
      <c r="H67" s="4"/>
      <c r="I67" s="4"/>
      <c r="J67" s="4"/>
      <c r="K67" s="4"/>
    </row>
    <row r="68" spans="1:13" ht="15.6" x14ac:dyDescent="0.3">
      <c r="A68" s="1">
        <v>1840</v>
      </c>
      <c r="B68" s="4">
        <f>AVERAGE(H65:H75)</f>
        <v>0.83324962854399998</v>
      </c>
      <c r="C68" s="4">
        <f>AVERAGE(I65:I75)</f>
        <v>0.48483861982849996</v>
      </c>
      <c r="D68" s="4">
        <f>AVERAGE(J65:J75)</f>
        <v>0.144357264042</v>
      </c>
      <c r="E68" s="4">
        <f>AVERAGE(K65:K75)</f>
        <v>2.2393107414249998E-2</v>
      </c>
      <c r="F68" s="4">
        <f>C68*(M68/L68)</f>
        <v>0.55440242180389343</v>
      </c>
      <c r="G68" s="4">
        <f>E68*(1-F68)/(1-C68)-0.01</f>
        <v>9.3692982745586292E-3</v>
      </c>
      <c r="H68" s="4"/>
      <c r="I68" s="4"/>
      <c r="J68" s="4"/>
      <c r="K68" s="4"/>
      <c r="L68" s="4">
        <v>0.46</v>
      </c>
      <c r="M68" s="4">
        <v>0.52600000000000002</v>
      </c>
    </row>
    <row r="69" spans="1:13" ht="15.6" x14ac:dyDescent="0.3">
      <c r="A69" s="1">
        <v>1841</v>
      </c>
      <c r="B69" s="4"/>
      <c r="C69" s="4"/>
      <c r="D69" s="4"/>
      <c r="E69" s="4"/>
      <c r="F69" s="4"/>
      <c r="G69" s="4"/>
      <c r="H69" s="4"/>
      <c r="I69" s="4"/>
      <c r="J69" s="4"/>
      <c r="K69" s="4"/>
    </row>
    <row r="70" spans="1:13" ht="15.6" x14ac:dyDescent="0.3">
      <c r="A70" s="1">
        <v>1842</v>
      </c>
      <c r="B70" s="4"/>
      <c r="C70" s="4"/>
      <c r="D70" s="4"/>
      <c r="E70" s="4"/>
      <c r="F70" s="4"/>
      <c r="G70" s="4"/>
      <c r="H70" s="4"/>
      <c r="I70" s="4"/>
      <c r="J70" s="4"/>
      <c r="K70" s="4"/>
    </row>
    <row r="71" spans="1:13" ht="15.6" x14ac:dyDescent="0.3">
      <c r="A71" s="1">
        <v>1843</v>
      </c>
      <c r="B71" s="4"/>
      <c r="C71" s="4"/>
      <c r="D71" s="4"/>
      <c r="E71" s="4"/>
      <c r="F71" s="4"/>
      <c r="G71" s="4"/>
      <c r="H71" s="4"/>
      <c r="I71" s="4"/>
      <c r="J71" s="4"/>
      <c r="K71" s="4"/>
    </row>
    <row r="72" spans="1:13" ht="15.6" x14ac:dyDescent="0.3">
      <c r="A72" s="1">
        <v>1844</v>
      </c>
      <c r="B72" s="4"/>
      <c r="C72" s="4"/>
      <c r="D72" s="4"/>
      <c r="E72" s="4"/>
      <c r="F72" s="4"/>
      <c r="G72" s="4"/>
      <c r="H72" s="4"/>
      <c r="I72" s="4"/>
      <c r="J72" s="4"/>
      <c r="K72" s="4"/>
    </row>
    <row r="73" spans="1:13" ht="15.6" x14ac:dyDescent="0.3">
      <c r="A73" s="1">
        <v>1845</v>
      </c>
      <c r="B73" s="4"/>
      <c r="C73" s="4"/>
      <c r="D73" s="4"/>
      <c r="E73" s="4"/>
      <c r="F73" s="4"/>
      <c r="G73" s="4"/>
      <c r="H73" s="4"/>
      <c r="I73" s="4"/>
      <c r="J73" s="4"/>
      <c r="K73" s="4"/>
    </row>
    <row r="74" spans="1:13" ht="15.6" x14ac:dyDescent="0.3">
      <c r="A74" s="1">
        <v>1846</v>
      </c>
      <c r="B74" s="4"/>
      <c r="C74" s="4"/>
      <c r="D74" s="4"/>
      <c r="E74" s="4"/>
      <c r="F74" s="4"/>
      <c r="G74" s="4"/>
      <c r="H74" s="4"/>
      <c r="I74" s="4"/>
      <c r="J74" s="4"/>
      <c r="K74" s="4"/>
    </row>
    <row r="75" spans="1:13" ht="15.6" x14ac:dyDescent="0.3">
      <c r="A75" s="1">
        <v>1847</v>
      </c>
      <c r="B75" s="4"/>
      <c r="C75" s="4"/>
      <c r="D75" s="4"/>
      <c r="E75" s="4"/>
      <c r="F75" s="4"/>
      <c r="G75" s="4"/>
      <c r="H75" s="4">
        <v>0.86729228496599997</v>
      </c>
      <c r="I75" s="4">
        <v>0.51181542873399999</v>
      </c>
      <c r="J75" s="4">
        <v>0.113397717476</v>
      </c>
      <c r="K75" s="4">
        <v>1.9309997558599998E-2</v>
      </c>
    </row>
    <row r="76" spans="1:13" ht="15.6" x14ac:dyDescent="0.3">
      <c r="A76" s="1">
        <v>1848</v>
      </c>
      <c r="B76" s="4"/>
      <c r="C76" s="4"/>
      <c r="D76" s="4"/>
      <c r="E76" s="4"/>
      <c r="F76" s="4"/>
      <c r="G76" s="4"/>
      <c r="H76" s="4"/>
      <c r="I76" s="4"/>
      <c r="J76" s="4"/>
      <c r="K76" s="4"/>
    </row>
    <row r="77" spans="1:13" ht="15.6" x14ac:dyDescent="0.3">
      <c r="A77" s="1">
        <v>1849</v>
      </c>
      <c r="B77" s="4"/>
      <c r="C77" s="4"/>
      <c r="D77" s="4"/>
      <c r="E77" s="4"/>
      <c r="F77" s="4"/>
      <c r="G77" s="4"/>
      <c r="H77" s="4"/>
      <c r="I77" s="4"/>
      <c r="J77" s="4"/>
      <c r="K77" s="4"/>
    </row>
    <row r="78" spans="1:13" ht="15.6" x14ac:dyDescent="0.3">
      <c r="A78" s="1">
        <v>1850</v>
      </c>
      <c r="B78" s="4">
        <f>AVERAGE(H75:H85)</f>
        <v>0.84875300526649999</v>
      </c>
      <c r="C78" s="4">
        <f>AVERAGE(I75:I85)</f>
        <v>0.51367977261550002</v>
      </c>
      <c r="D78" s="4">
        <f>AVERAGE(J75:J85)</f>
        <v>0.1304541528225</v>
      </c>
      <c r="E78" s="4">
        <f>AVERAGE(K75:K85)</f>
        <v>2.07928419113E-2</v>
      </c>
      <c r="F78" s="4">
        <f>C78*(M78/L78)</f>
        <v>0.59844204125781908</v>
      </c>
      <c r="G78" s="4">
        <f>E78*(1-F78)/(1-C78)-0.01</f>
        <v>7.1687926682701911E-3</v>
      </c>
      <c r="H78" s="4"/>
      <c r="I78" s="4"/>
      <c r="J78" s="4"/>
      <c r="K78" s="4"/>
      <c r="L78" s="4">
        <v>0.503</v>
      </c>
      <c r="M78" s="4">
        <v>0.58599999999999997</v>
      </c>
    </row>
    <row r="79" spans="1:13" ht="15.6" x14ac:dyDescent="0.3">
      <c r="A79" s="1">
        <v>1851</v>
      </c>
      <c r="B79" s="4"/>
      <c r="C79" s="4"/>
      <c r="D79" s="4"/>
      <c r="E79" s="4"/>
      <c r="F79" s="4"/>
      <c r="G79" s="4"/>
      <c r="H79" s="4"/>
      <c r="I79" s="4"/>
      <c r="J79" s="4"/>
      <c r="K79" s="4"/>
    </row>
    <row r="80" spans="1:13" ht="15.6" x14ac:dyDescent="0.3">
      <c r="A80" s="1">
        <v>1852</v>
      </c>
      <c r="B80" s="4"/>
      <c r="C80" s="4"/>
      <c r="D80" s="4"/>
      <c r="E80" s="4"/>
      <c r="F80" s="4"/>
      <c r="G80" s="4"/>
      <c r="H80" s="4"/>
      <c r="I80" s="4"/>
      <c r="J80" s="4"/>
      <c r="K80" s="4"/>
    </row>
    <row r="81" spans="1:13" ht="15.6" x14ac:dyDescent="0.3">
      <c r="A81" s="1">
        <v>1853</v>
      </c>
      <c r="B81" s="4"/>
      <c r="C81" s="4"/>
      <c r="D81" s="4"/>
      <c r="E81" s="4"/>
      <c r="F81" s="4"/>
      <c r="G81" s="4"/>
      <c r="H81" s="4"/>
      <c r="I81" s="4"/>
      <c r="J81" s="4"/>
      <c r="K81" s="4"/>
    </row>
    <row r="82" spans="1:13" ht="15.6" x14ac:dyDescent="0.3">
      <c r="A82" s="1">
        <v>1854</v>
      </c>
      <c r="B82" s="4"/>
      <c r="C82" s="4"/>
      <c r="D82" s="4"/>
      <c r="E82" s="4"/>
      <c r="F82" s="4"/>
      <c r="G82" s="4"/>
      <c r="H82" s="4"/>
      <c r="I82" s="4"/>
      <c r="J82" s="4"/>
      <c r="K82" s="4"/>
    </row>
    <row r="83" spans="1:13" ht="15.6" x14ac:dyDescent="0.3">
      <c r="A83" s="1">
        <v>1855</v>
      </c>
      <c r="B83" s="4"/>
      <c r="C83" s="4"/>
      <c r="D83" s="4"/>
      <c r="E83" s="4"/>
      <c r="F83" s="4"/>
      <c r="G83" s="4"/>
      <c r="H83" s="4"/>
      <c r="I83" s="4"/>
      <c r="J83" s="4"/>
      <c r="K83" s="4"/>
    </row>
    <row r="84" spans="1:13" ht="15.6" x14ac:dyDescent="0.3">
      <c r="A84" s="1">
        <v>1856</v>
      </c>
      <c r="B84" s="4"/>
      <c r="C84" s="4"/>
      <c r="D84" s="4"/>
      <c r="E84" s="4"/>
      <c r="F84" s="4"/>
      <c r="G84" s="4"/>
      <c r="H84" s="4"/>
      <c r="I84" s="4"/>
      <c r="J84" s="4"/>
      <c r="K84" s="4"/>
    </row>
    <row r="85" spans="1:13" ht="15.6" x14ac:dyDescent="0.3">
      <c r="A85" s="1">
        <v>1857</v>
      </c>
      <c r="B85" s="4"/>
      <c r="C85" s="4"/>
      <c r="D85" s="4"/>
      <c r="E85" s="4"/>
      <c r="F85" s="4"/>
      <c r="G85" s="4"/>
      <c r="H85" s="4">
        <v>0.83021372556700002</v>
      </c>
      <c r="I85" s="4">
        <v>0.51554411649700005</v>
      </c>
      <c r="J85" s="4">
        <v>0.14751058816900001</v>
      </c>
      <c r="K85" s="4">
        <v>2.2275686263999998E-2</v>
      </c>
    </row>
    <row r="86" spans="1:13" ht="15.6" x14ac:dyDescent="0.3">
      <c r="A86" s="1">
        <v>1858</v>
      </c>
      <c r="B86" s="4"/>
      <c r="C86" s="4"/>
      <c r="D86" s="4"/>
      <c r="E86" s="4"/>
      <c r="F86" s="4"/>
      <c r="G86" s="4"/>
      <c r="H86" s="4"/>
      <c r="I86" s="4"/>
      <c r="J86" s="4"/>
      <c r="K86" s="4"/>
    </row>
    <row r="87" spans="1:13" ht="15.6" x14ac:dyDescent="0.3">
      <c r="A87" s="1">
        <v>1859</v>
      </c>
      <c r="B87" s="4"/>
      <c r="C87" s="4"/>
      <c r="D87" s="4"/>
      <c r="E87" s="4"/>
      <c r="F87" s="4"/>
      <c r="G87" s="4"/>
      <c r="H87" s="4"/>
      <c r="I87" s="4"/>
      <c r="J87" s="4"/>
      <c r="K87" s="4"/>
    </row>
    <row r="88" spans="1:13" ht="15.6" x14ac:dyDescent="0.3">
      <c r="A88" s="1">
        <v>1860</v>
      </c>
      <c r="B88" s="4">
        <f>AVERAGE(H85:H95)</f>
        <v>0.81979820132250003</v>
      </c>
      <c r="C88" s="4">
        <f>AVERAGE(I85:I95)</f>
        <v>0.50414480268950002</v>
      </c>
      <c r="D88" s="4">
        <f>AVERAGE(J85:J95)</f>
        <v>0.1577741503715</v>
      </c>
      <c r="E88" s="4">
        <f>AVERAGE(K85:K95)</f>
        <v>2.242764830585E-2</v>
      </c>
      <c r="F88" s="4">
        <f>C88*(M88/L88)</f>
        <v>0.53419958900368181</v>
      </c>
      <c r="G88" s="4">
        <f>E88*(1-F88)/(1-C88)-0.01</f>
        <v>1.1068263184915482E-2</v>
      </c>
      <c r="H88" s="4"/>
      <c r="I88" s="4"/>
      <c r="J88" s="4"/>
      <c r="K88" s="4"/>
      <c r="L88" s="4">
        <v>0.52</v>
      </c>
      <c r="M88" s="4">
        <v>0.55100000000000005</v>
      </c>
    </row>
    <row r="89" spans="1:13" ht="15.6" x14ac:dyDescent="0.3">
      <c r="A89" s="1">
        <v>1861</v>
      </c>
      <c r="B89" s="4"/>
      <c r="C89" s="4"/>
      <c r="D89" s="4"/>
      <c r="E89" s="4"/>
      <c r="F89" s="4"/>
      <c r="G89" s="4"/>
      <c r="H89" s="4"/>
      <c r="I89" s="4"/>
      <c r="J89" s="4"/>
      <c r="K89" s="4"/>
    </row>
    <row r="90" spans="1:13" ht="15.6" x14ac:dyDescent="0.3">
      <c r="A90" s="1">
        <v>1862</v>
      </c>
      <c r="B90" s="4"/>
      <c r="C90" s="4"/>
      <c r="D90" s="4"/>
      <c r="E90" s="4"/>
      <c r="F90" s="4"/>
      <c r="G90" s="4"/>
      <c r="H90" s="4"/>
      <c r="I90" s="4"/>
      <c r="J90" s="4"/>
      <c r="K90" s="4"/>
    </row>
    <row r="91" spans="1:13" ht="15.6" x14ac:dyDescent="0.3">
      <c r="A91" s="1">
        <v>1863</v>
      </c>
      <c r="B91" s="4"/>
      <c r="C91" s="4"/>
      <c r="D91" s="4"/>
      <c r="E91" s="4"/>
      <c r="F91" s="4"/>
      <c r="G91" s="4"/>
      <c r="H91" s="4"/>
      <c r="I91" s="4"/>
      <c r="J91" s="4"/>
      <c r="K91" s="4"/>
    </row>
    <row r="92" spans="1:13" ht="15.6" x14ac:dyDescent="0.3">
      <c r="A92" s="1">
        <v>1864</v>
      </c>
      <c r="B92" s="4"/>
      <c r="C92" s="4"/>
      <c r="D92" s="4"/>
      <c r="E92" s="4"/>
      <c r="F92" s="4"/>
      <c r="G92" s="4"/>
      <c r="H92" s="4"/>
      <c r="I92" s="4"/>
      <c r="J92" s="4"/>
      <c r="K92" s="4"/>
    </row>
    <row r="93" spans="1:13" ht="15.6" x14ac:dyDescent="0.3">
      <c r="A93" s="1">
        <v>1865</v>
      </c>
      <c r="B93" s="4"/>
      <c r="C93" s="4"/>
      <c r="D93" s="4"/>
      <c r="E93" s="4"/>
      <c r="F93" s="4"/>
      <c r="G93" s="4"/>
      <c r="H93" s="4"/>
      <c r="I93" s="4"/>
      <c r="J93" s="4"/>
      <c r="K93" s="4"/>
    </row>
    <row r="94" spans="1:13" ht="15.6" x14ac:dyDescent="0.3">
      <c r="A94" s="1">
        <v>1866</v>
      </c>
      <c r="B94" s="4"/>
      <c r="C94" s="4"/>
      <c r="D94" s="4"/>
      <c r="E94" s="4"/>
      <c r="F94" s="4"/>
      <c r="G94" s="4"/>
      <c r="H94" s="4"/>
      <c r="I94" s="4"/>
      <c r="J94" s="4"/>
      <c r="K94" s="4"/>
    </row>
    <row r="95" spans="1:13" ht="15.6" x14ac:dyDescent="0.3">
      <c r="A95" s="1">
        <v>1867</v>
      </c>
      <c r="B95" s="4"/>
      <c r="C95" s="4"/>
      <c r="D95" s="4"/>
      <c r="E95" s="4"/>
      <c r="F95" s="4"/>
      <c r="G95" s="4"/>
      <c r="H95" s="4">
        <v>0.80938267707800005</v>
      </c>
      <c r="I95" s="4">
        <v>0.49274548888199998</v>
      </c>
      <c r="J95" s="4">
        <v>0.16803771257399999</v>
      </c>
      <c r="K95" s="4">
        <v>2.2579610347700001E-2</v>
      </c>
    </row>
    <row r="96" spans="1:13" ht="15.6" x14ac:dyDescent="0.3">
      <c r="A96" s="1">
        <v>1868</v>
      </c>
      <c r="B96" s="4"/>
      <c r="C96" s="4"/>
      <c r="D96" s="4"/>
      <c r="E96" s="4"/>
      <c r="F96" s="4"/>
      <c r="G96" s="4"/>
      <c r="H96" s="4"/>
      <c r="I96" s="4"/>
      <c r="J96" s="4"/>
      <c r="K96" s="4"/>
    </row>
    <row r="97" spans="1:13" ht="15.6" x14ac:dyDescent="0.3">
      <c r="A97" s="1">
        <v>1869</v>
      </c>
      <c r="B97" s="4"/>
      <c r="C97" s="4"/>
      <c r="D97" s="4"/>
      <c r="E97" s="4"/>
      <c r="F97" s="4"/>
      <c r="G97" s="4"/>
      <c r="H97" s="4"/>
      <c r="I97" s="4"/>
      <c r="J97" s="4"/>
      <c r="K97" s="4"/>
    </row>
    <row r="98" spans="1:13" ht="15.6" x14ac:dyDescent="0.3">
      <c r="A98" s="1">
        <v>1870</v>
      </c>
      <c r="B98" s="4">
        <f>AVERAGE(H95:H105)</f>
        <v>0.81761723756799998</v>
      </c>
      <c r="C98" s="4">
        <f>AVERAGE(I95:I105)</f>
        <v>0.473208889365</v>
      </c>
      <c r="D98" s="4">
        <f>AVERAGE(J95:J105)</f>
        <v>0.160418868065</v>
      </c>
      <c r="E98" s="4">
        <f>AVERAGE(K95:K105)</f>
        <v>2.196383476255E-2</v>
      </c>
      <c r="F98" s="4">
        <f>C98*(M98/L98)</f>
        <v>0.52297093527044647</v>
      </c>
      <c r="G98" s="4">
        <f>E98*(1-F98)/(1-C98)-0.01</f>
        <v>9.8890743278187022E-3</v>
      </c>
      <c r="H98" s="4"/>
      <c r="I98" s="4"/>
      <c r="J98" s="4"/>
      <c r="K98" s="4"/>
      <c r="L98" s="4">
        <v>0.504</v>
      </c>
      <c r="M98" s="4">
        <v>0.55700000000000005</v>
      </c>
    </row>
    <row r="99" spans="1:13" ht="15.6" x14ac:dyDescent="0.3">
      <c r="A99" s="1">
        <v>1871</v>
      </c>
      <c r="B99" s="4"/>
      <c r="C99" s="4"/>
      <c r="D99" s="4"/>
      <c r="E99" s="4"/>
      <c r="F99" s="4"/>
      <c r="G99" s="4"/>
      <c r="H99" s="4"/>
      <c r="I99" s="4"/>
      <c r="J99" s="4"/>
      <c r="K99" s="4"/>
    </row>
    <row r="100" spans="1:13" ht="15.6" x14ac:dyDescent="0.3">
      <c r="A100" s="1">
        <v>1872</v>
      </c>
      <c r="B100" s="4"/>
      <c r="C100" s="4"/>
      <c r="D100" s="4"/>
      <c r="E100" s="4"/>
      <c r="F100" s="4"/>
      <c r="G100" s="4"/>
      <c r="H100" s="4"/>
      <c r="I100" s="4"/>
      <c r="J100" s="4"/>
      <c r="K100" s="4"/>
    </row>
    <row r="101" spans="1:13" ht="15.6" x14ac:dyDescent="0.3">
      <c r="A101" s="1">
        <v>1873</v>
      </c>
      <c r="B101" s="4"/>
      <c r="C101" s="4"/>
      <c r="D101" s="4"/>
      <c r="E101" s="4"/>
      <c r="F101" s="4"/>
      <c r="G101" s="4"/>
      <c r="H101" s="4"/>
      <c r="I101" s="4"/>
      <c r="J101" s="4"/>
      <c r="K101" s="4"/>
    </row>
    <row r="102" spans="1:13" ht="15.6" x14ac:dyDescent="0.3">
      <c r="A102" s="1">
        <v>1874</v>
      </c>
      <c r="B102" s="4"/>
      <c r="C102" s="4"/>
      <c r="D102" s="4"/>
      <c r="E102" s="4"/>
      <c r="F102" s="4"/>
      <c r="G102" s="4"/>
      <c r="H102" s="4"/>
      <c r="I102" s="4"/>
      <c r="J102" s="4"/>
      <c r="K102" s="4"/>
    </row>
    <row r="103" spans="1:13" ht="15.6" x14ac:dyDescent="0.3">
      <c r="A103" s="1">
        <v>1875</v>
      </c>
      <c r="B103" s="4"/>
      <c r="C103" s="4"/>
      <c r="D103" s="4"/>
      <c r="E103" s="4"/>
      <c r="F103" s="4"/>
      <c r="G103" s="4"/>
      <c r="H103" s="4"/>
      <c r="I103" s="4"/>
      <c r="J103" s="4"/>
      <c r="K103" s="4"/>
    </row>
    <row r="104" spans="1:13" ht="15.6" x14ac:dyDescent="0.3">
      <c r="A104" s="1">
        <v>1876</v>
      </c>
      <c r="B104" s="4"/>
      <c r="C104" s="4"/>
      <c r="D104" s="4"/>
      <c r="E104" s="4"/>
      <c r="F104" s="4"/>
      <c r="G104" s="4"/>
      <c r="H104" s="4"/>
      <c r="I104" s="4"/>
      <c r="J104" s="4"/>
      <c r="K104" s="4"/>
    </row>
    <row r="105" spans="1:13" ht="15.6" x14ac:dyDescent="0.3">
      <c r="A105" s="1">
        <v>1877</v>
      </c>
      <c r="B105" s="4"/>
      <c r="C105" s="4"/>
      <c r="D105" s="4"/>
      <c r="E105" s="4"/>
      <c r="F105" s="4"/>
      <c r="G105" s="4"/>
      <c r="H105" s="4">
        <v>0.82585179805800002</v>
      </c>
      <c r="I105" s="4">
        <v>0.45367228984800001</v>
      </c>
      <c r="J105" s="4">
        <v>0.152800023556</v>
      </c>
      <c r="K105" s="4">
        <v>2.13480591774E-2</v>
      </c>
    </row>
    <row r="106" spans="1:13" ht="15.6" x14ac:dyDescent="0.3">
      <c r="A106" s="1">
        <v>1878</v>
      </c>
      <c r="B106" s="4"/>
      <c r="C106" s="4"/>
      <c r="D106" s="4"/>
      <c r="E106" s="4"/>
      <c r="F106" s="4"/>
      <c r="G106" s="4"/>
      <c r="H106" s="4"/>
      <c r="I106" s="4"/>
      <c r="J106" s="4"/>
      <c r="K106" s="4"/>
    </row>
    <row r="107" spans="1:13" ht="15.6" x14ac:dyDescent="0.3">
      <c r="A107" s="1">
        <v>1879</v>
      </c>
      <c r="B107" s="4"/>
      <c r="C107" s="4"/>
      <c r="D107" s="4"/>
      <c r="E107" s="4"/>
      <c r="F107" s="4"/>
      <c r="G107" s="4"/>
      <c r="H107" s="4"/>
      <c r="I107" s="4"/>
      <c r="J107" s="4"/>
      <c r="K107" s="4"/>
    </row>
    <row r="108" spans="1:13" ht="15.6" x14ac:dyDescent="0.3">
      <c r="A108" s="1">
        <v>1880</v>
      </c>
      <c r="B108" s="4">
        <f>AVERAGE(H105:H115)</f>
        <v>0.82931485772149993</v>
      </c>
      <c r="C108" s="4">
        <f>AVERAGE(I105:I115)</f>
        <v>0.47155115008350001</v>
      </c>
      <c r="D108" s="4">
        <f>AVERAGE(J105:J115)</f>
        <v>0.1494469940665</v>
      </c>
      <c r="E108" s="4">
        <f>AVERAGE(K105:K115)</f>
        <v>2.12380886078E-2</v>
      </c>
      <c r="F108" s="4">
        <f>C108*(M108/L108)</f>
        <v>0.58967709475088181</v>
      </c>
      <c r="G108" s="4">
        <f>E108*(1-F108)/(1-C108)-0.01</f>
        <v>6.4906673954682036E-3</v>
      </c>
      <c r="H108" s="4"/>
      <c r="I108" s="4"/>
      <c r="J108" s="4"/>
      <c r="K108" s="4"/>
      <c r="L108" s="4">
        <v>0.495</v>
      </c>
      <c r="M108" s="4">
        <v>0.61899999999999999</v>
      </c>
    </row>
    <row r="109" spans="1:13" ht="15.6" x14ac:dyDescent="0.3">
      <c r="A109" s="1">
        <v>1881</v>
      </c>
      <c r="B109" s="4"/>
      <c r="C109" s="4"/>
      <c r="D109" s="4"/>
      <c r="E109" s="4"/>
      <c r="F109" s="4"/>
      <c r="G109" s="4"/>
      <c r="H109" s="4"/>
      <c r="I109" s="4"/>
      <c r="J109" s="4"/>
      <c r="K109" s="4"/>
    </row>
    <row r="110" spans="1:13" ht="15.6" x14ac:dyDescent="0.3">
      <c r="A110" s="1">
        <v>1882</v>
      </c>
      <c r="B110" s="4"/>
      <c r="C110" s="4"/>
      <c r="D110" s="4"/>
      <c r="E110" s="4"/>
      <c r="F110" s="4"/>
      <c r="G110" s="4"/>
      <c r="H110" s="4"/>
      <c r="I110" s="4"/>
      <c r="J110" s="4"/>
      <c r="K110" s="4"/>
    </row>
    <row r="111" spans="1:13" ht="15.6" x14ac:dyDescent="0.3">
      <c r="A111" s="1">
        <v>1883</v>
      </c>
      <c r="B111" s="4"/>
      <c r="C111" s="4"/>
      <c r="D111" s="4"/>
      <c r="E111" s="4"/>
      <c r="F111" s="4"/>
      <c r="G111" s="4"/>
      <c r="H111" s="4"/>
      <c r="I111" s="4"/>
      <c r="J111" s="4"/>
      <c r="K111" s="4"/>
    </row>
    <row r="112" spans="1:13" ht="15.6" x14ac:dyDescent="0.3">
      <c r="A112" s="1">
        <v>1884</v>
      </c>
      <c r="B112" s="4"/>
      <c r="C112" s="4"/>
      <c r="D112" s="4"/>
      <c r="E112" s="4"/>
      <c r="F112" s="4"/>
      <c r="G112" s="4"/>
      <c r="H112" s="4"/>
      <c r="I112" s="4"/>
      <c r="J112" s="4"/>
      <c r="K112" s="4"/>
    </row>
    <row r="113" spans="1:13" ht="15.6" x14ac:dyDescent="0.3">
      <c r="A113" s="1">
        <v>1885</v>
      </c>
      <c r="B113" s="4"/>
      <c r="C113" s="4"/>
      <c r="D113" s="4"/>
      <c r="E113" s="4"/>
      <c r="F113" s="4"/>
      <c r="G113" s="4"/>
      <c r="H113" s="4"/>
      <c r="I113" s="4"/>
      <c r="J113" s="4"/>
      <c r="K113" s="4"/>
    </row>
    <row r="114" spans="1:13" ht="15.6" x14ac:dyDescent="0.3">
      <c r="A114" s="1">
        <v>1886</v>
      </c>
      <c r="B114" s="4"/>
      <c r="C114" s="4"/>
      <c r="D114" s="4"/>
      <c r="E114" s="4"/>
      <c r="F114" s="4"/>
      <c r="G114" s="4"/>
      <c r="H114" s="4"/>
      <c r="I114" s="4"/>
      <c r="J114" s="4"/>
      <c r="K114" s="4"/>
    </row>
    <row r="115" spans="1:13" ht="15.6" x14ac:dyDescent="0.3">
      <c r="A115" s="1">
        <v>1887</v>
      </c>
      <c r="B115" s="4"/>
      <c r="C115" s="4"/>
      <c r="D115" s="4"/>
      <c r="E115" s="4"/>
      <c r="F115" s="4"/>
      <c r="G115" s="4"/>
      <c r="H115" s="4">
        <v>0.83277791738499995</v>
      </c>
      <c r="I115" s="4">
        <v>0.48943001031900002</v>
      </c>
      <c r="J115" s="4">
        <v>0.146093964577</v>
      </c>
      <c r="K115" s="4">
        <v>2.11281180382E-2</v>
      </c>
    </row>
    <row r="116" spans="1:13" ht="15.6" x14ac:dyDescent="0.3">
      <c r="A116" s="1">
        <v>1888</v>
      </c>
      <c r="B116" s="4"/>
      <c r="C116" s="4"/>
      <c r="D116" s="4"/>
      <c r="E116" s="4"/>
      <c r="F116" s="4"/>
      <c r="G116" s="4"/>
      <c r="H116" s="4"/>
      <c r="I116" s="4"/>
      <c r="J116" s="4"/>
      <c r="K116" s="4"/>
    </row>
    <row r="117" spans="1:13" ht="15.6" x14ac:dyDescent="0.3">
      <c r="A117" s="1">
        <v>1889</v>
      </c>
      <c r="B117" s="4"/>
      <c r="C117" s="4"/>
      <c r="D117" s="4"/>
      <c r="E117" s="4"/>
      <c r="F117" s="4"/>
      <c r="G117" s="4"/>
      <c r="H117" s="4"/>
      <c r="I117" s="4"/>
      <c r="J117" s="4"/>
      <c r="K117" s="4"/>
    </row>
    <row r="118" spans="1:13" ht="15.6" x14ac:dyDescent="0.3">
      <c r="A118" s="1">
        <v>1890</v>
      </c>
      <c r="B118" s="4">
        <f>AVERAGE(H115:H125)</f>
        <v>0.83277791738499995</v>
      </c>
      <c r="C118" s="4">
        <f>AVERAGE(I115:I125)</f>
        <v>0.48943001031900002</v>
      </c>
      <c r="D118" s="4">
        <f>AVERAGE(J115:J125)</f>
        <v>0.146093964577</v>
      </c>
      <c r="E118" s="4">
        <f>AVERAGE(K115:K125)</f>
        <v>2.11281180382E-2</v>
      </c>
      <c r="F118" s="4">
        <f>C118*(M118/L118)</f>
        <v>0.5574330058819138</v>
      </c>
      <c r="G118" s="4">
        <f>E118*(1-F118)/(1-C118)-0.01</f>
        <v>8.3140566044245471E-3</v>
      </c>
      <c r="H118" s="4"/>
      <c r="I118" s="4"/>
      <c r="J118" s="4"/>
      <c r="K118" s="4"/>
      <c r="L118" s="4">
        <v>0.51100000000000001</v>
      </c>
      <c r="M118" s="4">
        <v>0.58199999999999996</v>
      </c>
    </row>
    <row r="119" spans="1:13" ht="15.6" x14ac:dyDescent="0.3">
      <c r="A119" s="1">
        <v>1891</v>
      </c>
      <c r="B119" s="4"/>
      <c r="C119" s="4"/>
      <c r="D119" s="4"/>
      <c r="E119" s="4"/>
      <c r="F119" s="4"/>
      <c r="G119" s="4"/>
      <c r="H119" s="4"/>
      <c r="I119" s="4"/>
      <c r="J119" s="4"/>
      <c r="K119" s="4"/>
    </row>
    <row r="120" spans="1:13" ht="15.6" x14ac:dyDescent="0.3">
      <c r="A120" s="1">
        <v>1892</v>
      </c>
      <c r="B120" s="4"/>
      <c r="C120" s="4"/>
      <c r="D120" s="4"/>
      <c r="E120" s="4"/>
      <c r="F120" s="4"/>
      <c r="G120" s="4"/>
      <c r="H120" s="4"/>
      <c r="I120" s="4"/>
      <c r="J120" s="4"/>
      <c r="K120" s="4"/>
    </row>
    <row r="121" spans="1:13" ht="15.6" x14ac:dyDescent="0.3">
      <c r="A121" s="1">
        <v>1893</v>
      </c>
      <c r="B121" s="4"/>
      <c r="C121" s="4"/>
      <c r="D121" s="4"/>
      <c r="E121" s="4"/>
      <c r="F121" s="4"/>
      <c r="G121" s="4"/>
      <c r="H121" s="4"/>
      <c r="I121" s="4"/>
      <c r="J121" s="4"/>
      <c r="K121" s="4"/>
    </row>
    <row r="122" spans="1:13" ht="15.6" x14ac:dyDescent="0.3">
      <c r="A122" s="1">
        <v>1894</v>
      </c>
      <c r="B122" s="4"/>
      <c r="C122" s="4"/>
      <c r="D122" s="4"/>
      <c r="E122" s="4"/>
      <c r="F122" s="4"/>
      <c r="G122" s="4"/>
      <c r="H122" s="4"/>
      <c r="I122" s="4"/>
      <c r="J122" s="4"/>
      <c r="K122" s="4"/>
    </row>
    <row r="123" spans="1:13" ht="15.6" x14ac:dyDescent="0.3">
      <c r="A123" s="1">
        <v>1895</v>
      </c>
      <c r="B123" s="4"/>
      <c r="C123" s="4"/>
      <c r="D123" s="4"/>
      <c r="E123" s="4"/>
      <c r="F123" s="4"/>
      <c r="G123" s="4"/>
      <c r="H123" s="4"/>
      <c r="I123" s="4"/>
      <c r="J123" s="4"/>
      <c r="K123" s="4"/>
    </row>
    <row r="124" spans="1:13" ht="15.6" x14ac:dyDescent="0.3">
      <c r="A124" s="1">
        <v>1896</v>
      </c>
      <c r="B124" s="4"/>
      <c r="C124" s="4"/>
      <c r="D124" s="4"/>
      <c r="E124" s="4"/>
      <c r="F124" s="4"/>
      <c r="G124" s="4"/>
      <c r="H124" s="4"/>
      <c r="I124" s="4"/>
      <c r="J124" s="4"/>
      <c r="K124" s="4"/>
    </row>
    <row r="125" spans="1:13" ht="15.6" x14ac:dyDescent="0.3">
      <c r="A125" s="1">
        <v>1897</v>
      </c>
      <c r="B125" s="4"/>
      <c r="C125" s="4"/>
      <c r="D125" s="4"/>
      <c r="E125" s="4"/>
      <c r="F125" s="4"/>
      <c r="G125" s="4"/>
      <c r="H125" s="4"/>
      <c r="I125" s="4"/>
      <c r="J125" s="4"/>
      <c r="K125" s="4"/>
    </row>
    <row r="126" spans="1:13" ht="15.6" x14ac:dyDescent="0.3">
      <c r="A126" s="1">
        <v>1898</v>
      </c>
      <c r="B126" s="4"/>
      <c r="C126" s="4"/>
      <c r="D126" s="4"/>
      <c r="E126" s="4"/>
      <c r="F126" s="4"/>
      <c r="G126" s="4"/>
      <c r="H126" s="4"/>
      <c r="I126" s="4"/>
      <c r="J126" s="4"/>
      <c r="K126" s="4"/>
    </row>
    <row r="127" spans="1:13" ht="15.6" x14ac:dyDescent="0.3">
      <c r="A127" s="1">
        <v>1899</v>
      </c>
      <c r="B127" s="4"/>
      <c r="C127" s="4"/>
      <c r="D127" s="4"/>
      <c r="E127" s="4"/>
      <c r="F127" s="4"/>
      <c r="G127" s="4"/>
      <c r="H127" s="4"/>
      <c r="I127" s="4"/>
      <c r="J127" s="4"/>
      <c r="K127" s="4"/>
    </row>
    <row r="128" spans="1:13" ht="15.6" x14ac:dyDescent="0.3">
      <c r="A128" s="1">
        <v>1900</v>
      </c>
      <c r="B128" s="4">
        <f>AVERAGE(H130:H131)</f>
        <v>0.84557470679299995</v>
      </c>
      <c r="C128" s="4">
        <f>AVERAGE(I130:I131)</f>
        <v>0.53362980485</v>
      </c>
      <c r="D128" s="4">
        <f>AVERAGE(J130:J133)</f>
        <v>0.13172283768675</v>
      </c>
      <c r="E128" s="4">
        <f>AVERAGE(K130:K133)</f>
        <v>1.5792503953000001E-2</v>
      </c>
      <c r="F128" s="4">
        <f>C128*(M128/L128)</f>
        <v>0.63326624956166966</v>
      </c>
      <c r="G128" s="4">
        <f>E128*(1-F128)/(1-C128)-0.01</f>
        <v>2.4185556103838591E-3</v>
      </c>
      <c r="H128" s="4"/>
      <c r="I128" s="4"/>
      <c r="J128" s="4"/>
      <c r="K128" s="4"/>
      <c r="L128" s="4">
        <v>0.55700000000000005</v>
      </c>
      <c r="M128" s="4">
        <v>0.66100000000000003</v>
      </c>
    </row>
    <row r="129" spans="1:13" ht="15.6" x14ac:dyDescent="0.3">
      <c r="A129" s="1">
        <v>1901</v>
      </c>
      <c r="B129" s="4"/>
      <c r="C129" s="4"/>
      <c r="D129" s="4"/>
      <c r="E129" s="4"/>
      <c r="F129" s="4"/>
      <c r="G129" s="4"/>
      <c r="H129" s="4"/>
      <c r="I129" s="4"/>
      <c r="J129" s="4"/>
      <c r="K129" s="4"/>
    </row>
    <row r="130" spans="1:13" ht="15.6" x14ac:dyDescent="0.3">
      <c r="A130" s="1">
        <v>1902</v>
      </c>
      <c r="B130" s="4"/>
      <c r="C130" s="4"/>
      <c r="D130" s="4"/>
      <c r="E130" s="4"/>
      <c r="F130" s="4"/>
      <c r="G130" s="4"/>
      <c r="H130" s="4">
        <v>0.84051698446300005</v>
      </c>
      <c r="I130" s="4">
        <v>0.52361208200499998</v>
      </c>
      <c r="J130" s="4">
        <v>0.14316940307600001</v>
      </c>
      <c r="K130" s="4">
        <v>1.63136124611E-2</v>
      </c>
    </row>
    <row r="131" spans="1:13" ht="15.6" x14ac:dyDescent="0.3">
      <c r="A131" s="1">
        <v>1903</v>
      </c>
      <c r="B131" s="4"/>
      <c r="C131" s="4"/>
      <c r="D131" s="4"/>
      <c r="E131" s="4"/>
      <c r="F131" s="4"/>
      <c r="G131" s="4"/>
      <c r="H131" s="4">
        <v>0.85063242912299997</v>
      </c>
      <c r="I131" s="4">
        <v>0.54364752769500002</v>
      </c>
      <c r="J131" s="4">
        <v>0.133170485497</v>
      </c>
      <c r="K131" s="4">
        <v>1.6196966171299999E-2</v>
      </c>
    </row>
    <row r="132" spans="1:13" ht="15.6" x14ac:dyDescent="0.3">
      <c r="A132" s="1">
        <v>1904</v>
      </c>
      <c r="B132" s="4"/>
      <c r="C132" s="4"/>
      <c r="D132" s="4"/>
      <c r="E132" s="4"/>
      <c r="F132" s="4"/>
      <c r="G132" s="4"/>
      <c r="H132" s="4">
        <v>0.85865551233299997</v>
      </c>
      <c r="I132" s="4">
        <v>0.56326371431400002</v>
      </c>
      <c r="J132" s="4">
        <v>0.125961661339</v>
      </c>
      <c r="K132" s="4">
        <v>1.5382826328300001E-2</v>
      </c>
    </row>
    <row r="133" spans="1:13" ht="15.6" x14ac:dyDescent="0.3">
      <c r="A133" s="1">
        <v>1905</v>
      </c>
      <c r="B133" s="4"/>
      <c r="C133" s="4"/>
      <c r="D133" s="4"/>
      <c r="E133" s="4"/>
      <c r="F133" s="4"/>
      <c r="G133" s="4"/>
      <c r="H133" s="4">
        <v>0.860133588314</v>
      </c>
      <c r="I133" s="4">
        <v>0.56903207302100001</v>
      </c>
      <c r="J133" s="4">
        <v>0.124589800835</v>
      </c>
      <c r="K133" s="4">
        <v>1.52766108513E-2</v>
      </c>
    </row>
    <row r="134" spans="1:13" ht="15.6" x14ac:dyDescent="0.3">
      <c r="A134" s="1">
        <v>1906</v>
      </c>
      <c r="B134" s="4"/>
      <c r="C134" s="4"/>
      <c r="D134" s="4"/>
      <c r="E134" s="4"/>
      <c r="F134" s="4"/>
      <c r="G134" s="4"/>
      <c r="H134" s="4"/>
      <c r="I134" s="4"/>
      <c r="J134" s="4"/>
      <c r="K134" s="4"/>
    </row>
    <row r="135" spans="1:13" ht="15.6" x14ac:dyDescent="0.3">
      <c r="A135" s="1">
        <v>1907</v>
      </c>
      <c r="B135" s="4"/>
      <c r="C135" s="4"/>
      <c r="D135" s="4"/>
      <c r="E135" s="4"/>
      <c r="F135" s="4"/>
      <c r="G135" s="4"/>
      <c r="H135" s="4">
        <v>0.849824428558</v>
      </c>
      <c r="I135" s="4">
        <v>0.54416227340699996</v>
      </c>
      <c r="J135" s="4">
        <v>0.13459044694899999</v>
      </c>
      <c r="K135" s="4">
        <v>1.55851244926E-2</v>
      </c>
    </row>
    <row r="136" spans="1:13" ht="15.6" x14ac:dyDescent="0.3">
      <c r="A136" s="1">
        <v>1908</v>
      </c>
      <c r="B136" s="4"/>
      <c r="C136" s="4"/>
      <c r="D136" s="4"/>
      <c r="E136" s="4"/>
      <c r="F136" s="4"/>
      <c r="G136" s="4"/>
      <c r="H136" s="4"/>
      <c r="I136" s="4"/>
      <c r="J136" s="4"/>
      <c r="K136" s="4"/>
    </row>
    <row r="137" spans="1:13" ht="15.6" x14ac:dyDescent="0.3">
      <c r="A137" s="1">
        <v>1909</v>
      </c>
      <c r="B137" s="4"/>
      <c r="C137" s="4"/>
      <c r="D137" s="4"/>
      <c r="E137" s="4"/>
      <c r="F137" s="4"/>
      <c r="G137" s="4"/>
      <c r="H137" s="4">
        <v>0.85104787349699995</v>
      </c>
      <c r="I137" s="4">
        <v>0.55371111631400005</v>
      </c>
      <c r="J137" s="4">
        <v>0.13257300853699999</v>
      </c>
      <c r="K137" s="4">
        <v>1.6379117965700001E-2</v>
      </c>
    </row>
    <row r="138" spans="1:13" ht="15.6" x14ac:dyDescent="0.3">
      <c r="A138" s="1">
        <v>1910</v>
      </c>
      <c r="B138" s="4">
        <f>AVERAGE(H136:H140)</f>
        <v>0.8512820899487501</v>
      </c>
      <c r="C138" s="4">
        <f>AVERAGE(I136:I140)</f>
        <v>0.55025181174274995</v>
      </c>
      <c r="D138" s="4">
        <f>AVERAGE(J136:J140)</f>
        <v>0.13260990381224999</v>
      </c>
      <c r="E138" s="4">
        <f>AVERAGE(K136:K140)</f>
        <v>1.610800623895E-2</v>
      </c>
      <c r="F138" s="4">
        <f>C138*(M138/L138)</f>
        <v>0.66500518102927209</v>
      </c>
      <c r="G138" s="4">
        <f>E138*(1-F138)/(1-C138)-0.01</f>
        <v>1.9980441831372389E-3</v>
      </c>
      <c r="H138" s="4">
        <v>0.847267687321</v>
      </c>
      <c r="I138" s="4">
        <v>0.54022610187499998</v>
      </c>
      <c r="J138" s="4">
        <v>0.136492311954</v>
      </c>
      <c r="K138" s="4">
        <v>1.6240000724799999E-2</v>
      </c>
      <c r="L138" s="4">
        <v>0.58499999999999996</v>
      </c>
      <c r="M138" s="4">
        <v>0.70699999999999996</v>
      </c>
    </row>
    <row r="139" spans="1:13" ht="15.6" x14ac:dyDescent="0.3">
      <c r="A139" s="1">
        <v>1911</v>
      </c>
      <c r="B139" s="4"/>
      <c r="C139" s="4"/>
      <c r="D139" s="4"/>
      <c r="E139" s="4"/>
      <c r="F139" s="4"/>
      <c r="G139" s="4"/>
      <c r="H139" s="4">
        <v>0.85435998439799998</v>
      </c>
      <c r="I139" s="4">
        <v>0.55407142639200002</v>
      </c>
      <c r="J139" s="4">
        <v>0.129347622395</v>
      </c>
      <c r="K139" s="4">
        <v>1.6292393207599998E-2</v>
      </c>
    </row>
    <row r="140" spans="1:13" ht="15.6" x14ac:dyDescent="0.3">
      <c r="A140" s="1">
        <v>1912</v>
      </c>
      <c r="B140" s="4"/>
      <c r="C140" s="4"/>
      <c r="D140" s="4"/>
      <c r="E140" s="4"/>
      <c r="F140" s="4"/>
      <c r="G140" s="4"/>
      <c r="H140" s="4">
        <v>0.85245281457900002</v>
      </c>
      <c r="I140" s="4">
        <v>0.55299860238999998</v>
      </c>
      <c r="J140" s="4">
        <v>0.132026672363</v>
      </c>
      <c r="K140" s="4">
        <v>1.5520513057700001E-2</v>
      </c>
    </row>
    <row r="141" spans="1:13" ht="15.6" x14ac:dyDescent="0.3">
      <c r="A141" s="1">
        <v>1913</v>
      </c>
      <c r="B141" s="4"/>
      <c r="C141" s="4"/>
      <c r="D141" s="4"/>
      <c r="E141" s="4"/>
      <c r="F141" s="4"/>
      <c r="G141" s="4"/>
      <c r="H141" s="4">
        <v>0.84903019666699997</v>
      </c>
      <c r="I141" s="4">
        <v>0.54561007022899999</v>
      </c>
      <c r="J141" s="4">
        <v>0.13481909036600001</v>
      </c>
      <c r="K141" s="4">
        <v>1.6150712966899999E-2</v>
      </c>
    </row>
    <row r="142" spans="1:13" ht="15.6" x14ac:dyDescent="0.3">
      <c r="A142" s="1">
        <v>1914</v>
      </c>
      <c r="B142" s="4"/>
      <c r="C142" s="4"/>
      <c r="D142" s="4"/>
      <c r="E142" s="4"/>
      <c r="F142" s="4"/>
      <c r="G142" s="4"/>
      <c r="H142" s="4">
        <v>0.84907358884799999</v>
      </c>
      <c r="I142" s="4">
        <v>0.54563921689999995</v>
      </c>
      <c r="J142" s="4">
        <v>0.13478159904500001</v>
      </c>
      <c r="K142" s="4">
        <v>1.61446928978E-2</v>
      </c>
    </row>
    <row r="143" spans="1:13" ht="15.6" x14ac:dyDescent="0.3">
      <c r="A143" s="1">
        <v>1915</v>
      </c>
      <c r="B143" s="4"/>
      <c r="C143" s="4"/>
      <c r="D143" s="4"/>
      <c r="E143" s="4"/>
      <c r="F143" s="4"/>
      <c r="G143" s="4"/>
      <c r="H143" s="4">
        <v>0.84342867135999999</v>
      </c>
      <c r="I143" s="4">
        <v>0.54002082347900004</v>
      </c>
      <c r="J143" s="4">
        <v>0.13932484388399999</v>
      </c>
      <c r="K143" s="4">
        <v>1.72463655472E-2</v>
      </c>
    </row>
    <row r="144" spans="1:13" ht="15.6" x14ac:dyDescent="0.3">
      <c r="A144" s="1">
        <v>1916</v>
      </c>
      <c r="B144" s="4"/>
      <c r="C144" s="4"/>
      <c r="D144" s="4"/>
      <c r="E144" s="4"/>
      <c r="F144" s="4"/>
      <c r="G144" s="4"/>
      <c r="H144" s="4">
        <v>0.84303671121599999</v>
      </c>
      <c r="I144" s="4">
        <v>0.53761017322500004</v>
      </c>
      <c r="J144" s="4">
        <v>0.14027220010800001</v>
      </c>
      <c r="K144" s="4">
        <v>1.6691088676500002E-2</v>
      </c>
    </row>
    <row r="145" spans="1:13" ht="15.6" x14ac:dyDescent="0.3">
      <c r="A145" s="1">
        <v>1917</v>
      </c>
      <c r="B145" s="4"/>
      <c r="C145" s="4"/>
      <c r="D145" s="4"/>
      <c r="E145" s="4"/>
      <c r="F145" s="4"/>
      <c r="G145" s="4"/>
      <c r="H145" s="4">
        <v>0.84225177764900006</v>
      </c>
      <c r="I145" s="4">
        <v>0.53486591577499998</v>
      </c>
      <c r="J145" s="4">
        <v>0.141524016857</v>
      </c>
      <c r="K145" s="4">
        <v>1.6224205493899999E-2</v>
      </c>
    </row>
    <row r="146" spans="1:13" ht="15.6" x14ac:dyDescent="0.3">
      <c r="A146" s="1">
        <v>1918</v>
      </c>
      <c r="B146" s="4"/>
      <c r="C146" s="4"/>
      <c r="D146" s="4"/>
      <c r="E146" s="4"/>
      <c r="F146" s="4"/>
      <c r="G146" s="4"/>
      <c r="H146" s="4">
        <v>0.83841341733899999</v>
      </c>
      <c r="I146" s="4">
        <v>0.52808487415299998</v>
      </c>
      <c r="J146" s="4">
        <v>0.145541369915</v>
      </c>
      <c r="K146" s="4">
        <v>1.6045212745700001E-2</v>
      </c>
    </row>
    <row r="147" spans="1:13" ht="15.6" x14ac:dyDescent="0.3">
      <c r="A147" s="1">
        <v>1919</v>
      </c>
      <c r="B147" s="4"/>
      <c r="C147" s="4"/>
      <c r="D147" s="4"/>
      <c r="E147" s="4"/>
      <c r="F147" s="4"/>
      <c r="G147" s="4"/>
      <c r="H147" s="4">
        <v>0.83334118127800005</v>
      </c>
      <c r="I147" s="4">
        <v>0.52001339197200003</v>
      </c>
      <c r="J147" s="4">
        <v>0.15056604146999999</v>
      </c>
      <c r="K147" s="4">
        <v>1.60927772522E-2</v>
      </c>
    </row>
    <row r="148" spans="1:13" ht="15.6" x14ac:dyDescent="0.3">
      <c r="A148" s="1">
        <v>1920</v>
      </c>
      <c r="B148" s="4">
        <f>AVERAGE(H146:H150)</f>
        <v>0.82399085760120006</v>
      </c>
      <c r="C148" s="4">
        <f>AVERAGE(I146:I150)</f>
        <v>0.50624855160719995</v>
      </c>
      <c r="D148" s="4">
        <f>AVERAGE(J146:J150)</f>
        <v>0.1594828248024</v>
      </c>
      <c r="E148" s="4">
        <f>AVERAGE(K146:K150)</f>
        <v>1.652629375458E-2</v>
      </c>
      <c r="F148" s="4">
        <f>C148*(M148/L148)</f>
        <v>0.61737628244780485</v>
      </c>
      <c r="G148" s="4">
        <f>E148*(1-F148)/(1-C148)-0.01</f>
        <v>2.8067511990497139E-3</v>
      </c>
      <c r="H148" s="4">
        <v>0.82293212413799999</v>
      </c>
      <c r="I148" s="4">
        <v>0.50458508729899998</v>
      </c>
      <c r="J148" s="4">
        <v>0.16052520275099999</v>
      </c>
      <c r="K148" s="4">
        <v>1.6542673111000002E-2</v>
      </c>
      <c r="L148" s="4">
        <v>0.49199999999999999</v>
      </c>
      <c r="M148" s="4">
        <v>0.6</v>
      </c>
    </row>
    <row r="149" spans="1:13" ht="15.6" x14ac:dyDescent="0.3">
      <c r="A149" s="1">
        <v>1921</v>
      </c>
      <c r="B149" s="4"/>
      <c r="C149" s="4"/>
      <c r="D149" s="4"/>
      <c r="E149" s="4"/>
      <c r="F149" s="4"/>
      <c r="G149" s="4"/>
      <c r="H149" s="4">
        <v>0.81569588184399999</v>
      </c>
      <c r="I149" s="4">
        <v>0.493960410357</v>
      </c>
      <c r="J149" s="4">
        <v>0.16741579771000001</v>
      </c>
      <c r="K149" s="4">
        <v>1.6888320445999999E-2</v>
      </c>
    </row>
    <row r="150" spans="1:13" ht="15.6" x14ac:dyDescent="0.3">
      <c r="A150" s="1">
        <v>1922</v>
      </c>
      <c r="B150" s="4"/>
      <c r="C150" s="4"/>
      <c r="D150" s="4"/>
      <c r="E150" s="4"/>
      <c r="F150" s="4"/>
      <c r="G150" s="4"/>
      <c r="H150" s="4">
        <v>0.80957168340700003</v>
      </c>
      <c r="I150" s="4">
        <v>0.48459899425500003</v>
      </c>
      <c r="J150" s="4">
        <v>0.173365712166</v>
      </c>
      <c r="K150" s="4">
        <v>1.7062485217999999E-2</v>
      </c>
    </row>
    <row r="151" spans="1:13" ht="15.6" x14ac:dyDescent="0.3">
      <c r="A151" s="1">
        <v>1923</v>
      </c>
      <c r="B151" s="4"/>
      <c r="C151" s="4"/>
      <c r="D151" s="4"/>
      <c r="E151" s="4"/>
      <c r="F151" s="4"/>
      <c r="G151" s="4"/>
      <c r="H151" s="4">
        <v>0.80484408140200003</v>
      </c>
      <c r="I151" s="4">
        <v>0.47731238603600001</v>
      </c>
      <c r="J151" s="4">
        <v>0.177975594997</v>
      </c>
      <c r="K151" s="4">
        <v>1.7180323600800001E-2</v>
      </c>
    </row>
    <row r="152" spans="1:13" ht="15.6" x14ac:dyDescent="0.3">
      <c r="A152" s="1">
        <v>1924</v>
      </c>
      <c r="B152" s="4"/>
      <c r="C152" s="4"/>
      <c r="D152" s="4"/>
      <c r="E152" s="4"/>
      <c r="F152" s="4"/>
      <c r="G152" s="4"/>
      <c r="H152" s="4">
        <v>0.80336010456100004</v>
      </c>
      <c r="I152" s="4">
        <v>0.474269390106</v>
      </c>
      <c r="J152" s="4">
        <v>0.17966037988700001</v>
      </c>
      <c r="K152" s="4">
        <v>1.6979515552500001E-2</v>
      </c>
    </row>
    <row r="153" spans="1:13" ht="15.6" x14ac:dyDescent="0.3">
      <c r="A153" s="1">
        <v>1925</v>
      </c>
      <c r="B153" s="4">
        <f>AVERAGE(H151:H155)</f>
        <v>0.79603471755980004</v>
      </c>
      <c r="C153" s="4">
        <f>AVERAGE(I151:I155)</f>
        <v>0.46591015458100005</v>
      </c>
      <c r="D153" s="4">
        <f>AVERAGE(J151:J155)</f>
        <v>0.18174611330019999</v>
      </c>
      <c r="E153" s="4">
        <f>AVERAGE(K151:K155)</f>
        <v>2.2219145298000002E-2</v>
      </c>
      <c r="F153" s="4"/>
      <c r="G153" s="4"/>
      <c r="H153" s="4">
        <v>0.78683161735499996</v>
      </c>
      <c r="I153" s="4">
        <v>0.44698679447200002</v>
      </c>
      <c r="J153" s="4">
        <v>0.18768256902700001</v>
      </c>
      <c r="K153" s="4">
        <v>2.5485694408400001E-2</v>
      </c>
    </row>
    <row r="154" spans="1:13" ht="15.6" x14ac:dyDescent="0.3">
      <c r="A154" s="1">
        <v>1926</v>
      </c>
      <c r="B154" s="4"/>
      <c r="C154" s="4"/>
      <c r="D154" s="4"/>
      <c r="E154" s="4"/>
      <c r="F154" s="4"/>
      <c r="G154" s="4"/>
      <c r="H154" s="4">
        <v>0.78708881139800002</v>
      </c>
      <c r="I154" s="4">
        <v>0.45357438921900001</v>
      </c>
      <c r="J154" s="4">
        <v>0.186002075672</v>
      </c>
      <c r="K154" s="4">
        <v>2.6909112930299999E-2</v>
      </c>
    </row>
    <row r="155" spans="1:13" ht="15.6" x14ac:dyDescent="0.3">
      <c r="A155" s="1">
        <v>1927</v>
      </c>
      <c r="B155" s="4"/>
      <c r="C155" s="4"/>
      <c r="D155" s="4"/>
      <c r="E155" s="4"/>
      <c r="F155" s="4"/>
      <c r="G155" s="4"/>
      <c r="H155" s="4">
        <v>0.79804897308300005</v>
      </c>
      <c r="I155" s="4">
        <v>0.47740781307199998</v>
      </c>
      <c r="J155" s="4">
        <v>0.17740994691799999</v>
      </c>
      <c r="K155" s="4">
        <v>2.4541079997999999E-2</v>
      </c>
    </row>
    <row r="156" spans="1:13" ht="15.6" x14ac:dyDescent="0.3">
      <c r="A156" s="1">
        <v>1928</v>
      </c>
      <c r="B156" s="4"/>
      <c r="C156" s="4"/>
      <c r="D156" s="4"/>
      <c r="E156" s="4"/>
      <c r="F156" s="4"/>
      <c r="G156" s="4"/>
      <c r="H156" s="4"/>
      <c r="I156" s="4"/>
      <c r="J156" s="4"/>
      <c r="K156" s="4"/>
    </row>
    <row r="157" spans="1:13" ht="15.6" x14ac:dyDescent="0.3">
      <c r="A157" s="1">
        <v>1929</v>
      </c>
      <c r="B157" s="4"/>
      <c r="C157" s="4"/>
      <c r="D157" s="4"/>
      <c r="E157" s="4"/>
      <c r="F157" s="4"/>
      <c r="G157" s="4"/>
      <c r="H157" s="4">
        <v>0.802656829357</v>
      </c>
      <c r="I157" s="4">
        <v>0.490732103586</v>
      </c>
      <c r="J157" s="4">
        <v>0.17505425214799999</v>
      </c>
      <c r="K157" s="4">
        <v>2.22889184952E-2</v>
      </c>
    </row>
    <row r="158" spans="1:13" ht="15.6" x14ac:dyDescent="0.3">
      <c r="A158" s="1">
        <v>1930</v>
      </c>
      <c r="B158" s="4">
        <f>AVERAGE(H156:H160)</f>
        <v>0.79303523898100003</v>
      </c>
      <c r="C158" s="4">
        <f>AVERAGE(I156:I160)</f>
        <v>0.47451822459674997</v>
      </c>
      <c r="D158" s="4">
        <f>AVERAGE(J156:J160)</f>
        <v>0.1854461580515</v>
      </c>
      <c r="E158" s="4">
        <f>AVERAGE(K156:K160)</f>
        <v>2.1518602967249997E-2</v>
      </c>
      <c r="F158" s="4">
        <f>C158*(M158/L158)</f>
        <v>0.54859912885868989</v>
      </c>
      <c r="G158" s="4">
        <f>E158*(1-F158)/(1-C158)-0.01</f>
        <v>8.4849724192747941E-3</v>
      </c>
      <c r="H158" s="4">
        <v>0.80225580930700002</v>
      </c>
      <c r="I158" s="4">
        <v>0.49606510996800002</v>
      </c>
      <c r="J158" s="4">
        <v>0.17716956138600001</v>
      </c>
      <c r="K158" s="4">
        <v>2.0574629306799999E-2</v>
      </c>
      <c r="L158" s="4">
        <v>0.47399999999999998</v>
      </c>
      <c r="M158" s="4">
        <v>0.54800000000000004</v>
      </c>
    </row>
    <row r="159" spans="1:13" ht="15.6" x14ac:dyDescent="0.3">
      <c r="A159" s="1">
        <v>1931</v>
      </c>
      <c r="B159" s="4"/>
      <c r="C159" s="4"/>
      <c r="D159" s="4"/>
      <c r="E159" s="4"/>
      <c r="F159" s="4"/>
      <c r="G159" s="4"/>
      <c r="H159" s="4">
        <v>0.78757292032199999</v>
      </c>
      <c r="I159" s="4">
        <v>0.46331968903499998</v>
      </c>
      <c r="J159" s="4">
        <v>0.19110560417200001</v>
      </c>
      <c r="K159" s="4">
        <v>2.1321475505799999E-2</v>
      </c>
    </row>
    <row r="160" spans="1:13" ht="15.6" x14ac:dyDescent="0.3">
      <c r="A160" s="1">
        <v>1932</v>
      </c>
      <c r="B160" s="4"/>
      <c r="C160" s="4"/>
      <c r="D160" s="4"/>
      <c r="E160" s="4"/>
      <c r="F160" s="4"/>
      <c r="G160" s="4"/>
      <c r="H160" s="4">
        <v>0.77965539693800001</v>
      </c>
      <c r="I160" s="4">
        <v>0.447955995798</v>
      </c>
      <c r="J160" s="4">
        <v>0.1984552145</v>
      </c>
      <c r="K160" s="4">
        <v>2.1889388561199999E-2</v>
      </c>
    </row>
    <row r="161" spans="1:13" ht="15.6" x14ac:dyDescent="0.3">
      <c r="A161" s="1">
        <v>1933</v>
      </c>
      <c r="B161" s="4"/>
      <c r="C161" s="4"/>
      <c r="D161" s="4"/>
      <c r="E161" s="4"/>
      <c r="F161" s="4"/>
      <c r="G161" s="4"/>
      <c r="H161" s="4">
        <v>0.78115528821900004</v>
      </c>
      <c r="I161" s="4">
        <v>0.44593450427100001</v>
      </c>
      <c r="J161" s="4">
        <v>0.19603872299200001</v>
      </c>
      <c r="K161" s="4">
        <v>2.2805988788600001E-2</v>
      </c>
    </row>
    <row r="162" spans="1:13" ht="15.6" x14ac:dyDescent="0.3">
      <c r="A162" s="1">
        <v>1934</v>
      </c>
      <c r="B162" s="4"/>
      <c r="C162" s="4"/>
      <c r="D162" s="4"/>
      <c r="E162" s="4"/>
      <c r="F162" s="4"/>
      <c r="G162" s="4"/>
      <c r="H162" s="4"/>
      <c r="I162" s="4"/>
      <c r="J162" s="4"/>
      <c r="K162" s="4"/>
    </row>
    <row r="163" spans="1:13" ht="15.6" x14ac:dyDescent="0.3">
      <c r="A163" s="1">
        <v>1935</v>
      </c>
      <c r="B163" s="4">
        <f>AVERAGE(H161:H165)</f>
        <v>0.77101862430549994</v>
      </c>
      <c r="C163" s="4">
        <f>AVERAGE(I161:I165)</f>
        <v>0.43560562282824999</v>
      </c>
      <c r="D163" s="4">
        <f>AVERAGE(J161:J165)</f>
        <v>0.20464375615124999</v>
      </c>
      <c r="E163" s="4">
        <f>AVERAGE(K161:K165)</f>
        <v>2.4337619543075003E-2</v>
      </c>
      <c r="F163" s="4"/>
      <c r="G163" s="4"/>
      <c r="H163" s="4">
        <v>0.77223932743099999</v>
      </c>
      <c r="I163" s="4">
        <v>0.437453299761</v>
      </c>
      <c r="J163" s="4">
        <v>0.202810585499</v>
      </c>
      <c r="K163" s="4">
        <v>2.4950087070500001E-2</v>
      </c>
    </row>
    <row r="164" spans="1:13" ht="15.6" x14ac:dyDescent="0.3">
      <c r="A164" s="1">
        <v>1936</v>
      </c>
      <c r="B164" s="4"/>
      <c r="C164" s="4"/>
      <c r="D164" s="4"/>
      <c r="E164" s="4"/>
      <c r="F164" s="4"/>
      <c r="G164" s="4"/>
      <c r="H164" s="4">
        <v>0.76686728000600002</v>
      </c>
      <c r="I164" s="4">
        <v>0.43266689777400003</v>
      </c>
      <c r="J164" s="4">
        <v>0.20830553770099999</v>
      </c>
      <c r="K164" s="4">
        <v>2.4827182292899999E-2</v>
      </c>
    </row>
    <row r="165" spans="1:13" ht="15.6" x14ac:dyDescent="0.3">
      <c r="A165" s="1">
        <v>1937</v>
      </c>
      <c r="B165" s="4"/>
      <c r="C165" s="4"/>
      <c r="D165" s="4"/>
      <c r="E165" s="4"/>
      <c r="F165" s="4"/>
      <c r="G165" s="4"/>
      <c r="H165" s="4">
        <v>0.76381260156599995</v>
      </c>
      <c r="I165" s="4">
        <v>0.42636778950699999</v>
      </c>
      <c r="J165" s="4">
        <v>0.21142017841300001</v>
      </c>
      <c r="K165" s="4">
        <v>2.4767220020300001E-2</v>
      </c>
    </row>
    <row r="166" spans="1:13" ht="15.6" x14ac:dyDescent="0.3">
      <c r="A166" s="1">
        <v>1938</v>
      </c>
      <c r="B166" s="4"/>
      <c r="C166" s="4"/>
      <c r="D166" s="4"/>
      <c r="E166" s="4"/>
      <c r="F166" s="4"/>
      <c r="G166" s="4"/>
      <c r="H166" s="4">
        <v>0.74733388423900005</v>
      </c>
      <c r="I166" s="4">
        <v>0.39694228768299999</v>
      </c>
      <c r="J166" s="4">
        <v>0.22104090452200001</v>
      </c>
      <c r="K166" s="4">
        <v>3.1625211238899997E-2</v>
      </c>
    </row>
    <row r="167" spans="1:13" ht="15.6" x14ac:dyDescent="0.3">
      <c r="A167" s="1">
        <v>1939</v>
      </c>
      <c r="B167" s="4"/>
      <c r="C167" s="4"/>
      <c r="D167" s="4"/>
      <c r="E167" s="4"/>
      <c r="F167" s="4"/>
      <c r="G167" s="4"/>
      <c r="H167" s="4">
        <v>0.75572770834000003</v>
      </c>
      <c r="I167" s="4">
        <v>0.39993488788600001</v>
      </c>
      <c r="J167" s="4">
        <v>0.214483618736</v>
      </c>
      <c r="K167" s="4">
        <v>2.9788672924E-2</v>
      </c>
    </row>
    <row r="168" spans="1:13" ht="15.6" x14ac:dyDescent="0.3">
      <c r="A168" s="1">
        <v>1940</v>
      </c>
      <c r="B168" s="4">
        <f>AVERAGE(H166:H170)</f>
        <v>0.74058663845060002</v>
      </c>
      <c r="C168" s="4">
        <f>AVERAGE(I166:I170)</f>
        <v>0.37112493515</v>
      </c>
      <c r="D168" s="4">
        <f>AVERAGE(J166:J170)</f>
        <v>0.22833005189880001</v>
      </c>
      <c r="E168" s="4">
        <f>AVERAGE(K166:K170)</f>
        <v>3.1083309650420006E-2</v>
      </c>
      <c r="F168" s="4">
        <f>C168*(M168/L168)</f>
        <v>0.5357285565250689</v>
      </c>
      <c r="G168" s="4">
        <f>E168*(1-F168)/(1-C168)-0.01</f>
        <v>1.2947472154617662E-2</v>
      </c>
      <c r="H168" s="4">
        <v>0.72407990694000002</v>
      </c>
      <c r="I168" s="4">
        <v>0.34785139560700001</v>
      </c>
      <c r="J168" s="4">
        <v>0.23663932085</v>
      </c>
      <c r="K168" s="4">
        <v>3.9280772209200003E-2</v>
      </c>
      <c r="L168" s="4">
        <v>0.36299999999999999</v>
      </c>
      <c r="M168" s="4">
        <v>0.52400000000000002</v>
      </c>
    </row>
    <row r="169" spans="1:13" ht="15.6" x14ac:dyDescent="0.3">
      <c r="A169" s="1">
        <v>1941</v>
      </c>
      <c r="B169" s="4"/>
      <c r="C169" s="4"/>
      <c r="D169" s="4"/>
      <c r="E169" s="4"/>
      <c r="F169" s="4"/>
      <c r="G169" s="4"/>
      <c r="H169" s="4">
        <v>0.73235297203100003</v>
      </c>
      <c r="I169" s="4">
        <v>0.34842631220800002</v>
      </c>
      <c r="J169" s="4">
        <v>0.238801538944</v>
      </c>
      <c r="K169" s="4">
        <v>2.88454890251E-2</v>
      </c>
    </row>
    <row r="170" spans="1:13" ht="15.6" x14ac:dyDescent="0.3">
      <c r="A170" s="1">
        <v>1942</v>
      </c>
      <c r="B170" s="4"/>
      <c r="C170" s="4"/>
      <c r="D170" s="4"/>
      <c r="E170" s="4"/>
      <c r="F170" s="4"/>
      <c r="G170" s="4"/>
      <c r="H170" s="4">
        <v>0.74343872070299999</v>
      </c>
      <c r="I170" s="4">
        <v>0.36246979236600002</v>
      </c>
      <c r="J170" s="4">
        <v>0.230684876442</v>
      </c>
      <c r="K170" s="4">
        <v>2.5876402854900001E-2</v>
      </c>
    </row>
    <row r="171" spans="1:13" ht="15.6" x14ac:dyDescent="0.3">
      <c r="A171" s="1">
        <v>1943</v>
      </c>
      <c r="B171" s="4"/>
      <c r="C171" s="4"/>
      <c r="D171" s="4"/>
      <c r="E171" s="4"/>
      <c r="F171" s="4"/>
      <c r="G171" s="4"/>
      <c r="H171" s="4">
        <v>0.76392221450800002</v>
      </c>
      <c r="I171" s="4">
        <v>0.380550712347</v>
      </c>
      <c r="J171" s="4">
        <v>0.20853877067599999</v>
      </c>
      <c r="K171" s="4">
        <v>2.75390148163E-2</v>
      </c>
    </row>
    <row r="172" spans="1:13" ht="15.6" x14ac:dyDescent="0.3">
      <c r="A172" s="1">
        <v>1944</v>
      </c>
      <c r="B172" s="4"/>
      <c r="C172" s="4"/>
      <c r="D172" s="4"/>
      <c r="E172" s="4"/>
      <c r="F172" s="4"/>
      <c r="G172" s="4"/>
      <c r="H172" s="4">
        <v>0.75842827558500003</v>
      </c>
      <c r="I172" s="4">
        <v>0.37837940454500002</v>
      </c>
      <c r="J172" s="4">
        <v>0.21298503875700001</v>
      </c>
      <c r="K172" s="4">
        <v>2.8586566448199999E-2</v>
      </c>
    </row>
    <row r="173" spans="1:13" ht="15.6" x14ac:dyDescent="0.3">
      <c r="A173" s="1">
        <v>1945</v>
      </c>
      <c r="B173" s="4">
        <f>AVERAGE(H171:H175)</f>
        <v>0.72910113334659998</v>
      </c>
      <c r="C173" s="4">
        <f>AVERAGE(I171:I175)</f>
        <v>0.344012004137</v>
      </c>
      <c r="D173" s="4">
        <f>AVERAGE(J171:J175)</f>
        <v>0.242435157299</v>
      </c>
      <c r="E173" s="4">
        <f>AVERAGE(K171:K175)</f>
        <v>2.8463685512539999E-2</v>
      </c>
      <c r="F173" s="4"/>
      <c r="G173" s="4"/>
      <c r="H173" s="4">
        <v>0.73745542764700001</v>
      </c>
      <c r="I173" s="4">
        <v>0.35172209143599997</v>
      </c>
      <c r="J173" s="4">
        <v>0.23279595375100001</v>
      </c>
      <c r="K173" s="4">
        <v>2.9748618602799998E-2</v>
      </c>
    </row>
    <row r="174" spans="1:13" ht="15.6" x14ac:dyDescent="0.3">
      <c r="A174" s="1">
        <v>1946</v>
      </c>
      <c r="B174" s="4"/>
      <c r="C174" s="4"/>
      <c r="D174" s="4"/>
      <c r="E174" s="4"/>
      <c r="F174" s="4"/>
      <c r="G174" s="4"/>
      <c r="H174" s="4">
        <v>0.69750392436999997</v>
      </c>
      <c r="I174" s="4">
        <v>0.307016998529</v>
      </c>
      <c r="J174" s="4">
        <v>0.27550464868500002</v>
      </c>
      <c r="K174" s="4">
        <v>2.6991426944700001E-2</v>
      </c>
    </row>
    <row r="175" spans="1:13" ht="15.6" x14ac:dyDescent="0.3">
      <c r="A175" s="1">
        <v>1947</v>
      </c>
      <c r="B175" s="4"/>
      <c r="C175" s="4"/>
      <c r="D175" s="4"/>
      <c r="E175" s="4"/>
      <c r="F175" s="4"/>
      <c r="G175" s="4"/>
      <c r="H175" s="4">
        <v>0.688195824623</v>
      </c>
      <c r="I175" s="4">
        <v>0.30239081382799998</v>
      </c>
      <c r="J175" s="4">
        <v>0.28235137462600002</v>
      </c>
      <c r="K175" s="4">
        <v>2.94528007507E-2</v>
      </c>
    </row>
    <row r="176" spans="1:13" ht="15.6" x14ac:dyDescent="0.3">
      <c r="A176" s="1">
        <v>1948</v>
      </c>
      <c r="B176" s="4"/>
      <c r="C176" s="4"/>
      <c r="D176" s="4"/>
      <c r="E176" s="4"/>
      <c r="F176" s="4"/>
      <c r="G176" s="4"/>
      <c r="H176" s="4">
        <v>0.69914358854299996</v>
      </c>
      <c r="I176" s="4">
        <v>0.30566769838300001</v>
      </c>
      <c r="J176" s="4">
        <v>0.27141028642699999</v>
      </c>
      <c r="K176" s="4">
        <v>2.9446125030499998E-2</v>
      </c>
    </row>
    <row r="177" spans="1:13" ht="15.6" x14ac:dyDescent="0.3">
      <c r="A177" s="1">
        <v>1949</v>
      </c>
      <c r="B177" s="4"/>
      <c r="C177" s="4"/>
      <c r="D177" s="4"/>
      <c r="E177" s="4"/>
      <c r="F177" s="4"/>
      <c r="G177" s="4"/>
      <c r="H177" s="4">
        <v>0.71519738435699998</v>
      </c>
      <c r="I177" s="4">
        <v>0.33264631032899999</v>
      </c>
      <c r="J177" s="4">
        <v>0.25173079967500001</v>
      </c>
      <c r="K177" s="4">
        <v>3.3071815967599998E-2</v>
      </c>
    </row>
    <row r="178" spans="1:13" ht="15.6" x14ac:dyDescent="0.3">
      <c r="A178" s="1">
        <v>1950</v>
      </c>
      <c r="B178" s="4">
        <f>AVERAGE(H176:H180)</f>
        <v>0.71195579767219996</v>
      </c>
      <c r="C178" s="4">
        <f>AVERAGE(I176:I180)</f>
        <v>0.32397644519800001</v>
      </c>
      <c r="D178" s="4">
        <f>AVERAGE(J176:J180)</f>
        <v>0.25612485408800001</v>
      </c>
      <c r="E178" s="4">
        <f>AVERAGE(K176:K180)</f>
        <v>3.1919324398040003E-2</v>
      </c>
      <c r="F178" s="4">
        <f>C178*(M178/L178)</f>
        <v>0.3773258598264132</v>
      </c>
      <c r="G178" s="4">
        <f>E178*(1-F178)/(1-C178)-0.01</f>
        <v>1.9400362950803725E-2</v>
      </c>
      <c r="H178" s="4">
        <v>0.72239667177199995</v>
      </c>
      <c r="I178" s="4">
        <v>0.33377340436000003</v>
      </c>
      <c r="J178" s="4">
        <v>0.24572384357499999</v>
      </c>
      <c r="K178" s="4">
        <v>3.1879365444200003E-2</v>
      </c>
      <c r="L178" s="4">
        <v>0.33400000000000002</v>
      </c>
      <c r="M178" s="4">
        <v>0.38900000000000001</v>
      </c>
    </row>
    <row r="179" spans="1:13" ht="15.6" x14ac:dyDescent="0.3">
      <c r="A179" s="1">
        <v>1951</v>
      </c>
      <c r="B179" s="4"/>
      <c r="C179" s="4"/>
      <c r="D179" s="4"/>
      <c r="E179" s="4"/>
      <c r="F179" s="4"/>
      <c r="G179" s="4"/>
      <c r="H179" s="4">
        <v>0.69978082180000001</v>
      </c>
      <c r="I179" s="4">
        <v>0.327243804932</v>
      </c>
      <c r="J179" s="4">
        <v>0.268111467361</v>
      </c>
      <c r="K179" s="4">
        <v>3.2107710838300003E-2</v>
      </c>
    </row>
    <row r="180" spans="1:13" ht="15.6" x14ac:dyDescent="0.3">
      <c r="A180" s="1">
        <v>1952</v>
      </c>
      <c r="B180" s="4"/>
      <c r="C180" s="4"/>
      <c r="D180" s="4"/>
      <c r="E180" s="4"/>
      <c r="F180" s="4"/>
      <c r="G180" s="4"/>
      <c r="H180" s="4">
        <v>0.72326052188900003</v>
      </c>
      <c r="I180" s="4">
        <v>0.320551007986</v>
      </c>
      <c r="J180" s="4">
        <v>0.243647873402</v>
      </c>
      <c r="K180" s="4">
        <v>3.30916047096E-2</v>
      </c>
    </row>
    <row r="181" spans="1:13" ht="15.6" x14ac:dyDescent="0.3">
      <c r="A181" s="1">
        <v>1953</v>
      </c>
      <c r="B181" s="4"/>
      <c r="C181" s="4"/>
      <c r="D181" s="4"/>
      <c r="E181" s="4"/>
      <c r="F181" s="4"/>
      <c r="G181" s="4"/>
      <c r="H181" s="4">
        <v>0.72844237089200004</v>
      </c>
      <c r="I181" s="4">
        <v>0.31898128986399998</v>
      </c>
      <c r="J181" s="4">
        <v>0.240161955357</v>
      </c>
      <c r="K181" s="4">
        <v>3.1395554542500002E-2</v>
      </c>
    </row>
    <row r="182" spans="1:13" ht="15.6" x14ac:dyDescent="0.3">
      <c r="A182" s="1">
        <v>1954</v>
      </c>
      <c r="B182" s="4"/>
      <c r="C182" s="4"/>
      <c r="D182" s="4"/>
      <c r="E182" s="4"/>
      <c r="F182" s="4"/>
      <c r="G182" s="4"/>
      <c r="H182" s="4">
        <v>0.70854228735000002</v>
      </c>
      <c r="I182" s="4">
        <v>0.30430740117999999</v>
      </c>
      <c r="J182" s="4">
        <v>0.25609773397399999</v>
      </c>
      <c r="K182" s="4">
        <v>3.53599786758E-2</v>
      </c>
    </row>
    <row r="183" spans="1:13" ht="15.6" x14ac:dyDescent="0.3">
      <c r="A183" s="1">
        <v>1955</v>
      </c>
      <c r="B183" s="4">
        <f>AVERAGE(H181:H185)</f>
        <v>0.70969376564039999</v>
      </c>
      <c r="C183" s="4">
        <f>AVERAGE(I181:I185)</f>
        <v>0.31597227454200005</v>
      </c>
      <c r="D183" s="4">
        <f>AVERAGE(J181:J185)</f>
        <v>0.25444536209099999</v>
      </c>
      <c r="E183" s="4">
        <f>AVERAGE(K181:K185)</f>
        <v>3.5860848426819997E-2</v>
      </c>
      <c r="F183" s="4"/>
      <c r="G183" s="4"/>
      <c r="H183" s="4">
        <v>0.70573312044100001</v>
      </c>
      <c r="I183" s="4">
        <v>0.31082558631899998</v>
      </c>
      <c r="J183" s="4">
        <v>0.25774276256599998</v>
      </c>
      <c r="K183" s="4">
        <v>3.6524116992999997E-2</v>
      </c>
    </row>
    <row r="184" spans="1:13" ht="15.6" x14ac:dyDescent="0.3">
      <c r="A184" s="1">
        <v>1956</v>
      </c>
      <c r="B184" s="4"/>
      <c r="C184" s="4"/>
      <c r="D184" s="4"/>
      <c r="E184" s="4"/>
      <c r="F184" s="4"/>
      <c r="G184" s="4"/>
      <c r="H184" s="4">
        <v>0.69950872659700003</v>
      </c>
      <c r="I184" s="4">
        <v>0.31331270933200001</v>
      </c>
      <c r="J184" s="4">
        <v>0.26245969533899999</v>
      </c>
      <c r="K184" s="4">
        <v>3.8031578064000003E-2</v>
      </c>
    </row>
    <row r="185" spans="1:13" ht="15.6" x14ac:dyDescent="0.3">
      <c r="A185" s="1">
        <v>1957</v>
      </c>
      <c r="B185" s="4"/>
      <c r="C185" s="4"/>
      <c r="D185" s="4"/>
      <c r="E185" s="4"/>
      <c r="F185" s="4"/>
      <c r="G185" s="4"/>
      <c r="H185" s="4">
        <v>0.70624232292199995</v>
      </c>
      <c r="I185" s="4">
        <v>0.33243438601500003</v>
      </c>
      <c r="J185" s="4">
        <v>0.25576466321899999</v>
      </c>
      <c r="K185" s="4">
        <v>3.7993013858800002E-2</v>
      </c>
    </row>
    <row r="186" spans="1:13" ht="15.6" x14ac:dyDescent="0.3">
      <c r="A186" s="1">
        <v>1958</v>
      </c>
      <c r="B186" s="4"/>
      <c r="C186" s="4"/>
      <c r="D186" s="4"/>
      <c r="E186" s="4"/>
      <c r="F186" s="4"/>
      <c r="G186" s="4"/>
      <c r="H186" s="4">
        <v>0.69166219234500004</v>
      </c>
      <c r="I186" s="4">
        <v>0.31122329831099999</v>
      </c>
      <c r="J186" s="4">
        <v>0.26860189437900001</v>
      </c>
      <c r="K186" s="4">
        <v>3.9735913276700001E-2</v>
      </c>
    </row>
    <row r="187" spans="1:13" ht="15.6" x14ac:dyDescent="0.3">
      <c r="A187" s="1">
        <v>1959</v>
      </c>
      <c r="B187" s="4"/>
      <c r="C187" s="4"/>
      <c r="D187" s="4"/>
      <c r="E187" s="4"/>
      <c r="F187" s="4"/>
      <c r="G187" s="4"/>
      <c r="H187" s="4">
        <v>0.70720601081800005</v>
      </c>
      <c r="I187" s="4">
        <v>0.325632512569</v>
      </c>
      <c r="J187" s="4">
        <v>0.25382030010200002</v>
      </c>
      <c r="K187" s="4">
        <v>3.8973689079300003E-2</v>
      </c>
    </row>
    <row r="188" spans="1:13" ht="15.6" x14ac:dyDescent="0.3">
      <c r="A188" s="1">
        <v>1960</v>
      </c>
      <c r="B188" s="4">
        <f>AVERAGE(H186:H190)</f>
        <v>0.70395830273625004</v>
      </c>
      <c r="C188" s="4">
        <f>AVERAGE(I186:I190)</f>
        <v>0.31781964749074998</v>
      </c>
      <c r="D188" s="4">
        <f>AVERAGE(J186:J190)</f>
        <v>0.25619128346449999</v>
      </c>
      <c r="E188" s="4">
        <f>AVERAGE(K186:K190)</f>
        <v>3.9850413799300002E-2</v>
      </c>
      <c r="F188" s="4">
        <f>C188*(M188/L188)</f>
        <v>0.35169384189415276</v>
      </c>
      <c r="G188" s="4">
        <f>E188*(1-F188)/(1-C188)-0.01</f>
        <v>2.7871610599928716E-2</v>
      </c>
      <c r="H188" s="4">
        <v>0.71097141504299999</v>
      </c>
      <c r="I188" s="4">
        <v>0.314349293709</v>
      </c>
      <c r="J188" s="4">
        <v>0.248056411743</v>
      </c>
      <c r="K188" s="4">
        <v>4.0972173213999999E-2</v>
      </c>
      <c r="L188" s="4">
        <v>0.31900000000000001</v>
      </c>
      <c r="M188" s="4">
        <v>0.35299999999999998</v>
      </c>
    </row>
    <row r="189" spans="1:13" ht="15.6" x14ac:dyDescent="0.3">
      <c r="A189" s="1">
        <v>1961</v>
      </c>
      <c r="B189" s="4"/>
      <c r="C189" s="4"/>
      <c r="D189" s="4"/>
      <c r="E189" s="4"/>
      <c r="F189" s="4"/>
      <c r="G189" s="4"/>
      <c r="H189" s="4"/>
      <c r="I189" s="4"/>
      <c r="J189" s="4"/>
      <c r="K189" s="4"/>
    </row>
    <row r="190" spans="1:13" ht="15.6" x14ac:dyDescent="0.3">
      <c r="A190" s="1">
        <v>1962</v>
      </c>
      <c r="B190" s="4"/>
      <c r="C190" s="4"/>
      <c r="D190" s="4"/>
      <c r="E190" s="4"/>
      <c r="F190" s="4"/>
      <c r="G190" s="4"/>
      <c r="H190" s="4">
        <v>0.70599359273899998</v>
      </c>
      <c r="I190" s="4">
        <v>0.32007348537399999</v>
      </c>
      <c r="J190" s="4">
        <v>0.254286527634</v>
      </c>
      <c r="K190" s="4">
        <v>3.97198796272E-2</v>
      </c>
    </row>
    <row r="191" spans="1:13" ht="15.6" x14ac:dyDescent="0.3">
      <c r="A191" s="1">
        <v>1963</v>
      </c>
      <c r="B191" s="4"/>
      <c r="C191" s="4"/>
      <c r="D191" s="4"/>
      <c r="E191" s="4"/>
      <c r="F191" s="4"/>
      <c r="G191" s="4"/>
      <c r="H191" s="4"/>
      <c r="I191" s="4"/>
      <c r="J191" s="4"/>
      <c r="K191" s="4"/>
    </row>
    <row r="192" spans="1:13" ht="15.6" x14ac:dyDescent="0.3">
      <c r="A192" s="1">
        <v>1964</v>
      </c>
      <c r="B192" s="4"/>
      <c r="C192" s="4"/>
      <c r="D192" s="4"/>
      <c r="E192" s="4"/>
      <c r="F192" s="4"/>
      <c r="G192" s="4"/>
      <c r="H192" s="4">
        <v>0.72894281148899998</v>
      </c>
      <c r="I192" s="4">
        <v>0.325498402119</v>
      </c>
      <c r="J192" s="4">
        <v>0.23060721159</v>
      </c>
      <c r="K192" s="4">
        <v>4.04499769211E-2</v>
      </c>
    </row>
    <row r="193" spans="1:13" ht="15.6" x14ac:dyDescent="0.3">
      <c r="A193" s="1">
        <v>1965</v>
      </c>
      <c r="B193" s="4">
        <f>AVERAGE(H190:H197)</f>
        <v>0.67572395290642862</v>
      </c>
      <c r="C193" s="4">
        <f>AVERAGE(I190:I197)</f>
        <v>0.2930777221917143</v>
      </c>
      <c r="D193" s="4">
        <f>AVERAGE(J190:J197)</f>
        <v>0.26740983554300002</v>
      </c>
      <c r="E193" s="4">
        <f>AVERAGE(K190:K197)</f>
        <v>5.6866177490771434E-2</v>
      </c>
      <c r="F193" s="4"/>
      <c r="G193" s="4"/>
      <c r="H193" s="4">
        <v>0.71577018499400002</v>
      </c>
      <c r="I193" s="4">
        <v>0.31861621141399998</v>
      </c>
      <c r="J193" s="4">
        <v>0.23853594064700001</v>
      </c>
      <c r="K193" s="4">
        <v>4.5693755149800001E-2</v>
      </c>
    </row>
    <row r="194" spans="1:13" ht="15.6" x14ac:dyDescent="0.3">
      <c r="A194" s="1">
        <v>1966</v>
      </c>
      <c r="B194" s="4"/>
      <c r="C194" s="4"/>
      <c r="D194" s="4"/>
      <c r="E194" s="4"/>
      <c r="F194" s="4"/>
      <c r="G194" s="4"/>
      <c r="H194" s="4">
        <v>0.69428777694699995</v>
      </c>
      <c r="I194" s="4">
        <v>0.304876089096</v>
      </c>
      <c r="J194" s="4">
        <v>0.252992749214</v>
      </c>
      <c r="K194" s="4">
        <v>5.2719473838799998E-2</v>
      </c>
    </row>
    <row r="195" spans="1:13" ht="15.6" x14ac:dyDescent="0.3">
      <c r="A195" s="1">
        <v>1967</v>
      </c>
      <c r="B195" s="4"/>
      <c r="C195" s="4"/>
      <c r="D195" s="4"/>
      <c r="E195" s="4"/>
      <c r="F195" s="4"/>
      <c r="G195" s="4"/>
      <c r="H195" s="4">
        <v>0.67285490035999995</v>
      </c>
      <c r="I195" s="4">
        <v>0.29204958677300003</v>
      </c>
      <c r="J195" s="4">
        <v>0.266878902912</v>
      </c>
      <c r="K195" s="4">
        <v>6.0266196727800002E-2</v>
      </c>
    </row>
    <row r="196" spans="1:13" ht="15.6" x14ac:dyDescent="0.3">
      <c r="A196" s="1">
        <v>1968</v>
      </c>
      <c r="B196" s="4"/>
      <c r="C196" s="4"/>
      <c r="D196" s="4"/>
      <c r="E196" s="4"/>
      <c r="F196" s="4"/>
      <c r="G196" s="4"/>
      <c r="H196" s="4">
        <v>0.62462389469099999</v>
      </c>
      <c r="I196" s="4">
        <v>0.25710728764500002</v>
      </c>
      <c r="J196" s="4">
        <v>0.30179911851899999</v>
      </c>
      <c r="K196" s="4">
        <v>7.3576986789699997E-2</v>
      </c>
    </row>
    <row r="197" spans="1:13" ht="15.6" x14ac:dyDescent="0.3">
      <c r="A197" s="1">
        <v>1969</v>
      </c>
      <c r="B197" s="4"/>
      <c r="C197" s="4"/>
      <c r="D197" s="4"/>
      <c r="E197" s="4"/>
      <c r="F197" s="4"/>
      <c r="G197" s="4"/>
      <c r="H197" s="4">
        <v>0.587594509125</v>
      </c>
      <c r="I197" s="4">
        <v>0.23332299292100001</v>
      </c>
      <c r="J197" s="4">
        <v>0.32676839828499998</v>
      </c>
      <c r="K197" s="4">
        <v>8.5636973381000001E-2</v>
      </c>
    </row>
    <row r="198" spans="1:13" ht="15.6" x14ac:dyDescent="0.3">
      <c r="A198" s="1">
        <v>1970</v>
      </c>
      <c r="B198" s="4">
        <f>AVERAGE(H193:H198)</f>
        <v>0.64613006512316662</v>
      </c>
      <c r="C198" s="4">
        <f>AVERAGE(I193:I198)</f>
        <v>0.26820639520866663</v>
      </c>
      <c r="D198" s="4">
        <f>AVERAGE(J193:J198)</f>
        <v>0.28947446743650002</v>
      </c>
      <c r="E198" s="4">
        <f>AVERAGE(K193:K198)</f>
        <v>6.4395427703849997E-2</v>
      </c>
      <c r="F198" s="4">
        <f>C198*(M198/L198)</f>
        <v>0.31087559444640905</v>
      </c>
      <c r="G198" s="4">
        <f>E198*(1-F198)/(1-C198)-0.01</f>
        <v>5.0640678664359964E-2</v>
      </c>
      <c r="H198" s="4">
        <v>0.58164912462200002</v>
      </c>
      <c r="I198" s="4">
        <v>0.203266203403</v>
      </c>
      <c r="J198" s="4">
        <v>0.349871695042</v>
      </c>
      <c r="K198" s="4">
        <v>6.8479180336000006E-2</v>
      </c>
      <c r="L198" s="4">
        <v>0.22</v>
      </c>
      <c r="M198" s="4">
        <v>0.255</v>
      </c>
    </row>
    <row r="199" spans="1:13" ht="15.6" x14ac:dyDescent="0.3">
      <c r="A199" s="1">
        <v>1971</v>
      </c>
      <c r="B199" s="4"/>
      <c r="C199" s="4"/>
      <c r="D199" s="4"/>
      <c r="E199" s="4"/>
      <c r="F199" s="4"/>
      <c r="G199" s="4"/>
      <c r="H199" s="4">
        <v>0.57295191288000002</v>
      </c>
      <c r="I199" s="4">
        <v>0.19840300083199999</v>
      </c>
      <c r="J199" s="4">
        <v>0.35545617342000002</v>
      </c>
      <c r="K199" s="4">
        <v>7.1591913700099999E-2</v>
      </c>
    </row>
    <row r="200" spans="1:13" ht="15.6" x14ac:dyDescent="0.3">
      <c r="A200" s="1">
        <v>1972</v>
      </c>
      <c r="B200" s="4"/>
      <c r="C200" s="4"/>
      <c r="D200" s="4"/>
      <c r="E200" s="4"/>
      <c r="F200" s="4"/>
      <c r="G200" s="4"/>
      <c r="H200" s="4">
        <v>0.57104420661900002</v>
      </c>
      <c r="I200" s="4">
        <v>0.197850003839</v>
      </c>
      <c r="J200" s="4">
        <v>0.35568231344200002</v>
      </c>
      <c r="K200" s="4">
        <v>7.3273479938500002E-2</v>
      </c>
    </row>
    <row r="201" spans="1:13" ht="15.6" x14ac:dyDescent="0.3">
      <c r="A201" s="1">
        <v>1973</v>
      </c>
      <c r="B201" s="4"/>
      <c r="C201" s="4"/>
      <c r="D201" s="4"/>
      <c r="E201" s="4"/>
      <c r="F201" s="4"/>
      <c r="G201" s="4"/>
      <c r="H201" s="4">
        <v>0.568736314774</v>
      </c>
      <c r="I201" s="4">
        <v>0.19778589904300001</v>
      </c>
      <c r="J201" s="4">
        <v>0.35723119974099998</v>
      </c>
      <c r="K201" s="4">
        <v>7.4032485485099997E-2</v>
      </c>
    </row>
    <row r="202" spans="1:13" ht="15.6" x14ac:dyDescent="0.3">
      <c r="A202" s="1">
        <v>1974</v>
      </c>
      <c r="B202" s="4"/>
      <c r="C202" s="4"/>
      <c r="D202" s="4"/>
      <c r="E202" s="4"/>
      <c r="F202" s="4"/>
      <c r="G202" s="4"/>
      <c r="H202" s="4">
        <v>0.55738419294399999</v>
      </c>
      <c r="I202" s="4">
        <v>0.191330596805</v>
      </c>
      <c r="J202" s="4">
        <v>0.36787652969399998</v>
      </c>
      <c r="K202" s="4">
        <v>7.4739277362800005E-2</v>
      </c>
    </row>
    <row r="203" spans="1:13" ht="15.6" x14ac:dyDescent="0.3">
      <c r="A203" s="1">
        <v>1975</v>
      </c>
      <c r="B203" s="4">
        <f>AVERAGE(H198:H203)</f>
        <v>0.56684252619750009</v>
      </c>
      <c r="C203" s="4">
        <f>AVERAGE(I198:I203)</f>
        <v>0.19590786844499999</v>
      </c>
      <c r="D203" s="4">
        <f>AVERAGE(J198:J203)</f>
        <v>0.36018880208333331</v>
      </c>
      <c r="E203" s="4">
        <f>AVERAGE(K198:K203)</f>
        <v>7.2968671719233338E-2</v>
      </c>
      <c r="F203" s="4"/>
      <c r="G203" s="4"/>
      <c r="H203" s="4">
        <v>0.54928940534600001</v>
      </c>
      <c r="I203" s="4">
        <v>0.18681150674800001</v>
      </c>
      <c r="J203" s="4">
        <v>0.375014901161</v>
      </c>
      <c r="K203" s="4">
        <v>7.5695693492900007E-2</v>
      </c>
    </row>
    <row r="204" spans="1:13" ht="15.6" x14ac:dyDescent="0.3">
      <c r="A204" s="1">
        <v>1976</v>
      </c>
      <c r="B204" s="4"/>
      <c r="C204" s="4"/>
      <c r="D204" s="4"/>
      <c r="E204" s="4"/>
      <c r="F204" s="4"/>
      <c r="G204" s="4"/>
      <c r="H204" s="4">
        <v>0.54128360748299997</v>
      </c>
      <c r="I204" s="4">
        <v>0.18303039669999999</v>
      </c>
      <c r="J204" s="4">
        <v>0.37993830442400001</v>
      </c>
      <c r="K204" s="4">
        <v>7.87780880928E-2</v>
      </c>
    </row>
    <row r="205" spans="1:13" ht="15.6" x14ac:dyDescent="0.3">
      <c r="A205" s="1">
        <v>1977</v>
      </c>
      <c r="B205" s="4"/>
      <c r="C205" s="4"/>
      <c r="D205" s="4"/>
      <c r="E205" s="4"/>
      <c r="F205" s="4"/>
      <c r="G205" s="4"/>
      <c r="H205" s="4">
        <v>0.53241467475899995</v>
      </c>
      <c r="I205" s="4">
        <v>0.17867009341699999</v>
      </c>
      <c r="J205" s="4">
        <v>0.38548225164400002</v>
      </c>
      <c r="K205" s="4">
        <v>8.2103073597000004E-2</v>
      </c>
    </row>
    <row r="206" spans="1:13" ht="15.6" x14ac:dyDescent="0.3">
      <c r="A206" s="1">
        <v>1978</v>
      </c>
      <c r="B206" s="4"/>
      <c r="C206" s="4"/>
      <c r="D206" s="4"/>
      <c r="E206" s="4"/>
      <c r="F206" s="4"/>
      <c r="G206" s="4"/>
      <c r="H206" s="4">
        <v>0.52465581893900004</v>
      </c>
      <c r="I206" s="4">
        <v>0.17602010071300001</v>
      </c>
      <c r="J206" s="4">
        <v>0.39197260141399998</v>
      </c>
      <c r="K206" s="4">
        <v>8.33715796471E-2</v>
      </c>
    </row>
    <row r="207" spans="1:13" ht="15.6" x14ac:dyDescent="0.3">
      <c r="A207" s="1">
        <v>1979</v>
      </c>
      <c r="B207" s="4"/>
      <c r="C207" s="4"/>
      <c r="D207" s="4"/>
      <c r="E207" s="4"/>
      <c r="F207" s="4"/>
      <c r="G207" s="4"/>
      <c r="H207" s="4">
        <v>0.51912581920599998</v>
      </c>
      <c r="I207" s="4">
        <v>0.17435540258900001</v>
      </c>
      <c r="J207" s="4">
        <v>0.39700400829299998</v>
      </c>
      <c r="K207" s="4">
        <v>8.3870172500599999E-2</v>
      </c>
    </row>
    <row r="208" spans="1:13" ht="15.6" x14ac:dyDescent="0.3">
      <c r="A208" s="1">
        <v>1980</v>
      </c>
      <c r="B208" s="4">
        <f>AVERAGE(H203:H208)</f>
        <v>0.53053785363833328</v>
      </c>
      <c r="C208" s="4">
        <f>AVERAGE(I203:I208)</f>
        <v>0.1784928664565</v>
      </c>
      <c r="D208" s="4">
        <f>AVERAGE(J203:J208)</f>
        <v>0.38825724522266669</v>
      </c>
      <c r="E208" s="4">
        <f>AVERAGE(K203:K208)</f>
        <v>8.120490113895E-2</v>
      </c>
      <c r="F208" s="4">
        <f>C208*(M208/L208)</f>
        <v>0.20283280279147731</v>
      </c>
      <c r="G208" s="4">
        <f>E208*(1-F208)/(1-C208)-0.01</f>
        <v>6.8798930401624075E-2</v>
      </c>
      <c r="H208" s="4">
        <v>0.51645779609700004</v>
      </c>
      <c r="I208" s="4">
        <v>0.172069698572</v>
      </c>
      <c r="J208" s="4">
        <v>0.4001314044</v>
      </c>
      <c r="K208" s="4">
        <v>8.3410799503300007E-2</v>
      </c>
      <c r="L208" s="4">
        <v>0.22</v>
      </c>
      <c r="M208" s="4">
        <v>0.25</v>
      </c>
    </row>
    <row r="209" spans="1:13" ht="15.6" x14ac:dyDescent="0.3">
      <c r="A209" s="1">
        <v>1981</v>
      </c>
      <c r="B209" s="4"/>
      <c r="C209" s="4"/>
      <c r="D209" s="4"/>
      <c r="E209" s="4"/>
      <c r="F209" s="4"/>
      <c r="G209" s="4"/>
      <c r="H209" s="4">
        <v>0.50909048318899996</v>
      </c>
      <c r="I209" s="4">
        <v>0.16674689948599999</v>
      </c>
      <c r="J209" s="4">
        <v>0.406105995178</v>
      </c>
      <c r="K209" s="4">
        <v>8.4803521633099996E-2</v>
      </c>
    </row>
    <row r="210" spans="1:13" ht="15.6" x14ac:dyDescent="0.3">
      <c r="A210" s="1">
        <v>1982</v>
      </c>
      <c r="B210" s="4"/>
      <c r="C210" s="4"/>
      <c r="D210" s="4"/>
      <c r="E210" s="4"/>
      <c r="F210" s="4"/>
      <c r="G210" s="4"/>
      <c r="H210" s="4">
        <v>0.50245392322500004</v>
      </c>
      <c r="I210" s="4">
        <v>0.16178770363299999</v>
      </c>
      <c r="J210" s="4">
        <v>0.41004550457</v>
      </c>
      <c r="K210" s="4">
        <v>8.7500572204600002E-2</v>
      </c>
    </row>
    <row r="211" spans="1:13" ht="15.6" x14ac:dyDescent="0.3">
      <c r="A211" s="1">
        <v>1983</v>
      </c>
      <c r="B211" s="4"/>
      <c r="C211" s="4"/>
      <c r="D211" s="4"/>
      <c r="E211" s="4"/>
      <c r="F211" s="4"/>
      <c r="G211" s="4"/>
      <c r="H211" s="4">
        <v>0.50010192394300002</v>
      </c>
      <c r="I211" s="4">
        <v>0.159276604652</v>
      </c>
      <c r="J211" s="4">
        <v>0.410859465599</v>
      </c>
      <c r="K211" s="4">
        <v>8.9038610458400003E-2</v>
      </c>
    </row>
    <row r="212" spans="1:13" ht="15.6" x14ac:dyDescent="0.3">
      <c r="A212" s="1">
        <v>1984</v>
      </c>
      <c r="B212" s="4"/>
      <c r="C212" s="4"/>
      <c r="D212" s="4"/>
      <c r="E212" s="4"/>
      <c r="F212" s="4"/>
      <c r="G212" s="4"/>
      <c r="H212" s="4">
        <v>0.49975359439799999</v>
      </c>
      <c r="I212" s="4">
        <v>0.15803720057000001</v>
      </c>
      <c r="J212" s="4">
        <v>0.41042733192399999</v>
      </c>
      <c r="K212" s="4">
        <v>8.98190736771E-2</v>
      </c>
    </row>
    <row r="213" spans="1:13" ht="15.6" x14ac:dyDescent="0.3">
      <c r="A213" s="1">
        <v>1985</v>
      </c>
      <c r="B213" s="4">
        <f>AVERAGE(H211:H215)</f>
        <v>0.50237474441520003</v>
      </c>
      <c r="C213" s="4">
        <f>AVERAGE(I211:I215)</f>
        <v>0.16343387961380001</v>
      </c>
      <c r="D213" s="4">
        <f>AVERAGE(J211:J215)</f>
        <v>0.40588645935039996</v>
      </c>
      <c r="E213" s="4">
        <f>AVERAGE(K211:K215)</f>
        <v>9.1738796234160008E-2</v>
      </c>
      <c r="F213" s="4"/>
      <c r="G213" s="4"/>
      <c r="H213" s="4">
        <v>0.50137150287599996</v>
      </c>
      <c r="I213" s="4">
        <v>0.16139580309400001</v>
      </c>
      <c r="J213" s="4">
        <v>0.40675032138799999</v>
      </c>
      <c r="K213" s="4">
        <v>9.1878175735500001E-2</v>
      </c>
    </row>
    <row r="214" spans="1:13" ht="15.6" x14ac:dyDescent="0.3">
      <c r="A214" s="1">
        <v>1986</v>
      </c>
      <c r="B214" s="4"/>
      <c r="C214" s="4"/>
      <c r="D214" s="4"/>
      <c r="E214" s="4"/>
      <c r="F214" s="4"/>
      <c r="G214" s="4"/>
      <c r="H214" s="4">
        <v>0.50565809011499996</v>
      </c>
      <c r="I214" s="4">
        <v>0.167873293161</v>
      </c>
      <c r="J214" s="4">
        <v>0.40138810873000003</v>
      </c>
      <c r="K214" s="4">
        <v>9.2953801155100005E-2</v>
      </c>
    </row>
    <row r="215" spans="1:13" ht="15.6" x14ac:dyDescent="0.3">
      <c r="A215" s="1">
        <v>1987</v>
      </c>
      <c r="B215" s="4"/>
      <c r="C215" s="4"/>
      <c r="D215" s="4"/>
      <c r="E215" s="4"/>
      <c r="F215" s="4"/>
      <c r="G215" s="4"/>
      <c r="H215" s="4">
        <v>0.50498861074400003</v>
      </c>
      <c r="I215" s="4">
        <v>0.17058649659200001</v>
      </c>
      <c r="J215" s="4">
        <v>0.40000706911099998</v>
      </c>
      <c r="K215" s="4">
        <v>9.5004320144700005E-2</v>
      </c>
    </row>
    <row r="216" spans="1:13" ht="15.6" x14ac:dyDescent="0.3">
      <c r="A216" s="1">
        <v>1988</v>
      </c>
      <c r="B216" s="4"/>
      <c r="C216" s="4"/>
      <c r="D216" s="4"/>
      <c r="E216" s="4"/>
      <c r="F216" s="4"/>
      <c r="G216" s="4"/>
      <c r="H216" s="4">
        <v>0.50490057468399996</v>
      </c>
      <c r="I216" s="4">
        <v>0.173697903752</v>
      </c>
      <c r="J216" s="4">
        <v>0.39855355024299999</v>
      </c>
      <c r="K216" s="4">
        <v>9.6545875072499995E-2</v>
      </c>
    </row>
    <row r="217" spans="1:13" ht="15.6" x14ac:dyDescent="0.3">
      <c r="A217" s="1">
        <v>1989</v>
      </c>
      <c r="B217" s="4"/>
      <c r="C217" s="4"/>
      <c r="D217" s="4"/>
      <c r="E217" s="4"/>
      <c r="F217" s="4"/>
      <c r="G217" s="4"/>
      <c r="H217" s="4">
        <v>0.50755840539899999</v>
      </c>
      <c r="I217" s="4">
        <v>0.17659209668600001</v>
      </c>
      <c r="J217" s="4">
        <v>0.40037810802500001</v>
      </c>
      <c r="K217" s="4">
        <v>9.2063486576100001E-2</v>
      </c>
    </row>
    <row r="218" spans="1:13" ht="15.6" x14ac:dyDescent="0.3">
      <c r="A218" s="1">
        <v>1990</v>
      </c>
      <c r="B218" s="4">
        <f>AVERAGE(H216:H220)</f>
        <v>0.5063542842862</v>
      </c>
      <c r="C218" s="4">
        <f>AVERAGE(I216:I220)</f>
        <v>0.17560249865040001</v>
      </c>
      <c r="D218" s="4">
        <f>AVERAGE(J216:J220)</f>
        <v>0.40501388311379999</v>
      </c>
      <c r="E218" s="4">
        <f>AVERAGE(K216:K220)</f>
        <v>8.8631832599639998E-2</v>
      </c>
      <c r="F218" s="4">
        <f>C218*(M218/L218)</f>
        <v>0.19583320125989312</v>
      </c>
      <c r="G218" s="4">
        <f>E218*(1-F218)/(1-C218)-0.01</f>
        <v>7.6456808725692937E-2</v>
      </c>
      <c r="H218" s="4">
        <v>0.50271707773200003</v>
      </c>
      <c r="I218" s="4">
        <v>0.17182579636600001</v>
      </c>
      <c r="J218" s="4">
        <v>0.407955110073</v>
      </c>
      <c r="K218" s="4">
        <v>8.9327812194800002E-2</v>
      </c>
      <c r="L218" s="4">
        <v>0.217</v>
      </c>
      <c r="M218" s="4">
        <v>0.24199999999999999</v>
      </c>
    </row>
    <row r="219" spans="1:13" ht="15.6" x14ac:dyDescent="0.3">
      <c r="A219" s="1">
        <v>1991</v>
      </c>
      <c r="B219" s="4"/>
      <c r="C219" s="4"/>
      <c r="D219" s="4"/>
      <c r="E219" s="4"/>
      <c r="F219" s="4"/>
      <c r="G219" s="4"/>
      <c r="H219" s="4">
        <v>0.50654238462400003</v>
      </c>
      <c r="I219" s="4">
        <v>0.180915802717</v>
      </c>
      <c r="J219" s="4">
        <v>0.40622323751400002</v>
      </c>
      <c r="K219" s="4">
        <v>8.7234377860999995E-2</v>
      </c>
    </row>
    <row r="220" spans="1:13" ht="15.6" x14ac:dyDescent="0.3">
      <c r="A220" s="1">
        <v>1992</v>
      </c>
      <c r="B220" s="4"/>
      <c r="C220" s="4"/>
      <c r="D220" s="4"/>
      <c r="E220" s="4"/>
      <c r="F220" s="4"/>
      <c r="G220" s="4"/>
      <c r="H220" s="4">
        <v>0.51005297899199997</v>
      </c>
      <c r="I220" s="4">
        <v>0.17498089373100001</v>
      </c>
      <c r="J220" s="4">
        <v>0.41195940971400002</v>
      </c>
      <c r="K220" s="4">
        <v>7.7987611293799997E-2</v>
      </c>
    </row>
    <row r="221" spans="1:13" ht="15.6" x14ac:dyDescent="0.3">
      <c r="A221" s="1">
        <v>1993</v>
      </c>
      <c r="B221" s="4"/>
      <c r="C221" s="4"/>
      <c r="D221" s="4"/>
      <c r="E221" s="4"/>
      <c r="F221" s="4"/>
      <c r="G221" s="4"/>
      <c r="H221" s="4">
        <v>0.51213210821199995</v>
      </c>
      <c r="I221" s="4">
        <v>0.18789550662000001</v>
      </c>
      <c r="J221" s="4">
        <v>0.40941768884700003</v>
      </c>
      <c r="K221" s="4">
        <v>7.8450202941899999E-2</v>
      </c>
    </row>
    <row r="222" spans="1:13" ht="15.6" x14ac:dyDescent="0.3">
      <c r="A222" s="1">
        <v>1994</v>
      </c>
      <c r="B222" s="4"/>
      <c r="C222" s="4"/>
      <c r="D222" s="4"/>
      <c r="E222" s="4"/>
      <c r="F222" s="4"/>
      <c r="G222" s="4"/>
      <c r="H222" s="4">
        <v>0.51199358701700004</v>
      </c>
      <c r="I222" s="4">
        <v>0.19323830306500001</v>
      </c>
      <c r="J222" s="4">
        <v>0.41045409441000003</v>
      </c>
      <c r="K222" s="4">
        <v>7.7552318573000004E-2</v>
      </c>
    </row>
    <row r="223" spans="1:13" ht="15.6" x14ac:dyDescent="0.3">
      <c r="A223" s="1">
        <v>1995</v>
      </c>
      <c r="B223" s="4">
        <f>AVERAGE(H221:H225)</f>
        <v>0.52554925680160003</v>
      </c>
      <c r="C223" s="4">
        <f>AVERAGE(I221:I225)</f>
        <v>0.2127693831918</v>
      </c>
      <c r="D223" s="4">
        <f>AVERAGE(J221:J225)</f>
        <v>0.39764682054520001</v>
      </c>
      <c r="E223" s="4">
        <f>AVERAGE(K221:K225)</f>
        <v>7.6803922653180007E-2</v>
      </c>
      <c r="F223" s="4"/>
      <c r="G223" s="4"/>
      <c r="H223" s="4">
        <v>0.51116651296600002</v>
      </c>
      <c r="I223" s="4">
        <v>0.19642250239799999</v>
      </c>
      <c r="J223" s="4">
        <v>0.40900015830999997</v>
      </c>
      <c r="K223" s="4">
        <v>7.9833328723900004E-2</v>
      </c>
    </row>
    <row r="224" spans="1:13" ht="15.6" x14ac:dyDescent="0.3">
      <c r="A224" s="1">
        <v>1996</v>
      </c>
      <c r="B224" s="4"/>
      <c r="C224" s="4"/>
      <c r="D224" s="4"/>
      <c r="E224" s="4"/>
      <c r="F224" s="4"/>
      <c r="G224" s="4"/>
      <c r="H224" s="4">
        <v>0.54006928205500004</v>
      </c>
      <c r="I224" s="4">
        <v>0.23320880532300001</v>
      </c>
      <c r="J224" s="4">
        <v>0.38432693481399999</v>
      </c>
      <c r="K224" s="4">
        <v>7.5603783130599997E-2</v>
      </c>
    </row>
    <row r="225" spans="1:13" ht="15.6" x14ac:dyDescent="0.3">
      <c r="A225" s="1">
        <v>1997</v>
      </c>
      <c r="B225" s="4"/>
      <c r="C225" s="4"/>
      <c r="D225" s="4"/>
      <c r="E225" s="4"/>
      <c r="F225" s="4"/>
      <c r="G225" s="4"/>
      <c r="H225" s="4">
        <v>0.55238479375799998</v>
      </c>
      <c r="I225" s="4">
        <v>0.253081798553</v>
      </c>
      <c r="J225" s="4">
        <v>0.37503522634499997</v>
      </c>
      <c r="K225" s="4">
        <v>7.2579979896500002E-2</v>
      </c>
    </row>
    <row r="226" spans="1:13" ht="15.6" x14ac:dyDescent="0.3">
      <c r="A226" s="1">
        <v>1998</v>
      </c>
      <c r="B226" s="4"/>
      <c r="C226" s="4"/>
      <c r="D226" s="4"/>
      <c r="E226" s="4"/>
      <c r="F226" s="4"/>
      <c r="G226" s="4"/>
      <c r="H226" s="4">
        <v>0.563284277916</v>
      </c>
      <c r="I226" s="4">
        <v>0.26698580384300002</v>
      </c>
      <c r="J226" s="4">
        <v>0.36664283275600001</v>
      </c>
      <c r="K226" s="4">
        <v>7.0072889328000001E-2</v>
      </c>
    </row>
    <row r="227" spans="1:13" ht="15.6" x14ac:dyDescent="0.3">
      <c r="A227" s="1">
        <v>1999</v>
      </c>
      <c r="B227" s="4"/>
      <c r="C227" s="4"/>
      <c r="D227" s="4"/>
      <c r="E227" s="4"/>
      <c r="F227" s="4"/>
      <c r="G227" s="4"/>
      <c r="H227" s="4">
        <v>0.568758606911</v>
      </c>
      <c r="I227" s="4">
        <v>0.27835509181000001</v>
      </c>
      <c r="J227" s="4">
        <v>0.36129730939900001</v>
      </c>
      <c r="K227" s="4">
        <v>6.9944083690599998E-2</v>
      </c>
    </row>
    <row r="228" spans="1:13" ht="15.6" x14ac:dyDescent="0.3">
      <c r="A228" s="1">
        <v>2000</v>
      </c>
      <c r="B228" s="4">
        <f>AVERAGE(H229:H233)</f>
        <v>0.53979516029359997</v>
      </c>
      <c r="C228" s="4">
        <f>AVERAGE(I229:I233)</f>
        <v>0.24669200479979997</v>
      </c>
      <c r="D228" s="4">
        <f>AVERAGE(J229:J233)</f>
        <v>0.38643862009060004</v>
      </c>
      <c r="E228" s="4">
        <f>AVERAGE(K229:K233)</f>
        <v>7.3766219615940015E-2</v>
      </c>
      <c r="F228" s="4">
        <f>C228*(M228/L228)</f>
        <v>0.27503534152147913</v>
      </c>
      <c r="G228" s="4">
        <f>E228*(1-F228)/(1-C228)-0.01</f>
        <v>6.0990753518962944E-2</v>
      </c>
      <c r="H228" s="4">
        <v>0.57056248188000003</v>
      </c>
      <c r="I228" s="4">
        <v>0.281123012304</v>
      </c>
      <c r="J228" s="4">
        <v>0.36040800809899998</v>
      </c>
      <c r="K228" s="4">
        <v>6.9029510021200002E-2</v>
      </c>
      <c r="L228" s="4">
        <v>0.23499999999999999</v>
      </c>
      <c r="M228" s="4">
        <v>0.26200000000000001</v>
      </c>
    </row>
    <row r="229" spans="1:13" ht="15.6" x14ac:dyDescent="0.3">
      <c r="A229" s="1">
        <v>2001</v>
      </c>
      <c r="B229" s="4"/>
      <c r="C229" s="4"/>
      <c r="D229" s="4"/>
      <c r="E229" s="4"/>
      <c r="F229" s="4"/>
      <c r="G229" s="4"/>
      <c r="H229" s="4">
        <v>0.56108272075700005</v>
      </c>
      <c r="I229" s="4">
        <v>0.27050110697700003</v>
      </c>
      <c r="J229" s="4">
        <v>0.36786538362499999</v>
      </c>
      <c r="K229" s="4">
        <v>7.1051895618400002E-2</v>
      </c>
    </row>
    <row r="230" spans="1:13" ht="15.6" x14ac:dyDescent="0.3">
      <c r="A230" s="1">
        <v>2002</v>
      </c>
      <c r="B230" s="4"/>
      <c r="C230" s="4"/>
      <c r="D230" s="4"/>
      <c r="E230" s="4"/>
      <c r="F230" s="4"/>
      <c r="G230" s="4"/>
      <c r="H230" s="4">
        <v>0.54605692625000002</v>
      </c>
      <c r="I230" s="4">
        <v>0.25402331352200003</v>
      </c>
      <c r="J230" s="4">
        <v>0.380126357079</v>
      </c>
      <c r="K230" s="4">
        <v>7.3816716670999996E-2</v>
      </c>
    </row>
    <row r="231" spans="1:13" ht="15.6" x14ac:dyDescent="0.3">
      <c r="A231" s="1">
        <v>2003</v>
      </c>
      <c r="B231" s="4"/>
      <c r="C231" s="4"/>
      <c r="D231" s="4"/>
      <c r="E231" s="4"/>
      <c r="F231" s="4"/>
      <c r="G231" s="4"/>
      <c r="H231" s="4">
        <v>0.53840887546500005</v>
      </c>
      <c r="I231" s="4">
        <v>0.246183201671</v>
      </c>
      <c r="J231" s="4">
        <v>0.38822489976899999</v>
      </c>
      <c r="K231" s="4">
        <v>7.3366224765800001E-2</v>
      </c>
    </row>
    <row r="232" spans="1:13" ht="15.6" x14ac:dyDescent="0.3">
      <c r="A232" s="1">
        <v>2004</v>
      </c>
      <c r="B232" s="4"/>
      <c r="C232" s="4"/>
      <c r="D232" s="4"/>
      <c r="E232" s="4"/>
      <c r="F232" s="4"/>
      <c r="G232" s="4"/>
      <c r="H232" s="4">
        <v>0.52969908714299996</v>
      </c>
      <c r="I232" s="4">
        <v>0.23764179647</v>
      </c>
      <c r="J232" s="4">
        <v>0.39528143405900001</v>
      </c>
      <c r="K232" s="4">
        <v>7.5019478797899997E-2</v>
      </c>
    </row>
    <row r="233" spans="1:13" ht="15.6" x14ac:dyDescent="0.3">
      <c r="A233" s="1">
        <v>2005</v>
      </c>
      <c r="B233" s="4">
        <f>AVERAGE(H231:H235)</f>
        <v>0.53117421865459991</v>
      </c>
      <c r="C233" s="4">
        <f>AVERAGE(I231:I235)</f>
        <v>0.23080096244839998</v>
      </c>
      <c r="D233" s="4">
        <f>AVERAGE(J231:J235)</f>
        <v>0.39530211687100003</v>
      </c>
      <c r="E233" s="4">
        <f>AVERAGE(K231:K235)</f>
        <v>7.3523664474500011E-2</v>
      </c>
      <c r="F233" s="4"/>
      <c r="G233" s="4"/>
      <c r="H233" s="4">
        <v>0.52372819185300001</v>
      </c>
      <c r="I233" s="4">
        <v>0.22511060535899999</v>
      </c>
      <c r="J233" s="4">
        <v>0.40069502592099998</v>
      </c>
      <c r="K233" s="4">
        <v>7.5576782226599998E-2</v>
      </c>
    </row>
    <row r="234" spans="1:13" ht="15.6" x14ac:dyDescent="0.3">
      <c r="A234" s="1">
        <v>2006</v>
      </c>
      <c r="B234" s="4"/>
      <c r="C234" s="4"/>
      <c r="D234" s="4"/>
      <c r="E234" s="4"/>
      <c r="F234" s="4"/>
      <c r="G234" s="4"/>
      <c r="H234" s="4">
        <v>0.52814662456499994</v>
      </c>
      <c r="I234" s="4">
        <v>0.22132070362600001</v>
      </c>
      <c r="J234" s="4">
        <v>0.39879775047299998</v>
      </c>
      <c r="K234" s="4">
        <v>7.3055624961900004E-2</v>
      </c>
    </row>
    <row r="235" spans="1:13" ht="15.6" x14ac:dyDescent="0.3">
      <c r="A235" s="1">
        <v>2007</v>
      </c>
      <c r="B235" s="4"/>
      <c r="C235" s="4"/>
      <c r="D235" s="4"/>
      <c r="E235" s="4"/>
      <c r="F235" s="4"/>
      <c r="G235" s="4"/>
      <c r="H235" s="4">
        <v>0.53588831424700001</v>
      </c>
      <c r="I235" s="4">
        <v>0.223748505116</v>
      </c>
      <c r="J235" s="4">
        <v>0.39351147413300003</v>
      </c>
      <c r="K235" s="4">
        <v>7.0600211620300002E-2</v>
      </c>
    </row>
    <row r="236" spans="1:13" ht="15.6" x14ac:dyDescent="0.3">
      <c r="A236" s="1">
        <v>2008</v>
      </c>
      <c r="B236" s="4"/>
      <c r="C236" s="4"/>
      <c r="D236" s="4"/>
      <c r="E236" s="4"/>
      <c r="F236" s="4"/>
      <c r="G236" s="4"/>
      <c r="H236" s="4">
        <v>0.532034397125</v>
      </c>
      <c r="I236" s="4">
        <v>0.215929299593</v>
      </c>
      <c r="J236" s="4">
        <v>0.398507475853</v>
      </c>
      <c r="K236" s="4">
        <v>6.9458127021800001E-2</v>
      </c>
    </row>
    <row r="237" spans="1:13" ht="15.6" x14ac:dyDescent="0.3">
      <c r="A237" s="1">
        <v>2009</v>
      </c>
      <c r="B237" s="4"/>
      <c r="C237" s="4"/>
      <c r="D237" s="4"/>
      <c r="E237" s="4"/>
      <c r="F237" s="4"/>
      <c r="G237" s="4"/>
      <c r="H237" s="4">
        <v>0.54052591323900001</v>
      </c>
      <c r="I237" s="4">
        <v>0.21701070666300001</v>
      </c>
      <c r="J237" s="4">
        <v>0.39463716745400002</v>
      </c>
      <c r="K237" s="4">
        <v>6.4836919307699997E-2</v>
      </c>
    </row>
    <row r="238" spans="1:13" ht="15.6" x14ac:dyDescent="0.3">
      <c r="A238" s="1">
        <v>2010</v>
      </c>
      <c r="B238" s="4">
        <f>AVERAGE(H236:H240)</f>
        <v>0.54551197290419995</v>
      </c>
      <c r="C238" s="4">
        <f>AVERAGE(I236:I240)</f>
        <v>0.22426778376100001</v>
      </c>
      <c r="D238" s="4">
        <f>AVERAGE(J236:J240)</f>
        <v>0.39142968654640004</v>
      </c>
      <c r="E238" s="4">
        <f>AVERAGE(K236:K240)</f>
        <v>6.3058340549480008E-2</v>
      </c>
      <c r="F238" s="4">
        <f>C238*(M238/L238)</f>
        <v>0.25000343107783612</v>
      </c>
      <c r="G238" s="4">
        <f>E238*(1-F238)/(1-C238)-0.01</f>
        <v>5.0966320676134477E-2</v>
      </c>
      <c r="H238" s="4">
        <v>0.55913639068599996</v>
      </c>
      <c r="I238" s="4">
        <v>0.23506590724000001</v>
      </c>
      <c r="J238" s="4">
        <v>0.384769499302</v>
      </c>
      <c r="K238" s="4">
        <v>5.6094110012099997E-2</v>
      </c>
      <c r="L238" s="4">
        <v>0.24399999999999999</v>
      </c>
      <c r="M238" s="4">
        <v>0.27200000000000002</v>
      </c>
    </row>
    <row r="239" spans="1:13" ht="15.6" x14ac:dyDescent="0.3">
      <c r="A239" s="1">
        <v>2011</v>
      </c>
      <c r="B239" s="4"/>
      <c r="C239" s="4"/>
      <c r="D239" s="4"/>
      <c r="E239" s="4"/>
      <c r="F239" s="4"/>
      <c r="G239" s="4"/>
      <c r="H239" s="4">
        <v>0.55074179172500004</v>
      </c>
      <c r="I239" s="4">
        <v>0.229755103588</v>
      </c>
      <c r="J239" s="4">
        <v>0.38828158378599997</v>
      </c>
      <c r="K239" s="4">
        <v>6.0976624488800001E-2</v>
      </c>
    </row>
    <row r="240" spans="1:13" ht="15.6" x14ac:dyDescent="0.3">
      <c r="A240" s="1">
        <v>2012</v>
      </c>
      <c r="B240" s="4"/>
      <c r="C240" s="4"/>
      <c r="D240" s="4"/>
      <c r="E240" s="4"/>
      <c r="F240" s="4"/>
      <c r="G240" s="4"/>
      <c r="H240" s="4">
        <v>0.54512137174599995</v>
      </c>
      <c r="I240" s="4">
        <v>0.22357790172100001</v>
      </c>
      <c r="J240" s="4">
        <v>0.39095270633700002</v>
      </c>
      <c r="K240" s="4">
        <v>6.3925921917E-2</v>
      </c>
    </row>
    <row r="241" spans="1:11" ht="15.6" x14ac:dyDescent="0.3">
      <c r="A241" s="1">
        <v>2013</v>
      </c>
      <c r="B241" s="4"/>
      <c r="C241" s="4"/>
      <c r="D241" s="4"/>
      <c r="E241" s="4"/>
      <c r="F241" s="4"/>
      <c r="G241" s="4"/>
      <c r="H241" s="4">
        <v>0.54851591587100001</v>
      </c>
      <c r="I241" s="4">
        <v>0.22904559969900001</v>
      </c>
      <c r="J241" s="4">
        <v>0.38733667135200001</v>
      </c>
      <c r="K241" s="4">
        <v>6.4147412776900004E-2</v>
      </c>
    </row>
    <row r="242" spans="1:11" ht="15.6" x14ac:dyDescent="0.3">
      <c r="A242" s="1">
        <v>2014</v>
      </c>
      <c r="B242" s="4"/>
      <c r="C242" s="4"/>
      <c r="D242" s="4"/>
      <c r="E242" s="4"/>
      <c r="F242" s="4"/>
      <c r="G242" s="4"/>
      <c r="H242" s="4">
        <v>0.55276471376400005</v>
      </c>
      <c r="I242" s="4">
        <v>0.23378859460400001</v>
      </c>
      <c r="J242" s="4">
        <v>0.38378417491900002</v>
      </c>
      <c r="K242" s="4">
        <v>6.3451111316700004E-2</v>
      </c>
    </row>
    <row r="243" spans="1:11" ht="15.6" x14ac:dyDescent="0.3">
      <c r="A243" s="1">
        <v>2015</v>
      </c>
      <c r="B243" s="4">
        <f>H242</f>
        <v>0.55276471376400005</v>
      </c>
      <c r="C243" s="4">
        <f>I242</f>
        <v>0.23378859460400001</v>
      </c>
      <c r="D243" s="4">
        <f>J242</f>
        <v>0.38378417491900002</v>
      </c>
      <c r="E243" s="4">
        <f>K242</f>
        <v>6.3451111316700004E-2</v>
      </c>
      <c r="F243" s="4">
        <f>C243*(M238/L238)</f>
        <v>0.26061679398478693</v>
      </c>
      <c r="G243" s="4">
        <f>E243*(1-F243)/(1-C243)-0.01</f>
        <v>5.1229428040584911E-2</v>
      </c>
      <c r="H243" s="4"/>
      <c r="I243" s="4"/>
      <c r="J243" s="4"/>
      <c r="K243" s="4"/>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3"/>
  <sheetViews>
    <sheetView workbookViewId="0"/>
  </sheetViews>
  <sheetFormatPr baseColWidth="10" defaultRowHeight="14.4" x14ac:dyDescent="0.3"/>
  <sheetData>
    <row r="1" spans="1:9" ht="15.6" x14ac:dyDescent="0.3">
      <c r="A1" s="2" t="s">
        <v>245</v>
      </c>
    </row>
    <row r="2" spans="1:9" ht="15.6" x14ac:dyDescent="0.3">
      <c r="A2" s="1" t="s">
        <v>211</v>
      </c>
    </row>
    <row r="3" spans="1:9" ht="15.6" x14ac:dyDescent="0.3">
      <c r="A3" s="2" t="s">
        <v>197</v>
      </c>
    </row>
    <row r="4" spans="1:9" ht="15.6" x14ac:dyDescent="0.3">
      <c r="A4" s="2" t="s">
        <v>246</v>
      </c>
    </row>
    <row r="5" spans="1:9" ht="15.6" x14ac:dyDescent="0.3">
      <c r="A5" s="2"/>
    </row>
    <row r="6" spans="1:9" ht="15.6" x14ac:dyDescent="0.3">
      <c r="A6" s="1"/>
      <c r="B6" s="1"/>
      <c r="C6" s="1"/>
      <c r="D6" s="1"/>
      <c r="E6" s="1"/>
      <c r="F6" s="1" t="s">
        <v>240</v>
      </c>
      <c r="G6" s="1"/>
      <c r="H6" s="1"/>
      <c r="I6" s="1"/>
    </row>
    <row r="7" spans="1:9" ht="33.6" customHeight="1" x14ac:dyDescent="0.3">
      <c r="A7" s="1" t="s">
        <v>183</v>
      </c>
      <c r="B7" s="1" t="s">
        <v>188</v>
      </c>
      <c r="C7" s="1" t="s">
        <v>189</v>
      </c>
      <c r="D7" s="1" t="s">
        <v>190</v>
      </c>
      <c r="E7" s="1" t="s">
        <v>191</v>
      </c>
      <c r="F7" s="60" t="s">
        <v>241</v>
      </c>
      <c r="G7" s="60" t="s">
        <v>242</v>
      </c>
      <c r="H7" s="60" t="s">
        <v>243</v>
      </c>
      <c r="I7" s="60" t="s">
        <v>244</v>
      </c>
    </row>
    <row r="8" spans="1:9" ht="15.6" x14ac:dyDescent="0.3">
      <c r="A8" s="1">
        <f t="shared" ref="A8:A34" si="0">A9-1</f>
        <v>1780</v>
      </c>
      <c r="B8" s="4">
        <v>0.50700019083255188</v>
      </c>
      <c r="C8" s="4">
        <v>0.21735503567111306</v>
      </c>
      <c r="D8" s="4">
        <f>(1-$B8)*D$138/(1-$B$138)</f>
        <v>0.36088137491296624</v>
      </c>
      <c r="E8" s="4">
        <f>(1-$B8)*E$138/(1-$B$138)</f>
        <v>0.13541323768708344</v>
      </c>
      <c r="F8" s="60"/>
      <c r="G8" s="60"/>
      <c r="H8" s="60"/>
      <c r="I8" s="60"/>
    </row>
    <row r="9" spans="1:9" ht="15.6" x14ac:dyDescent="0.3">
      <c r="A9" s="1">
        <f t="shared" si="0"/>
        <v>1781</v>
      </c>
      <c r="B9" s="4"/>
      <c r="C9" s="4"/>
      <c r="D9" s="4"/>
      <c r="E9" s="4"/>
      <c r="F9" s="60"/>
      <c r="G9" s="60"/>
      <c r="H9" s="60"/>
      <c r="I9" s="60"/>
    </row>
    <row r="10" spans="1:9" ht="15.6" x14ac:dyDescent="0.3">
      <c r="A10" s="1">
        <f t="shared" si="0"/>
        <v>1782</v>
      </c>
      <c r="B10" s="4"/>
      <c r="C10" s="4"/>
      <c r="D10" s="4"/>
      <c r="E10" s="4"/>
      <c r="F10" s="60"/>
      <c r="G10" s="60"/>
      <c r="H10" s="60"/>
      <c r="I10" s="60"/>
    </row>
    <row r="11" spans="1:9" ht="15.6" x14ac:dyDescent="0.3">
      <c r="A11" s="1">
        <f t="shared" si="0"/>
        <v>1783</v>
      </c>
      <c r="B11" s="4"/>
      <c r="C11" s="4"/>
      <c r="D11" s="4"/>
      <c r="E11" s="4"/>
      <c r="F11" s="60"/>
      <c r="G11" s="60"/>
      <c r="H11" s="60"/>
      <c r="I11" s="60"/>
    </row>
    <row r="12" spans="1:9" ht="15.6" x14ac:dyDescent="0.3">
      <c r="A12" s="1">
        <f t="shared" si="0"/>
        <v>1784</v>
      </c>
      <c r="B12" s="4"/>
      <c r="C12" s="4"/>
      <c r="D12" s="4"/>
      <c r="E12" s="4"/>
      <c r="F12" s="60"/>
      <c r="G12" s="60"/>
      <c r="H12" s="60"/>
      <c r="I12" s="60"/>
    </row>
    <row r="13" spans="1:9" ht="15.6" x14ac:dyDescent="0.3">
      <c r="A13" s="1">
        <f t="shared" si="0"/>
        <v>1785</v>
      </c>
      <c r="B13" s="4"/>
      <c r="C13" s="4"/>
      <c r="D13" s="4"/>
      <c r="E13" s="4"/>
      <c r="F13" s="60"/>
      <c r="G13" s="60"/>
      <c r="H13" s="60"/>
      <c r="I13" s="60"/>
    </row>
    <row r="14" spans="1:9" ht="15.6" x14ac:dyDescent="0.3">
      <c r="A14" s="1">
        <f t="shared" si="0"/>
        <v>1786</v>
      </c>
      <c r="B14" s="4"/>
      <c r="C14" s="4"/>
      <c r="D14" s="4"/>
      <c r="E14" s="4"/>
      <c r="F14" s="60"/>
      <c r="G14" s="60"/>
      <c r="H14" s="60"/>
      <c r="I14" s="60"/>
    </row>
    <row r="15" spans="1:9" ht="15.6" x14ac:dyDescent="0.3">
      <c r="A15" s="1">
        <f t="shared" si="0"/>
        <v>1787</v>
      </c>
      <c r="B15" s="4"/>
      <c r="C15" s="4"/>
      <c r="D15" s="4"/>
      <c r="E15" s="4"/>
      <c r="F15" s="60"/>
      <c r="G15" s="60"/>
      <c r="H15" s="60"/>
      <c r="I15" s="60"/>
    </row>
    <row r="16" spans="1:9" ht="15.6" x14ac:dyDescent="0.3">
      <c r="A16" s="1">
        <f t="shared" si="0"/>
        <v>1788</v>
      </c>
      <c r="B16" s="4"/>
      <c r="C16" s="4"/>
      <c r="D16" s="4"/>
      <c r="E16" s="4"/>
      <c r="F16" s="60"/>
      <c r="G16" s="60"/>
      <c r="H16" s="60"/>
      <c r="I16" s="60"/>
    </row>
    <row r="17" spans="1:9" ht="15.6" x14ac:dyDescent="0.3">
      <c r="A17" s="1">
        <f t="shared" si="0"/>
        <v>1789</v>
      </c>
      <c r="B17" s="4"/>
      <c r="C17" s="4"/>
      <c r="D17" s="4"/>
      <c r="E17" s="4"/>
      <c r="F17" s="60"/>
      <c r="G17" s="60"/>
      <c r="H17" s="60"/>
      <c r="I17" s="60"/>
    </row>
    <row r="18" spans="1:9" ht="15.6" x14ac:dyDescent="0.3">
      <c r="A18" s="1">
        <f t="shared" si="0"/>
        <v>1790</v>
      </c>
      <c r="B18" s="4"/>
      <c r="C18" s="4"/>
      <c r="D18" s="4"/>
      <c r="E18" s="4"/>
      <c r="F18" s="60"/>
      <c r="G18" s="60"/>
      <c r="H18" s="60"/>
      <c r="I18" s="60"/>
    </row>
    <row r="19" spans="1:9" ht="15.6" x14ac:dyDescent="0.3">
      <c r="A19" s="1">
        <f t="shared" si="0"/>
        <v>1791</v>
      </c>
      <c r="B19" s="4"/>
      <c r="C19" s="4"/>
      <c r="D19" s="4"/>
      <c r="E19" s="4"/>
      <c r="F19" s="60"/>
      <c r="G19" s="60"/>
      <c r="H19" s="60"/>
      <c r="I19" s="60"/>
    </row>
    <row r="20" spans="1:9" ht="15.6" x14ac:dyDescent="0.3">
      <c r="A20" s="1">
        <f t="shared" si="0"/>
        <v>1792</v>
      </c>
      <c r="B20" s="4"/>
      <c r="C20" s="4"/>
      <c r="D20" s="4"/>
      <c r="E20" s="4"/>
      <c r="F20" s="60"/>
      <c r="G20" s="60"/>
      <c r="H20" s="60"/>
      <c r="I20" s="60"/>
    </row>
    <row r="21" spans="1:9" ht="15.6" x14ac:dyDescent="0.3">
      <c r="A21" s="1">
        <f t="shared" si="0"/>
        <v>1793</v>
      </c>
      <c r="B21" s="4"/>
      <c r="C21" s="4"/>
      <c r="D21" s="4"/>
      <c r="E21" s="4"/>
      <c r="F21" s="60"/>
      <c r="G21" s="60"/>
      <c r="H21" s="60"/>
      <c r="I21" s="60"/>
    </row>
    <row r="22" spans="1:9" ht="15.6" x14ac:dyDescent="0.3">
      <c r="A22" s="1">
        <f t="shared" si="0"/>
        <v>1794</v>
      </c>
      <c r="B22" s="4"/>
      <c r="C22" s="4"/>
      <c r="D22" s="4"/>
      <c r="E22" s="4"/>
      <c r="F22" s="60"/>
      <c r="G22" s="60"/>
      <c r="H22" s="60"/>
      <c r="I22" s="60"/>
    </row>
    <row r="23" spans="1:9" ht="15.6" x14ac:dyDescent="0.3">
      <c r="A23" s="1">
        <f t="shared" si="0"/>
        <v>1795</v>
      </c>
      <c r="B23" s="4"/>
      <c r="C23" s="4"/>
      <c r="D23" s="4"/>
      <c r="E23" s="4"/>
      <c r="F23" s="60"/>
      <c r="G23" s="60"/>
      <c r="H23" s="60"/>
      <c r="I23" s="60"/>
    </row>
    <row r="24" spans="1:9" ht="15.6" x14ac:dyDescent="0.3">
      <c r="A24" s="1">
        <f t="shared" si="0"/>
        <v>1796</v>
      </c>
      <c r="B24" s="4"/>
      <c r="C24" s="4"/>
      <c r="D24" s="4"/>
      <c r="E24" s="4"/>
      <c r="F24" s="60"/>
      <c r="G24" s="60"/>
      <c r="H24" s="60"/>
      <c r="I24" s="60"/>
    </row>
    <row r="25" spans="1:9" ht="15.6" x14ac:dyDescent="0.3">
      <c r="A25" s="1">
        <f t="shared" si="0"/>
        <v>1797</v>
      </c>
      <c r="B25" s="4"/>
      <c r="C25" s="4"/>
      <c r="D25" s="4"/>
      <c r="E25" s="4"/>
      <c r="F25" s="60"/>
      <c r="G25" s="60"/>
      <c r="H25" s="60"/>
      <c r="I25" s="60"/>
    </row>
    <row r="26" spans="1:9" ht="15.6" x14ac:dyDescent="0.3">
      <c r="A26" s="1">
        <f t="shared" si="0"/>
        <v>1798</v>
      </c>
      <c r="B26" s="4"/>
      <c r="C26" s="4"/>
      <c r="D26" s="4"/>
      <c r="E26" s="4"/>
      <c r="F26" s="60"/>
      <c r="G26" s="60"/>
      <c r="H26" s="60"/>
      <c r="I26" s="60"/>
    </row>
    <row r="27" spans="1:9" ht="15.6" x14ac:dyDescent="0.3">
      <c r="A27" s="1">
        <f t="shared" si="0"/>
        <v>1799</v>
      </c>
      <c r="B27" s="4"/>
      <c r="C27" s="4"/>
      <c r="D27" s="4"/>
      <c r="E27" s="4"/>
      <c r="F27" s="60"/>
      <c r="G27" s="60"/>
      <c r="H27" s="60"/>
      <c r="I27" s="60"/>
    </row>
    <row r="28" spans="1:9" ht="15.6" x14ac:dyDescent="0.3">
      <c r="A28" s="1">
        <f t="shared" si="0"/>
        <v>1800</v>
      </c>
      <c r="B28" s="4">
        <v>0.48260254123749313</v>
      </c>
      <c r="C28" s="4">
        <v>0.18448280761194036</v>
      </c>
      <c r="D28" s="4">
        <f>(1-$B28)*D$138/(1-$B$138)</f>
        <v>0.37874072732403186</v>
      </c>
      <c r="E28" s="4">
        <f>(1-$B28)*E$138/(1-$B$138)</f>
        <v>0.14211458860484766</v>
      </c>
      <c r="F28" s="60"/>
      <c r="G28" s="60"/>
      <c r="H28" s="60"/>
      <c r="I28" s="60"/>
    </row>
    <row r="29" spans="1:9" ht="15.6" x14ac:dyDescent="0.3">
      <c r="A29" s="1">
        <f t="shared" si="0"/>
        <v>1801</v>
      </c>
      <c r="B29" s="4"/>
      <c r="C29" s="4"/>
      <c r="D29" s="4"/>
      <c r="E29" s="4"/>
      <c r="F29" s="60"/>
      <c r="G29" s="60"/>
      <c r="H29" s="60"/>
      <c r="I29" s="60"/>
    </row>
    <row r="30" spans="1:9" ht="15.6" x14ac:dyDescent="0.3">
      <c r="A30" s="1">
        <f t="shared" si="0"/>
        <v>1802</v>
      </c>
      <c r="B30" s="4"/>
      <c r="C30" s="4"/>
      <c r="D30" s="4"/>
      <c r="E30" s="4"/>
      <c r="F30" s="60"/>
      <c r="G30" s="60"/>
      <c r="H30" s="60"/>
      <c r="I30" s="60"/>
    </row>
    <row r="31" spans="1:9" ht="15.6" x14ac:dyDescent="0.3">
      <c r="A31" s="1">
        <f t="shared" si="0"/>
        <v>1803</v>
      </c>
      <c r="B31" s="4"/>
      <c r="C31" s="4"/>
      <c r="D31" s="4"/>
      <c r="E31" s="4"/>
      <c r="F31" s="60"/>
      <c r="G31" s="60"/>
      <c r="H31" s="60"/>
      <c r="I31" s="60"/>
    </row>
    <row r="32" spans="1:9" ht="15.6" x14ac:dyDescent="0.3">
      <c r="A32" s="1">
        <f t="shared" si="0"/>
        <v>1804</v>
      </c>
      <c r="B32" s="4"/>
      <c r="C32" s="4"/>
      <c r="D32" s="4"/>
      <c r="E32" s="4"/>
      <c r="F32" s="60"/>
      <c r="G32" s="60"/>
      <c r="H32" s="60"/>
      <c r="I32" s="60"/>
    </row>
    <row r="33" spans="1:9" ht="15.6" x14ac:dyDescent="0.3">
      <c r="A33" s="1">
        <f t="shared" si="0"/>
        <v>1805</v>
      </c>
      <c r="B33" s="4"/>
      <c r="C33" s="4"/>
      <c r="D33" s="4"/>
      <c r="E33" s="4"/>
      <c r="F33" s="60"/>
      <c r="G33" s="60"/>
      <c r="H33" s="60"/>
      <c r="I33" s="60"/>
    </row>
    <row r="34" spans="1:9" ht="15.6" x14ac:dyDescent="0.3">
      <c r="A34" s="1">
        <f t="shared" si="0"/>
        <v>1806</v>
      </c>
      <c r="B34" s="4"/>
      <c r="C34" s="4"/>
      <c r="D34" s="4"/>
      <c r="E34" s="4"/>
      <c r="F34" s="60"/>
      <c r="G34" s="60"/>
      <c r="H34" s="60"/>
      <c r="I34" s="60"/>
    </row>
    <row r="35" spans="1:9" ht="15.6" x14ac:dyDescent="0.3">
      <c r="A35" s="1">
        <v>1807</v>
      </c>
      <c r="B35" s="4"/>
      <c r="C35" s="4"/>
      <c r="D35" s="4"/>
      <c r="E35" s="4"/>
      <c r="F35" s="61"/>
      <c r="G35" s="61"/>
      <c r="H35" s="61"/>
      <c r="I35" s="61"/>
    </row>
    <row r="36" spans="1:9" ht="15.6" x14ac:dyDescent="0.3">
      <c r="A36" s="1">
        <v>1808</v>
      </c>
      <c r="B36" s="4"/>
      <c r="C36" s="4"/>
      <c r="D36" s="4"/>
      <c r="E36" s="4"/>
      <c r="F36" s="1"/>
      <c r="G36" s="1"/>
      <c r="H36" s="1"/>
      <c r="I36" s="1"/>
    </row>
    <row r="37" spans="1:9" ht="15.6" x14ac:dyDescent="0.3">
      <c r="A37" s="1">
        <v>1809</v>
      </c>
      <c r="B37" s="4"/>
      <c r="C37" s="4"/>
      <c r="D37" s="4"/>
      <c r="E37" s="4"/>
      <c r="F37" s="1"/>
      <c r="G37" s="1"/>
      <c r="H37" s="1"/>
      <c r="I37" s="1"/>
    </row>
    <row r="38" spans="1:9" ht="15.6" x14ac:dyDescent="0.3">
      <c r="A38" s="1">
        <v>1810</v>
      </c>
      <c r="B38" s="4">
        <v>0.50031124348412848</v>
      </c>
      <c r="C38" s="4">
        <v>0.19347758376064039</v>
      </c>
      <c r="D38" s="4">
        <f>(1-$B38)*D$138/(1-$B$138)</f>
        <v>0.36577775919330896</v>
      </c>
      <c r="E38" s="4">
        <f>(1-$B38)*E$138/(1-$B$138)</f>
        <v>0.13725050415316598</v>
      </c>
      <c r="F38" s="1"/>
      <c r="G38" s="1"/>
      <c r="H38" s="1"/>
      <c r="I38" s="1"/>
    </row>
    <row r="39" spans="1:9" ht="15.6" x14ac:dyDescent="0.3">
      <c r="A39" s="1">
        <v>1811</v>
      </c>
      <c r="B39" s="4"/>
      <c r="C39" s="4"/>
      <c r="D39" s="4"/>
      <c r="E39" s="4"/>
      <c r="F39" s="1"/>
      <c r="G39" s="1"/>
      <c r="H39" s="1"/>
      <c r="I39" s="1"/>
    </row>
    <row r="40" spans="1:9" ht="15.6" x14ac:dyDescent="0.3">
      <c r="A40" s="1">
        <v>1812</v>
      </c>
      <c r="B40" s="4"/>
      <c r="C40" s="4"/>
      <c r="D40" s="4"/>
      <c r="E40" s="4"/>
      <c r="F40" s="1"/>
      <c r="G40" s="1"/>
      <c r="H40" s="1"/>
      <c r="I40" s="1"/>
    </row>
    <row r="41" spans="1:9" ht="15.6" x14ac:dyDescent="0.3">
      <c r="A41" s="1">
        <v>1813</v>
      </c>
      <c r="B41" s="4"/>
      <c r="C41" s="4"/>
      <c r="D41" s="4"/>
      <c r="E41" s="4"/>
      <c r="F41" s="1"/>
      <c r="G41" s="1"/>
      <c r="H41" s="1"/>
      <c r="I41" s="1"/>
    </row>
    <row r="42" spans="1:9" ht="15.6" x14ac:dyDescent="0.3">
      <c r="A42" s="1">
        <v>1814</v>
      </c>
      <c r="B42" s="4"/>
      <c r="C42" s="4"/>
      <c r="D42" s="4"/>
      <c r="E42" s="4"/>
      <c r="F42" s="1"/>
      <c r="G42" s="1"/>
      <c r="H42" s="1"/>
      <c r="I42" s="1"/>
    </row>
    <row r="43" spans="1:9" ht="15.6" x14ac:dyDescent="0.3">
      <c r="A43" s="1">
        <v>1815</v>
      </c>
      <c r="B43" s="4"/>
      <c r="C43" s="4"/>
      <c r="D43" s="4"/>
      <c r="E43" s="4"/>
      <c r="F43" s="1"/>
      <c r="G43" s="1"/>
      <c r="H43" s="1"/>
      <c r="I43" s="1"/>
    </row>
    <row r="44" spans="1:9" ht="15.6" x14ac:dyDescent="0.3">
      <c r="A44" s="1">
        <v>1816</v>
      </c>
      <c r="B44" s="4"/>
      <c r="C44" s="4"/>
      <c r="D44" s="4"/>
      <c r="E44" s="4"/>
      <c r="F44" s="1"/>
      <c r="G44" s="1"/>
      <c r="H44" s="1"/>
      <c r="I44" s="1"/>
    </row>
    <row r="45" spans="1:9" ht="15.6" x14ac:dyDescent="0.3">
      <c r="A45" s="1">
        <v>1817</v>
      </c>
      <c r="B45" s="4"/>
      <c r="C45" s="4"/>
      <c r="D45" s="4"/>
      <c r="E45" s="4"/>
      <c r="F45" s="61"/>
      <c r="G45" s="61"/>
      <c r="H45" s="61"/>
      <c r="I45" s="61"/>
    </row>
    <row r="46" spans="1:9" ht="15.6" x14ac:dyDescent="0.3">
      <c r="A46" s="1">
        <v>1818</v>
      </c>
      <c r="B46" s="4"/>
      <c r="C46" s="4"/>
      <c r="D46" s="4"/>
      <c r="E46" s="4"/>
      <c r="F46" s="1"/>
      <c r="G46" s="1"/>
      <c r="H46" s="1"/>
      <c r="I46" s="1"/>
    </row>
    <row r="47" spans="1:9" ht="15.6" x14ac:dyDescent="0.3">
      <c r="A47" s="1">
        <v>1819</v>
      </c>
      <c r="B47" s="4"/>
      <c r="C47" s="4"/>
      <c r="D47" s="4"/>
      <c r="E47" s="4"/>
      <c r="F47" s="1"/>
      <c r="G47" s="1"/>
      <c r="H47" s="1"/>
      <c r="I47" s="1"/>
    </row>
    <row r="48" spans="1:9" ht="15.6" x14ac:dyDescent="0.3">
      <c r="A48" s="1">
        <v>1820</v>
      </c>
      <c r="B48" s="4">
        <v>0.51086466241424966</v>
      </c>
      <c r="C48" s="4">
        <v>0.19877385723283941</v>
      </c>
      <c r="D48" s="4">
        <f>(1-$B48)*D$138/(1-$B$138)</f>
        <v>0.35805253848791702</v>
      </c>
      <c r="E48" s="4">
        <f>(1-$B48)*E$138/(1-$B$138)</f>
        <v>0.1343517755950166</v>
      </c>
      <c r="F48" s="1"/>
      <c r="G48" s="1"/>
      <c r="H48" s="1"/>
      <c r="I48" s="1"/>
    </row>
    <row r="49" spans="1:9" ht="15.6" x14ac:dyDescent="0.3">
      <c r="A49" s="1">
        <v>1821</v>
      </c>
      <c r="B49" s="4"/>
      <c r="C49" s="4"/>
      <c r="D49" s="4"/>
      <c r="E49" s="4"/>
      <c r="F49" s="1"/>
      <c r="G49" s="1"/>
      <c r="H49" s="1"/>
      <c r="I49" s="1"/>
    </row>
    <row r="50" spans="1:9" ht="15.6" x14ac:dyDescent="0.3">
      <c r="A50" s="1">
        <v>1822</v>
      </c>
      <c r="B50" s="4"/>
      <c r="C50" s="4"/>
      <c r="D50" s="4"/>
      <c r="E50" s="4"/>
      <c r="F50" s="1"/>
      <c r="G50" s="1"/>
      <c r="H50" s="1"/>
      <c r="I50" s="1"/>
    </row>
    <row r="51" spans="1:9" ht="15.6" x14ac:dyDescent="0.3">
      <c r="A51" s="1">
        <v>1823</v>
      </c>
      <c r="B51" s="4"/>
      <c r="C51" s="4"/>
      <c r="D51" s="4"/>
      <c r="E51" s="4"/>
      <c r="F51" s="1"/>
      <c r="G51" s="1"/>
      <c r="H51" s="1"/>
      <c r="I51" s="1"/>
    </row>
    <row r="52" spans="1:9" ht="15.6" x14ac:dyDescent="0.3">
      <c r="A52" s="1">
        <v>1824</v>
      </c>
      <c r="B52" s="4"/>
      <c r="C52" s="4"/>
      <c r="D52" s="4"/>
      <c r="E52" s="4"/>
      <c r="F52" s="1"/>
      <c r="G52" s="1"/>
      <c r="H52" s="1"/>
      <c r="I52" s="1"/>
    </row>
    <row r="53" spans="1:9" ht="15.6" x14ac:dyDescent="0.3">
      <c r="A53" s="1">
        <v>1825</v>
      </c>
      <c r="B53" s="4"/>
      <c r="C53" s="4"/>
      <c r="D53" s="4"/>
      <c r="E53" s="4"/>
      <c r="F53" s="1"/>
      <c r="G53" s="1"/>
      <c r="H53" s="1"/>
      <c r="I53" s="1"/>
    </row>
    <row r="54" spans="1:9" ht="15.6" x14ac:dyDescent="0.3">
      <c r="A54" s="1">
        <v>1826</v>
      </c>
      <c r="B54" s="4"/>
      <c r="C54" s="4"/>
      <c r="D54" s="4"/>
      <c r="E54" s="4"/>
      <c r="F54" s="1"/>
      <c r="G54" s="1"/>
      <c r="H54" s="1"/>
      <c r="I54" s="1"/>
    </row>
    <row r="55" spans="1:9" ht="15.6" x14ac:dyDescent="0.3">
      <c r="A55" s="1">
        <v>1827</v>
      </c>
      <c r="B55" s="4"/>
      <c r="C55" s="4"/>
      <c r="D55" s="4"/>
      <c r="E55" s="4"/>
      <c r="F55" s="1"/>
      <c r="G55" s="1"/>
      <c r="H55" s="1"/>
      <c r="I55" s="1"/>
    </row>
    <row r="56" spans="1:9" ht="15.6" x14ac:dyDescent="0.3">
      <c r="A56" s="1">
        <v>1828</v>
      </c>
      <c r="B56" s="4"/>
      <c r="C56" s="4"/>
      <c r="D56" s="4"/>
      <c r="E56" s="4"/>
      <c r="F56" s="1"/>
      <c r="G56" s="1"/>
      <c r="H56" s="1"/>
      <c r="I56" s="1"/>
    </row>
    <row r="57" spans="1:9" ht="15.6" x14ac:dyDescent="0.3">
      <c r="A57" s="1">
        <v>1829</v>
      </c>
      <c r="B57" s="4"/>
      <c r="C57" s="4"/>
      <c r="D57" s="4"/>
      <c r="E57" s="4"/>
      <c r="F57" s="1"/>
      <c r="G57" s="1"/>
      <c r="H57" s="1"/>
      <c r="I57" s="1"/>
    </row>
    <row r="58" spans="1:9" ht="15.6" x14ac:dyDescent="0.3">
      <c r="A58" s="1">
        <v>1830</v>
      </c>
      <c r="B58" s="4">
        <v>0.49594992291065093</v>
      </c>
      <c r="C58" s="4">
        <v>0.19322861020663945</v>
      </c>
      <c r="D58" s="4">
        <f>(1-$B58)*D$138/(1-$B$138)</f>
        <v>0.36897029463799952</v>
      </c>
      <c r="E58" s="4">
        <f>(1-$B58)*E$138/(1-$B$138)</f>
        <v>0.13844843674556029</v>
      </c>
      <c r="F58" s="1"/>
      <c r="G58" s="1"/>
      <c r="H58" s="1"/>
      <c r="I58" s="1"/>
    </row>
    <row r="59" spans="1:9" ht="15.6" x14ac:dyDescent="0.3">
      <c r="A59" s="1">
        <v>1831</v>
      </c>
      <c r="B59" s="4"/>
      <c r="C59" s="4"/>
      <c r="D59" s="4"/>
      <c r="E59" s="4"/>
      <c r="F59" s="1"/>
      <c r="G59" s="1"/>
      <c r="H59" s="1"/>
      <c r="I59" s="1"/>
    </row>
    <row r="60" spans="1:9" ht="15.6" x14ac:dyDescent="0.3">
      <c r="A60" s="1">
        <v>1832</v>
      </c>
      <c r="B60" s="4"/>
      <c r="C60" s="4"/>
      <c r="D60" s="4"/>
      <c r="E60" s="4"/>
      <c r="F60" s="1"/>
      <c r="G60" s="1"/>
      <c r="H60" s="1"/>
      <c r="I60" s="1"/>
    </row>
    <row r="61" spans="1:9" ht="15.6" x14ac:dyDescent="0.3">
      <c r="A61" s="1">
        <v>1833</v>
      </c>
      <c r="B61" s="4"/>
      <c r="C61" s="4"/>
      <c r="D61" s="4"/>
      <c r="E61" s="4"/>
      <c r="F61" s="1"/>
      <c r="G61" s="1"/>
      <c r="H61" s="1"/>
      <c r="I61" s="1"/>
    </row>
    <row r="62" spans="1:9" ht="15.6" x14ac:dyDescent="0.3">
      <c r="A62" s="1">
        <v>1834</v>
      </c>
      <c r="B62" s="4"/>
      <c r="C62" s="4"/>
      <c r="D62" s="4"/>
      <c r="E62" s="4"/>
      <c r="F62" s="1"/>
      <c r="G62" s="1"/>
      <c r="H62" s="1"/>
      <c r="I62" s="1"/>
    </row>
    <row r="63" spans="1:9" ht="15.6" x14ac:dyDescent="0.3">
      <c r="A63" s="1">
        <v>1835</v>
      </c>
      <c r="B63" s="4"/>
      <c r="C63" s="4"/>
      <c r="D63" s="4"/>
      <c r="E63" s="4"/>
      <c r="F63" s="1"/>
      <c r="G63" s="1"/>
      <c r="H63" s="1"/>
      <c r="I63" s="1"/>
    </row>
    <row r="64" spans="1:9" ht="15.6" x14ac:dyDescent="0.3">
      <c r="A64" s="1">
        <v>1836</v>
      </c>
      <c r="B64" s="4"/>
      <c r="C64" s="4"/>
      <c r="D64" s="4"/>
      <c r="E64" s="4"/>
      <c r="F64" s="1"/>
      <c r="G64" s="1"/>
      <c r="H64" s="1"/>
      <c r="I64" s="1"/>
    </row>
    <row r="65" spans="1:9" ht="15.6" x14ac:dyDescent="0.3">
      <c r="A65" s="1">
        <v>1837</v>
      </c>
      <c r="B65" s="4"/>
      <c r="C65" s="4"/>
      <c r="D65" s="4"/>
      <c r="E65" s="4"/>
      <c r="F65" s="1"/>
      <c r="G65" s="1"/>
      <c r="H65" s="1"/>
      <c r="I65" s="1"/>
    </row>
    <row r="66" spans="1:9" ht="15.6" x14ac:dyDescent="0.3">
      <c r="A66" s="1">
        <v>1838</v>
      </c>
      <c r="B66" s="4"/>
      <c r="C66" s="4"/>
      <c r="D66" s="4"/>
      <c r="E66" s="4"/>
      <c r="F66" s="1"/>
      <c r="G66" s="1"/>
      <c r="H66" s="1"/>
      <c r="I66" s="1"/>
    </row>
    <row r="67" spans="1:9" ht="15.6" x14ac:dyDescent="0.3">
      <c r="A67" s="1">
        <v>1839</v>
      </c>
      <c r="B67" s="4"/>
      <c r="C67" s="4"/>
      <c r="D67" s="4"/>
      <c r="E67" s="4"/>
      <c r="F67" s="1"/>
      <c r="G67" s="1"/>
      <c r="H67" s="1"/>
      <c r="I67" s="1"/>
    </row>
    <row r="68" spans="1:9" ht="15.6" x14ac:dyDescent="0.3">
      <c r="A68" s="1">
        <v>1840</v>
      </c>
      <c r="B68" s="4">
        <v>0.50898520564212169</v>
      </c>
      <c r="C68" s="4">
        <v>0.2026579144376093</v>
      </c>
      <c r="D68" s="4">
        <f>(1-$B68)*D$138/(1-$B$138)</f>
        <v>0.35942832186836182</v>
      </c>
      <c r="E68" s="4">
        <f>(1-$B68)*E$138/(1-$B$138)</f>
        <v>0.13486800972305119</v>
      </c>
      <c r="F68" s="1"/>
      <c r="G68" s="1"/>
      <c r="H68" s="1"/>
      <c r="I68" s="1"/>
    </row>
    <row r="69" spans="1:9" ht="15.6" x14ac:dyDescent="0.3">
      <c r="A69" s="1">
        <v>1841</v>
      </c>
      <c r="B69" s="4"/>
      <c r="C69" s="4"/>
      <c r="D69" s="4"/>
      <c r="E69" s="4"/>
      <c r="F69" s="1"/>
      <c r="G69" s="1"/>
      <c r="H69" s="1"/>
      <c r="I69" s="1"/>
    </row>
    <row r="70" spans="1:9" ht="15.6" x14ac:dyDescent="0.3">
      <c r="A70" s="1">
        <v>1842</v>
      </c>
      <c r="B70" s="4"/>
      <c r="C70" s="4"/>
      <c r="D70" s="4"/>
      <c r="E70" s="4"/>
      <c r="F70" s="1"/>
      <c r="G70" s="1"/>
      <c r="H70" s="1"/>
      <c r="I70" s="1"/>
    </row>
    <row r="71" spans="1:9" ht="15.6" x14ac:dyDescent="0.3">
      <c r="A71" s="1">
        <v>1843</v>
      </c>
      <c r="B71" s="4"/>
      <c r="C71" s="4"/>
      <c r="D71" s="4"/>
      <c r="E71" s="4"/>
      <c r="F71" s="1"/>
      <c r="G71" s="1"/>
      <c r="H71" s="1"/>
      <c r="I71" s="1"/>
    </row>
    <row r="72" spans="1:9" ht="15.6" x14ac:dyDescent="0.3">
      <c r="A72" s="1">
        <v>1844</v>
      </c>
      <c r="B72" s="4"/>
      <c r="C72" s="4"/>
      <c r="D72" s="4"/>
      <c r="E72" s="4"/>
      <c r="F72" s="1"/>
      <c r="G72" s="1"/>
      <c r="H72" s="1"/>
      <c r="I72" s="1"/>
    </row>
    <row r="73" spans="1:9" ht="15.6" x14ac:dyDescent="0.3">
      <c r="A73" s="1">
        <v>1845</v>
      </c>
      <c r="B73" s="4"/>
      <c r="C73" s="4"/>
      <c r="D73" s="4"/>
      <c r="E73" s="4"/>
      <c r="F73" s="1"/>
      <c r="G73" s="1"/>
      <c r="H73" s="1"/>
      <c r="I73" s="1"/>
    </row>
    <row r="74" spans="1:9" ht="15.6" x14ac:dyDescent="0.3">
      <c r="A74" s="1">
        <v>1846</v>
      </c>
      <c r="B74" s="4"/>
      <c r="C74" s="4"/>
      <c r="D74" s="4"/>
      <c r="E74" s="4"/>
      <c r="F74" s="1"/>
      <c r="G74" s="1"/>
      <c r="H74" s="1"/>
      <c r="I74" s="1"/>
    </row>
    <row r="75" spans="1:9" ht="15.6" x14ac:dyDescent="0.3">
      <c r="A75" s="1">
        <v>1847</v>
      </c>
      <c r="B75" s="4"/>
      <c r="C75" s="4"/>
      <c r="D75" s="4"/>
      <c r="E75" s="4"/>
      <c r="F75" s="1"/>
      <c r="G75" s="1"/>
      <c r="H75" s="1"/>
      <c r="I75" s="1"/>
    </row>
    <row r="76" spans="1:9" ht="15.6" x14ac:dyDescent="0.3">
      <c r="A76" s="1">
        <v>1848</v>
      </c>
      <c r="B76" s="4"/>
      <c r="C76" s="4"/>
      <c r="D76" s="4"/>
      <c r="E76" s="4"/>
      <c r="F76" s="1"/>
      <c r="G76" s="1"/>
      <c r="H76" s="1"/>
      <c r="I76" s="1"/>
    </row>
    <row r="77" spans="1:9" ht="15.6" x14ac:dyDescent="0.3">
      <c r="A77" s="1">
        <v>1849</v>
      </c>
      <c r="B77" s="4"/>
      <c r="C77" s="4"/>
      <c r="D77" s="4"/>
      <c r="E77" s="4"/>
      <c r="F77" s="1"/>
      <c r="G77" s="1"/>
      <c r="H77" s="1"/>
      <c r="I77" s="1"/>
    </row>
    <row r="78" spans="1:9" ht="15.6" x14ac:dyDescent="0.3">
      <c r="A78" s="1">
        <v>1850</v>
      </c>
      <c r="B78" s="4">
        <v>0.51845534414435845</v>
      </c>
      <c r="C78" s="4">
        <v>0.21471324096225242</v>
      </c>
      <c r="D78" s="4">
        <f>(1-$B78)*D$138/(1-$B$138)</f>
        <v>0.3524960745535507</v>
      </c>
      <c r="E78" s="4">
        <f>(1-$B78)*E$138/(1-$B$138)</f>
        <v>0.13226682795363304</v>
      </c>
      <c r="F78" s="1"/>
      <c r="G78" s="1"/>
      <c r="H78" s="1"/>
      <c r="I78" s="1"/>
    </row>
    <row r="79" spans="1:9" ht="15.6" x14ac:dyDescent="0.3">
      <c r="A79" s="1">
        <v>1851</v>
      </c>
      <c r="B79" s="4"/>
      <c r="C79" s="4"/>
      <c r="D79" s="4"/>
      <c r="E79" s="4"/>
      <c r="F79" s="1"/>
      <c r="G79" s="1"/>
      <c r="H79" s="1"/>
      <c r="I79" s="1"/>
    </row>
    <row r="80" spans="1:9" ht="15.6" x14ac:dyDescent="0.3">
      <c r="A80" s="1">
        <v>1852</v>
      </c>
      <c r="B80" s="4"/>
      <c r="C80" s="4"/>
      <c r="D80" s="4"/>
      <c r="E80" s="4"/>
      <c r="F80" s="1"/>
      <c r="G80" s="1"/>
      <c r="H80" s="1"/>
      <c r="I80" s="1"/>
    </row>
    <row r="81" spans="1:9" ht="15.6" x14ac:dyDescent="0.3">
      <c r="A81" s="1">
        <v>1853</v>
      </c>
      <c r="B81" s="4"/>
      <c r="C81" s="4"/>
      <c r="D81" s="4"/>
      <c r="E81" s="4"/>
      <c r="F81" s="1"/>
      <c r="G81" s="1"/>
      <c r="H81" s="1"/>
      <c r="I81" s="1"/>
    </row>
    <row r="82" spans="1:9" ht="15.6" x14ac:dyDescent="0.3">
      <c r="A82" s="1">
        <v>1854</v>
      </c>
      <c r="B82" s="4"/>
      <c r="C82" s="4"/>
      <c r="D82" s="4"/>
      <c r="E82" s="4"/>
      <c r="F82" s="1"/>
      <c r="G82" s="1"/>
      <c r="H82" s="1"/>
      <c r="I82" s="1"/>
    </row>
    <row r="83" spans="1:9" ht="15.6" x14ac:dyDescent="0.3">
      <c r="A83" s="1">
        <v>1855</v>
      </c>
      <c r="B83" s="4"/>
      <c r="C83" s="4"/>
      <c r="D83" s="4"/>
      <c r="E83" s="4"/>
      <c r="F83" s="1"/>
      <c r="G83" s="1"/>
      <c r="H83" s="1"/>
      <c r="I83" s="1"/>
    </row>
    <row r="84" spans="1:9" ht="15.6" x14ac:dyDescent="0.3">
      <c r="A84" s="1">
        <v>1856</v>
      </c>
      <c r="B84" s="4"/>
      <c r="C84" s="4"/>
      <c r="D84" s="4"/>
      <c r="E84" s="4"/>
      <c r="F84" s="1"/>
      <c r="G84" s="1"/>
      <c r="H84" s="1"/>
      <c r="I84" s="1"/>
    </row>
    <row r="85" spans="1:9" ht="15.6" x14ac:dyDescent="0.3">
      <c r="A85" s="1">
        <v>1857</v>
      </c>
      <c r="B85" s="4"/>
      <c r="C85" s="4"/>
      <c r="D85" s="4"/>
      <c r="E85" s="4"/>
      <c r="F85" s="1"/>
      <c r="G85" s="1"/>
      <c r="H85" s="1"/>
      <c r="I85" s="1"/>
    </row>
    <row r="86" spans="1:9" ht="15.6" x14ac:dyDescent="0.3">
      <c r="A86" s="1">
        <v>1858</v>
      </c>
      <c r="B86" s="4"/>
      <c r="C86" s="4"/>
      <c r="D86" s="4"/>
      <c r="E86" s="4"/>
      <c r="F86" s="1"/>
      <c r="G86" s="1"/>
      <c r="H86" s="1"/>
      <c r="I86" s="1"/>
    </row>
    <row r="87" spans="1:9" ht="15.6" x14ac:dyDescent="0.3">
      <c r="A87" s="1">
        <v>1859</v>
      </c>
      <c r="B87" s="4"/>
      <c r="C87" s="4"/>
      <c r="D87" s="4"/>
      <c r="E87" s="4"/>
      <c r="F87" s="1"/>
      <c r="G87" s="1"/>
      <c r="H87" s="1"/>
      <c r="I87" s="1"/>
    </row>
    <row r="88" spans="1:9" ht="15.6" x14ac:dyDescent="0.3">
      <c r="A88" s="1">
        <v>1860</v>
      </c>
      <c r="B88" s="4">
        <v>0.50076848736709678</v>
      </c>
      <c r="C88" s="4">
        <v>0.21072771456150485</v>
      </c>
      <c r="D88" s="4">
        <f>(1-$B88)*D$138/(1-$B$138)</f>
        <v>0.36544305155633278</v>
      </c>
      <c r="E88" s="4">
        <f>(1-$B88)*E$138/(1-$B$138)</f>
        <v>0.13712491206681218</v>
      </c>
      <c r="F88" s="1"/>
      <c r="G88" s="1"/>
      <c r="H88" s="1"/>
      <c r="I88" s="1"/>
    </row>
    <row r="89" spans="1:9" ht="15.6" x14ac:dyDescent="0.3">
      <c r="A89" s="1">
        <v>1861</v>
      </c>
      <c r="B89" s="4"/>
      <c r="C89" s="4"/>
      <c r="D89" s="4"/>
      <c r="E89" s="4"/>
      <c r="F89" s="1"/>
      <c r="G89" s="1"/>
      <c r="H89" s="1"/>
      <c r="I89" s="1"/>
    </row>
    <row r="90" spans="1:9" ht="15.6" x14ac:dyDescent="0.3">
      <c r="A90" s="1">
        <v>1862</v>
      </c>
      <c r="B90" s="4"/>
      <c r="C90" s="4"/>
      <c r="D90" s="4"/>
      <c r="E90" s="4"/>
      <c r="F90" s="1"/>
      <c r="G90" s="1"/>
      <c r="H90" s="1"/>
      <c r="I90" s="1"/>
    </row>
    <row r="91" spans="1:9" ht="15.6" x14ac:dyDescent="0.3">
      <c r="A91" s="1">
        <v>1863</v>
      </c>
      <c r="B91" s="4"/>
      <c r="C91" s="4"/>
      <c r="D91" s="4"/>
      <c r="E91" s="4"/>
      <c r="F91" s="1"/>
      <c r="G91" s="1"/>
      <c r="H91" s="1"/>
      <c r="I91" s="1"/>
    </row>
    <row r="92" spans="1:9" ht="15.6" x14ac:dyDescent="0.3">
      <c r="A92" s="1">
        <v>1864</v>
      </c>
      <c r="B92" s="4"/>
      <c r="C92" s="4"/>
      <c r="D92" s="4"/>
      <c r="E92" s="4"/>
      <c r="F92" s="1"/>
      <c r="G92" s="1"/>
      <c r="H92" s="1"/>
      <c r="I92" s="1"/>
    </row>
    <row r="93" spans="1:9" ht="15.6" x14ac:dyDescent="0.3">
      <c r="A93" s="1">
        <v>1865</v>
      </c>
      <c r="B93" s="4"/>
      <c r="C93" s="4"/>
      <c r="D93" s="4"/>
      <c r="E93" s="4"/>
      <c r="F93" s="1"/>
      <c r="G93" s="1"/>
      <c r="H93" s="1"/>
      <c r="I93" s="1"/>
    </row>
    <row r="94" spans="1:9" ht="15.6" x14ac:dyDescent="0.3">
      <c r="A94" s="1">
        <v>1866</v>
      </c>
      <c r="B94" s="4"/>
      <c r="C94" s="4"/>
      <c r="D94" s="4"/>
      <c r="E94" s="4"/>
      <c r="F94" s="1"/>
      <c r="G94" s="1"/>
      <c r="H94" s="1"/>
      <c r="I94" s="1"/>
    </row>
    <row r="95" spans="1:9" ht="15.6" x14ac:dyDescent="0.3">
      <c r="A95" s="1">
        <v>1867</v>
      </c>
      <c r="B95" s="4"/>
      <c r="C95" s="4"/>
      <c r="D95" s="4"/>
      <c r="E95" s="4"/>
      <c r="F95" s="1"/>
      <c r="G95" s="1"/>
      <c r="H95" s="1"/>
      <c r="I95" s="1"/>
    </row>
    <row r="96" spans="1:9" ht="15.6" x14ac:dyDescent="0.3">
      <c r="A96" s="1">
        <v>1868</v>
      </c>
      <c r="B96" s="4"/>
      <c r="C96" s="4"/>
      <c r="D96" s="4"/>
      <c r="E96" s="4"/>
      <c r="F96" s="1"/>
      <c r="G96" s="1"/>
      <c r="H96" s="1"/>
      <c r="I96" s="1"/>
    </row>
    <row r="97" spans="1:9" ht="15.6" x14ac:dyDescent="0.3">
      <c r="A97" s="1">
        <v>1869</v>
      </c>
      <c r="B97" s="4"/>
      <c r="C97" s="4"/>
      <c r="D97" s="4"/>
      <c r="E97" s="4"/>
      <c r="F97" s="1"/>
      <c r="G97" s="1"/>
      <c r="H97" s="1"/>
      <c r="I97" s="1"/>
    </row>
    <row r="98" spans="1:9" ht="15.6" x14ac:dyDescent="0.3">
      <c r="A98" s="1">
        <v>1870</v>
      </c>
      <c r="B98" s="4">
        <v>0.49943625960838545</v>
      </c>
      <c r="C98" s="4">
        <v>0.19779679813041801</v>
      </c>
      <c r="D98" s="4">
        <f>(1-$B98)*D$138/(1-$B$138)</f>
        <v>0.36641825717775661</v>
      </c>
      <c r="E98" s="4">
        <f>(1-$B98)*E$138/(1-$B$138)</f>
        <v>0.13749083771381876</v>
      </c>
      <c r="F98" s="1"/>
      <c r="G98" s="1"/>
      <c r="H98" s="1"/>
      <c r="I98" s="1"/>
    </row>
    <row r="99" spans="1:9" ht="15.6" x14ac:dyDescent="0.3">
      <c r="A99" s="1">
        <v>1871</v>
      </c>
      <c r="B99" s="4"/>
      <c r="C99" s="4"/>
      <c r="D99" s="4"/>
      <c r="E99" s="4"/>
      <c r="F99" s="1"/>
      <c r="G99" s="1"/>
      <c r="H99" s="1"/>
      <c r="I99" s="1"/>
    </row>
    <row r="100" spans="1:9" ht="15.6" x14ac:dyDescent="0.3">
      <c r="A100" s="1">
        <v>1872</v>
      </c>
      <c r="B100" s="4"/>
      <c r="C100" s="4"/>
      <c r="D100" s="4"/>
      <c r="E100" s="4"/>
      <c r="F100" s="1"/>
      <c r="G100" s="1"/>
      <c r="H100" s="1"/>
      <c r="I100" s="1"/>
    </row>
    <row r="101" spans="1:9" ht="15.6" x14ac:dyDescent="0.3">
      <c r="A101" s="1">
        <v>1873</v>
      </c>
      <c r="B101" s="4"/>
      <c r="C101" s="4"/>
      <c r="D101" s="4"/>
      <c r="E101" s="4"/>
      <c r="F101" s="1"/>
      <c r="G101" s="1"/>
      <c r="H101" s="1"/>
      <c r="I101" s="1"/>
    </row>
    <row r="102" spans="1:9" ht="15.6" x14ac:dyDescent="0.3">
      <c r="A102" s="1">
        <v>1874</v>
      </c>
      <c r="B102" s="4"/>
      <c r="C102" s="4"/>
      <c r="D102" s="4"/>
      <c r="E102" s="4"/>
      <c r="F102" s="1"/>
      <c r="G102" s="1"/>
      <c r="H102" s="1"/>
      <c r="I102" s="1"/>
    </row>
    <row r="103" spans="1:9" ht="15.6" x14ac:dyDescent="0.3">
      <c r="A103" s="1">
        <v>1875</v>
      </c>
      <c r="B103" s="4"/>
      <c r="C103" s="4"/>
      <c r="D103" s="4"/>
      <c r="E103" s="4"/>
      <c r="F103" s="1"/>
      <c r="G103" s="1"/>
      <c r="H103" s="1"/>
      <c r="I103" s="1"/>
    </row>
    <row r="104" spans="1:9" ht="15.6" x14ac:dyDescent="0.3">
      <c r="A104" s="1">
        <v>1876</v>
      </c>
      <c r="B104" s="4"/>
      <c r="C104" s="4"/>
      <c r="D104" s="4"/>
      <c r="E104" s="4"/>
      <c r="F104" s="1"/>
      <c r="G104" s="1"/>
      <c r="H104" s="1"/>
      <c r="I104" s="1"/>
    </row>
    <row r="105" spans="1:9" ht="15.6" x14ac:dyDescent="0.3">
      <c r="A105" s="1">
        <v>1877</v>
      </c>
      <c r="B105" s="4"/>
      <c r="C105" s="4"/>
      <c r="D105" s="4"/>
      <c r="E105" s="4"/>
      <c r="F105" s="1"/>
      <c r="G105" s="1"/>
      <c r="H105" s="1"/>
      <c r="I105" s="1"/>
    </row>
    <row r="106" spans="1:9" ht="15.6" x14ac:dyDescent="0.3">
      <c r="A106" s="1">
        <v>1878</v>
      </c>
      <c r="B106" s="4"/>
      <c r="C106" s="4"/>
      <c r="D106" s="4"/>
      <c r="E106" s="4"/>
      <c r="F106" s="1"/>
      <c r="G106" s="1"/>
      <c r="H106" s="1"/>
      <c r="I106" s="1"/>
    </row>
    <row r="107" spans="1:9" ht="15.6" x14ac:dyDescent="0.3">
      <c r="A107" s="1">
        <v>1879</v>
      </c>
      <c r="B107" s="4"/>
      <c r="C107" s="4"/>
      <c r="D107" s="4"/>
      <c r="E107" s="4"/>
      <c r="F107" s="1"/>
      <c r="G107" s="1"/>
      <c r="H107" s="1"/>
      <c r="I107" s="1"/>
    </row>
    <row r="108" spans="1:9" ht="15.6" x14ac:dyDescent="0.3">
      <c r="A108" s="1">
        <v>1880</v>
      </c>
      <c r="B108" s="4">
        <v>0.5065816760543026</v>
      </c>
      <c r="C108" s="4">
        <v>0.19710387893683373</v>
      </c>
      <c r="D108" s="4">
        <f>(1-$B108)*D$138/(1-$B$138)</f>
        <v>0.36118773241207158</v>
      </c>
      <c r="E108" s="4">
        <f>(1-$B108)*E$138/(1-$B$138)</f>
        <v>0.13552819197324906</v>
      </c>
      <c r="F108" s="1"/>
      <c r="G108" s="1"/>
      <c r="H108" s="1"/>
      <c r="I108" s="1"/>
    </row>
    <row r="109" spans="1:9" ht="15.6" x14ac:dyDescent="0.3">
      <c r="A109" s="1">
        <v>1881</v>
      </c>
      <c r="B109" s="4"/>
      <c r="C109" s="4"/>
      <c r="D109" s="4"/>
      <c r="E109" s="4"/>
      <c r="F109" s="1"/>
      <c r="G109" s="1"/>
      <c r="H109" s="1"/>
      <c r="I109" s="1"/>
    </row>
    <row r="110" spans="1:9" ht="15.6" x14ac:dyDescent="0.3">
      <c r="A110" s="1">
        <v>1882</v>
      </c>
      <c r="B110" s="4"/>
      <c r="C110" s="4"/>
      <c r="D110" s="4"/>
      <c r="E110" s="4"/>
      <c r="F110" s="1"/>
      <c r="G110" s="1"/>
      <c r="H110" s="1"/>
      <c r="I110" s="1"/>
    </row>
    <row r="111" spans="1:9" ht="15.6" x14ac:dyDescent="0.3">
      <c r="A111" s="1">
        <v>1883</v>
      </c>
      <c r="B111" s="4"/>
      <c r="C111" s="4"/>
      <c r="D111" s="4"/>
      <c r="E111" s="4"/>
      <c r="F111" s="1"/>
      <c r="G111" s="1"/>
      <c r="H111" s="1"/>
      <c r="I111" s="1"/>
    </row>
    <row r="112" spans="1:9" ht="15.6" x14ac:dyDescent="0.3">
      <c r="A112" s="1">
        <v>1884</v>
      </c>
      <c r="B112" s="4"/>
      <c r="C112" s="4"/>
      <c r="D112" s="4"/>
      <c r="E112" s="4"/>
      <c r="F112" s="1"/>
      <c r="G112" s="1"/>
      <c r="H112" s="1"/>
      <c r="I112" s="1"/>
    </row>
    <row r="113" spans="1:9" ht="15.6" x14ac:dyDescent="0.3">
      <c r="A113" s="1">
        <v>1885</v>
      </c>
      <c r="B113" s="4"/>
      <c r="C113" s="4"/>
      <c r="D113" s="4"/>
      <c r="E113" s="4"/>
      <c r="F113" s="1"/>
      <c r="G113" s="1"/>
      <c r="H113" s="1"/>
      <c r="I113" s="1"/>
    </row>
    <row r="114" spans="1:9" ht="15.6" x14ac:dyDescent="0.3">
      <c r="A114" s="1">
        <v>1886</v>
      </c>
      <c r="B114" s="4"/>
      <c r="C114" s="4"/>
      <c r="D114" s="4"/>
      <c r="E114" s="4"/>
      <c r="F114" s="1"/>
      <c r="G114" s="1"/>
      <c r="H114" s="1"/>
      <c r="I114" s="1"/>
    </row>
    <row r="115" spans="1:9" ht="15.6" x14ac:dyDescent="0.3">
      <c r="A115" s="1">
        <v>1887</v>
      </c>
      <c r="B115" s="4"/>
      <c r="C115" s="4"/>
      <c r="D115" s="4"/>
      <c r="E115" s="4"/>
      <c r="F115" s="1"/>
      <c r="G115" s="1"/>
      <c r="H115" s="1"/>
      <c r="I115" s="1"/>
    </row>
    <row r="116" spans="1:9" ht="15.6" x14ac:dyDescent="0.3">
      <c r="A116" s="1">
        <v>1888</v>
      </c>
      <c r="B116" s="4"/>
      <c r="C116" s="4"/>
      <c r="D116" s="4"/>
      <c r="E116" s="4"/>
      <c r="F116" s="1"/>
      <c r="G116" s="1"/>
      <c r="H116" s="1"/>
      <c r="I116" s="1"/>
    </row>
    <row r="117" spans="1:9" ht="15.6" x14ac:dyDescent="0.3">
      <c r="A117" s="1">
        <v>1889</v>
      </c>
      <c r="B117" s="4"/>
      <c r="C117" s="4"/>
      <c r="D117" s="4"/>
      <c r="E117" s="4"/>
      <c r="F117" s="1"/>
      <c r="G117" s="1"/>
      <c r="H117" s="1"/>
      <c r="I117" s="1"/>
    </row>
    <row r="118" spans="1:9" ht="15.6" x14ac:dyDescent="0.3">
      <c r="A118" s="1">
        <v>1890</v>
      </c>
      <c r="B118" s="4">
        <v>0.50869706389798819</v>
      </c>
      <c r="C118" s="4">
        <v>0.20457707182961438</v>
      </c>
      <c r="D118" s="4">
        <f>(1-$B118)*D$138/(1-$B$138)</f>
        <v>0.35963924484816645</v>
      </c>
      <c r="E118" s="4">
        <f>(1-$B118)*E$138/(1-$B$138)</f>
        <v>0.13494715418874945</v>
      </c>
      <c r="F118" s="1"/>
      <c r="G118" s="1"/>
      <c r="H118" s="1"/>
      <c r="I118" s="1"/>
    </row>
    <row r="119" spans="1:9" ht="15.6" x14ac:dyDescent="0.3">
      <c r="A119" s="1">
        <v>1891</v>
      </c>
      <c r="B119" s="4"/>
      <c r="C119" s="4"/>
      <c r="D119" s="4"/>
      <c r="E119" s="4"/>
      <c r="F119" s="1"/>
      <c r="G119" s="1"/>
      <c r="H119" s="1"/>
      <c r="I119" s="1"/>
    </row>
    <row r="120" spans="1:9" ht="15.6" x14ac:dyDescent="0.3">
      <c r="A120" s="1">
        <v>1892</v>
      </c>
      <c r="B120" s="4"/>
      <c r="C120" s="4"/>
      <c r="D120" s="4"/>
      <c r="E120" s="4"/>
      <c r="F120" s="1"/>
      <c r="G120" s="1"/>
      <c r="H120" s="1"/>
      <c r="I120" s="1"/>
    </row>
    <row r="121" spans="1:9" ht="15.6" x14ac:dyDescent="0.3">
      <c r="A121" s="1">
        <v>1893</v>
      </c>
      <c r="B121" s="4"/>
      <c r="C121" s="4"/>
      <c r="D121" s="4"/>
      <c r="E121" s="4"/>
      <c r="F121" s="1"/>
      <c r="G121" s="1"/>
      <c r="H121" s="1"/>
      <c r="I121" s="1"/>
    </row>
    <row r="122" spans="1:9" ht="15.6" x14ac:dyDescent="0.3">
      <c r="A122" s="1">
        <v>1894</v>
      </c>
      <c r="B122" s="4"/>
      <c r="C122" s="4"/>
      <c r="D122" s="4"/>
      <c r="E122" s="4"/>
      <c r="F122" s="1"/>
      <c r="G122" s="1"/>
      <c r="H122" s="1"/>
      <c r="I122" s="1"/>
    </row>
    <row r="123" spans="1:9" ht="15.6" x14ac:dyDescent="0.3">
      <c r="A123" s="1">
        <v>1895</v>
      </c>
      <c r="B123" s="4"/>
      <c r="C123" s="4"/>
      <c r="D123" s="4"/>
      <c r="E123" s="4"/>
      <c r="F123" s="1"/>
      <c r="G123" s="1"/>
      <c r="H123" s="1"/>
      <c r="I123" s="1"/>
    </row>
    <row r="124" spans="1:9" ht="15.6" x14ac:dyDescent="0.3">
      <c r="A124" s="1">
        <v>1896</v>
      </c>
      <c r="B124" s="4"/>
      <c r="C124" s="4"/>
      <c r="D124" s="4"/>
      <c r="E124" s="4"/>
      <c r="F124" s="1"/>
      <c r="G124" s="1"/>
      <c r="H124" s="1"/>
      <c r="I124" s="1"/>
    </row>
    <row r="125" spans="1:9" ht="15.6" x14ac:dyDescent="0.3">
      <c r="A125" s="1">
        <v>1897</v>
      </c>
      <c r="B125" s="4"/>
      <c r="C125" s="4"/>
      <c r="D125" s="4"/>
      <c r="E125" s="4"/>
      <c r="F125" s="1"/>
      <c r="G125" s="1"/>
      <c r="H125" s="1"/>
      <c r="I125" s="1"/>
    </row>
    <row r="126" spans="1:9" ht="15.6" x14ac:dyDescent="0.3">
      <c r="A126" s="1">
        <v>1898</v>
      </c>
      <c r="B126" s="4"/>
      <c r="C126" s="4"/>
      <c r="D126" s="4"/>
      <c r="E126" s="4"/>
      <c r="F126" s="1"/>
      <c r="G126" s="1"/>
      <c r="H126" s="1"/>
      <c r="I126" s="1"/>
    </row>
    <row r="127" spans="1:9" ht="15.6" x14ac:dyDescent="0.3">
      <c r="A127" s="1">
        <v>1899</v>
      </c>
      <c r="B127" s="4"/>
      <c r="C127" s="4"/>
      <c r="D127" s="4"/>
      <c r="E127" s="4"/>
      <c r="F127" s="1"/>
      <c r="G127" s="1"/>
      <c r="H127" s="1"/>
      <c r="I127" s="1"/>
    </row>
    <row r="128" spans="1:9" ht="15.6" x14ac:dyDescent="0.3">
      <c r="A128" s="1">
        <v>1900</v>
      </c>
      <c r="B128" s="4">
        <f>F128</f>
        <v>0.49999991059299997</v>
      </c>
      <c r="C128" s="4">
        <f>G128</f>
        <v>0.219999998808</v>
      </c>
      <c r="D128" s="4">
        <f>H128</f>
        <v>0.36410492658600002</v>
      </c>
      <c r="E128" s="4">
        <f>I128</f>
        <v>0.13561487197899999</v>
      </c>
      <c r="F128" s="6">
        <v>0.49999991059299997</v>
      </c>
      <c r="G128" s="6">
        <v>0.219999998808</v>
      </c>
      <c r="H128" s="6">
        <v>0.36410492658600002</v>
      </c>
      <c r="I128" s="6">
        <v>0.13561487197899999</v>
      </c>
    </row>
    <row r="129" spans="1:9" ht="15.6" x14ac:dyDescent="0.3">
      <c r="A129" s="1">
        <v>1901</v>
      </c>
      <c r="B129" s="4"/>
      <c r="C129" s="4"/>
      <c r="D129" s="4"/>
      <c r="E129" s="4"/>
      <c r="F129" s="6"/>
      <c r="G129" s="6"/>
      <c r="H129" s="6"/>
      <c r="I129" s="6"/>
    </row>
    <row r="130" spans="1:9" ht="15.6" x14ac:dyDescent="0.3">
      <c r="A130" s="1">
        <v>1902</v>
      </c>
      <c r="B130" s="4"/>
      <c r="C130" s="4"/>
      <c r="D130" s="4"/>
      <c r="E130" s="4"/>
      <c r="F130" s="6"/>
      <c r="G130" s="6"/>
      <c r="H130" s="6"/>
      <c r="I130" s="6"/>
    </row>
    <row r="131" spans="1:9" ht="15.6" x14ac:dyDescent="0.3">
      <c r="A131" s="1">
        <v>1903</v>
      </c>
      <c r="B131" s="4"/>
      <c r="C131" s="4"/>
      <c r="D131" s="4"/>
      <c r="E131" s="4"/>
      <c r="F131" s="6"/>
      <c r="G131" s="6"/>
      <c r="H131" s="6"/>
      <c r="I131" s="6"/>
    </row>
    <row r="132" spans="1:9" ht="15.6" x14ac:dyDescent="0.3">
      <c r="A132" s="1">
        <v>1904</v>
      </c>
      <c r="B132" s="4"/>
      <c r="C132" s="4"/>
      <c r="D132" s="4"/>
      <c r="E132" s="4"/>
      <c r="F132" s="6"/>
      <c r="G132" s="6"/>
      <c r="H132" s="6"/>
      <c r="I132" s="6"/>
    </row>
    <row r="133" spans="1:9" ht="15.6" x14ac:dyDescent="0.3">
      <c r="A133" s="1">
        <v>1905</v>
      </c>
      <c r="B133" s="4"/>
      <c r="C133" s="4"/>
      <c r="D133" s="4"/>
      <c r="E133" s="4"/>
      <c r="F133" s="6"/>
      <c r="G133" s="6"/>
      <c r="H133" s="6"/>
      <c r="I133" s="6"/>
    </row>
    <row r="134" spans="1:9" ht="15.6" x14ac:dyDescent="0.3">
      <c r="A134" s="1">
        <v>1906</v>
      </c>
      <c r="B134" s="4"/>
      <c r="C134" s="4"/>
      <c r="D134" s="4"/>
      <c r="E134" s="4"/>
      <c r="F134" s="6"/>
      <c r="G134" s="6"/>
      <c r="H134" s="6"/>
      <c r="I134" s="6"/>
    </row>
    <row r="135" spans="1:9" ht="15.6" x14ac:dyDescent="0.3">
      <c r="A135" s="1">
        <v>1907</v>
      </c>
      <c r="B135" s="4"/>
      <c r="C135" s="4"/>
      <c r="D135" s="4"/>
      <c r="E135" s="4"/>
      <c r="F135" s="6"/>
      <c r="G135" s="6"/>
      <c r="H135" s="6"/>
      <c r="I135" s="6"/>
    </row>
    <row r="136" spans="1:9" ht="15.6" x14ac:dyDescent="0.3">
      <c r="A136" s="1">
        <v>1908</v>
      </c>
      <c r="B136" s="4"/>
      <c r="C136" s="4"/>
      <c r="D136" s="4"/>
      <c r="E136" s="4"/>
      <c r="F136" s="6"/>
      <c r="G136" s="6"/>
      <c r="H136" s="6"/>
      <c r="I136" s="6"/>
    </row>
    <row r="137" spans="1:9" ht="15.6" x14ac:dyDescent="0.3">
      <c r="A137" s="1">
        <v>1909</v>
      </c>
      <c r="B137" s="4"/>
      <c r="C137" s="4"/>
      <c r="D137" s="4"/>
      <c r="E137" s="4"/>
      <c r="F137" s="6"/>
      <c r="G137" s="6"/>
      <c r="H137" s="6"/>
      <c r="I137" s="6"/>
    </row>
    <row r="138" spans="1:9" ht="15.6" x14ac:dyDescent="0.3">
      <c r="A138" s="1">
        <v>1910</v>
      </c>
      <c r="B138" s="4">
        <f>AVERAGE(F136:F140)</f>
        <v>0.52000021934499996</v>
      </c>
      <c r="C138" s="4">
        <f>AVERAGE(G136:G140)</f>
        <v>0.23000000417200001</v>
      </c>
      <c r="D138" s="4">
        <f>AVERAGE(H136:H140)</f>
        <v>0.35136520862600001</v>
      </c>
      <c r="E138" s="4">
        <f>AVERAGE(I136:I140)</f>
        <v>0.13184249401100001</v>
      </c>
      <c r="F138" s="6">
        <v>0.52000021934499996</v>
      </c>
      <c r="G138" s="6">
        <v>0.23000000417200001</v>
      </c>
      <c r="H138" s="6">
        <v>0.35136520862600001</v>
      </c>
      <c r="I138" s="6">
        <v>0.13184249401100001</v>
      </c>
    </row>
    <row r="139" spans="1:9" ht="15.6" x14ac:dyDescent="0.3">
      <c r="A139" s="1">
        <v>1911</v>
      </c>
      <c r="B139" s="4"/>
      <c r="C139" s="4"/>
      <c r="D139" s="4"/>
      <c r="E139" s="4"/>
      <c r="F139" s="6"/>
      <c r="G139" s="6"/>
      <c r="H139" s="6"/>
      <c r="I139" s="6"/>
    </row>
    <row r="140" spans="1:9" ht="15.6" x14ac:dyDescent="0.3">
      <c r="A140" s="1">
        <v>1912</v>
      </c>
      <c r="B140" s="4"/>
      <c r="C140" s="4"/>
      <c r="D140" s="4"/>
      <c r="E140" s="4"/>
      <c r="F140" s="6"/>
      <c r="G140" s="6"/>
      <c r="H140" s="6"/>
      <c r="I140" s="6"/>
    </row>
    <row r="141" spans="1:9" ht="15.6" x14ac:dyDescent="0.3">
      <c r="A141" s="1">
        <v>1913</v>
      </c>
      <c r="B141" s="4"/>
      <c r="C141" s="4"/>
      <c r="D141" s="4"/>
      <c r="E141" s="4"/>
      <c r="F141" s="6"/>
      <c r="G141" s="6"/>
      <c r="H141" s="6"/>
      <c r="I141" s="6"/>
    </row>
    <row r="142" spans="1:9" ht="15.6" x14ac:dyDescent="0.3">
      <c r="A142" s="1">
        <v>1914</v>
      </c>
      <c r="B142" s="4"/>
      <c r="C142" s="4"/>
      <c r="D142" s="4"/>
      <c r="E142" s="4"/>
      <c r="F142" s="6"/>
      <c r="G142" s="6"/>
      <c r="H142" s="6"/>
      <c r="I142" s="6"/>
    </row>
    <row r="143" spans="1:9" ht="15.6" x14ac:dyDescent="0.3">
      <c r="A143" s="1">
        <v>1915</v>
      </c>
      <c r="B143" s="4"/>
      <c r="C143" s="4"/>
      <c r="D143" s="4"/>
      <c r="E143" s="4"/>
      <c r="F143" s="6">
        <v>0.490985095501</v>
      </c>
      <c r="G143" s="6">
        <v>0.20080520212700001</v>
      </c>
      <c r="H143" s="6">
        <v>0.37620517611499998</v>
      </c>
      <c r="I143" s="6">
        <v>0.13869762420699999</v>
      </c>
    </row>
    <row r="144" spans="1:9" ht="15.6" x14ac:dyDescent="0.3">
      <c r="A144" s="1">
        <v>1916</v>
      </c>
      <c r="B144" s="4"/>
      <c r="C144" s="4"/>
      <c r="D144" s="4"/>
      <c r="E144" s="4"/>
      <c r="F144" s="6">
        <v>0.51294678449599995</v>
      </c>
      <c r="G144" s="6">
        <v>0.23095199465800001</v>
      </c>
      <c r="H144" s="6">
        <v>0.35774952173199998</v>
      </c>
      <c r="I144" s="6">
        <v>0.13762295246100001</v>
      </c>
    </row>
    <row r="145" spans="1:9" ht="15.6" x14ac:dyDescent="0.3">
      <c r="A145" s="1">
        <v>1917</v>
      </c>
      <c r="B145" s="4"/>
      <c r="C145" s="4"/>
      <c r="D145" s="4"/>
      <c r="E145" s="4"/>
      <c r="F145" s="6">
        <v>0.51134210825000004</v>
      </c>
      <c r="G145" s="6">
        <v>0.22784380614800001</v>
      </c>
      <c r="H145" s="6">
        <v>0.36014592647600002</v>
      </c>
      <c r="I145" s="6">
        <v>0.136689186096</v>
      </c>
    </row>
    <row r="146" spans="1:9" ht="15.6" x14ac:dyDescent="0.3">
      <c r="A146" s="1">
        <v>1918</v>
      </c>
      <c r="B146" s="4"/>
      <c r="C146" s="4"/>
      <c r="D146" s="4"/>
      <c r="E146" s="4"/>
      <c r="F146" s="6">
        <v>0.47999149560900001</v>
      </c>
      <c r="G146" s="6">
        <v>0.20137660205399999</v>
      </c>
      <c r="H146" s="6">
        <v>0.38174200058000002</v>
      </c>
      <c r="I146" s="6">
        <v>0.14401316642799999</v>
      </c>
    </row>
    <row r="147" spans="1:9" ht="15.6" x14ac:dyDescent="0.3">
      <c r="A147" s="1">
        <v>1919</v>
      </c>
      <c r="B147" s="4"/>
      <c r="C147" s="4"/>
      <c r="D147" s="4"/>
      <c r="E147" s="4"/>
      <c r="F147" s="6">
        <v>0.48914968967400002</v>
      </c>
      <c r="G147" s="6">
        <v>0.21224589645899999</v>
      </c>
      <c r="H147" s="6">
        <v>0.37345367670099999</v>
      </c>
      <c r="I147" s="6">
        <v>0.14347952604299999</v>
      </c>
    </row>
    <row r="148" spans="1:9" ht="15.6" x14ac:dyDescent="0.3">
      <c r="A148" s="1">
        <v>1920</v>
      </c>
      <c r="B148" s="4">
        <f>AVERAGE(F146:F150)</f>
        <v>0.47716197967520008</v>
      </c>
      <c r="C148" s="4">
        <f>AVERAGE(G146:G150)</f>
        <v>0.2034278392792</v>
      </c>
      <c r="D148" s="4">
        <f>AVERAGE(H146:H150)</f>
        <v>0.3808328390122</v>
      </c>
      <c r="E148" s="4">
        <f>AVERAGE(I146:I150)</f>
        <v>0.14530018568039998</v>
      </c>
      <c r="F148" s="6">
        <v>0.47356238961199998</v>
      </c>
      <c r="G148" s="6">
        <v>0.20048089325400001</v>
      </c>
      <c r="H148" s="6">
        <v>0.38114020228399997</v>
      </c>
      <c r="I148" s="6">
        <v>0.14572018384900001</v>
      </c>
    </row>
    <row r="149" spans="1:9" ht="15.6" x14ac:dyDescent="0.3">
      <c r="A149" s="1">
        <v>1921</v>
      </c>
      <c r="B149" s="4"/>
      <c r="C149" s="4"/>
      <c r="D149" s="4"/>
      <c r="E149" s="4"/>
      <c r="F149" s="6">
        <v>0.46320641040799998</v>
      </c>
      <c r="G149" s="6">
        <v>0.19180729985200001</v>
      </c>
      <c r="H149" s="6">
        <v>0.38957569003100001</v>
      </c>
      <c r="I149" s="6">
        <v>0.14857620000800001</v>
      </c>
    </row>
    <row r="150" spans="1:9" ht="15.6" x14ac:dyDescent="0.3">
      <c r="A150" s="1">
        <v>1922</v>
      </c>
      <c r="B150" s="4"/>
      <c r="C150" s="4"/>
      <c r="D150" s="4"/>
      <c r="E150" s="4"/>
      <c r="F150" s="6">
        <v>0.47989991307300001</v>
      </c>
      <c r="G150" s="6">
        <v>0.211228504777</v>
      </c>
      <c r="H150" s="6">
        <v>0.37825262546499999</v>
      </c>
      <c r="I150" s="6">
        <v>0.144711852074</v>
      </c>
    </row>
    <row r="151" spans="1:9" ht="15.6" x14ac:dyDescent="0.3">
      <c r="A151" s="1">
        <v>1923</v>
      </c>
      <c r="B151" s="4"/>
      <c r="C151" s="4"/>
      <c r="D151" s="4"/>
      <c r="E151" s="4"/>
      <c r="F151" s="6">
        <v>0.49940121173899998</v>
      </c>
      <c r="G151" s="6">
        <v>0.23546350002300001</v>
      </c>
      <c r="H151" s="6">
        <v>0.36477586627000003</v>
      </c>
      <c r="I151" s="6">
        <v>0.13989692926399999</v>
      </c>
    </row>
    <row r="152" spans="1:9" ht="15.6" x14ac:dyDescent="0.3">
      <c r="A152" s="1">
        <v>1924</v>
      </c>
      <c r="B152" s="4"/>
      <c r="C152" s="4"/>
      <c r="D152" s="4"/>
      <c r="E152" s="4"/>
      <c r="F152" s="6">
        <v>0.48089021444300001</v>
      </c>
      <c r="G152" s="6">
        <v>0.218215703964</v>
      </c>
      <c r="H152" s="6">
        <v>0.37758457660700001</v>
      </c>
      <c r="I152" s="6">
        <v>0.144529998302</v>
      </c>
    </row>
    <row r="153" spans="1:9" ht="15.6" x14ac:dyDescent="0.3">
      <c r="A153" s="1">
        <v>1925</v>
      </c>
      <c r="B153" s="4">
        <f>AVERAGE(F151:F155)</f>
        <v>0.47639450430879993</v>
      </c>
      <c r="C153" s="4">
        <f>AVERAGE(G151:G155)</f>
        <v>0.21775628328319999</v>
      </c>
      <c r="D153" s="4">
        <f>AVERAGE(H151:H155)</f>
        <v>0.38001917600640001</v>
      </c>
      <c r="E153" s="4">
        <f>AVERAGE(I151:I155)</f>
        <v>0.146621799469</v>
      </c>
      <c r="F153" s="6">
        <v>0.47418108582500001</v>
      </c>
      <c r="G153" s="6">
        <v>0.21206860244299999</v>
      </c>
      <c r="H153" s="6">
        <v>0.38233619928399998</v>
      </c>
      <c r="I153" s="6">
        <v>0.14678311348</v>
      </c>
    </row>
    <row r="154" spans="1:9" ht="15.6" x14ac:dyDescent="0.3">
      <c r="A154" s="1">
        <v>1926</v>
      </c>
      <c r="B154" s="4"/>
      <c r="C154" s="4"/>
      <c r="D154" s="4"/>
      <c r="E154" s="4"/>
      <c r="F154" s="6">
        <v>0.45702320337300001</v>
      </c>
      <c r="G154" s="6">
        <v>0.208129003644</v>
      </c>
      <c r="H154" s="6">
        <v>0.39276781678200001</v>
      </c>
      <c r="I154" s="6">
        <v>0.15242767333999999</v>
      </c>
    </row>
    <row r="155" spans="1:9" ht="15.6" x14ac:dyDescent="0.3">
      <c r="A155" s="1">
        <v>1927</v>
      </c>
      <c r="B155" s="4"/>
      <c r="C155" s="4"/>
      <c r="D155" s="4"/>
      <c r="E155" s="4"/>
      <c r="F155" s="6">
        <v>0.47047680616400001</v>
      </c>
      <c r="G155" s="6">
        <v>0.21490460634200001</v>
      </c>
      <c r="H155" s="6">
        <v>0.382631421089</v>
      </c>
      <c r="I155" s="6">
        <v>0.149471282959</v>
      </c>
    </row>
    <row r="156" spans="1:9" ht="15.6" x14ac:dyDescent="0.3">
      <c r="A156" s="1">
        <v>1928</v>
      </c>
      <c r="B156" s="4"/>
      <c r="C156" s="4"/>
      <c r="D156" s="4"/>
      <c r="E156" s="4"/>
      <c r="F156" s="6">
        <v>0.46923521161100001</v>
      </c>
      <c r="G156" s="6">
        <v>0.216306999326</v>
      </c>
      <c r="H156" s="6">
        <v>0.38151952624300001</v>
      </c>
      <c r="I156" s="6">
        <v>0.15154337882999999</v>
      </c>
    </row>
    <row r="157" spans="1:9" ht="15.6" x14ac:dyDescent="0.3">
      <c r="A157" s="1">
        <v>1929</v>
      </c>
      <c r="B157" s="4"/>
      <c r="C157" s="4"/>
      <c r="D157" s="4"/>
      <c r="E157" s="4"/>
      <c r="F157" s="6">
        <v>0.454478800297</v>
      </c>
      <c r="G157" s="6">
        <v>0.202243506908</v>
      </c>
      <c r="H157" s="6">
        <v>0.390179127455</v>
      </c>
      <c r="I157" s="6">
        <v>0.15716618299499999</v>
      </c>
    </row>
    <row r="158" spans="1:9" ht="15.6" x14ac:dyDescent="0.3">
      <c r="A158" s="1">
        <v>1930</v>
      </c>
      <c r="B158" s="4">
        <f>AVERAGE(F156:F160)</f>
        <v>0.4479566216468</v>
      </c>
      <c r="C158" s="4">
        <f>AVERAGE(G156:G160)</f>
        <v>0.18578406274299999</v>
      </c>
      <c r="D158" s="4">
        <f>AVERAGE(H156:H160)</f>
        <v>0.39627566933639996</v>
      </c>
      <c r="E158" s="4">
        <f>AVERAGE(I156:I160)</f>
        <v>0.15892454385759999</v>
      </c>
      <c r="F158" s="6">
        <v>0.43097829818700001</v>
      </c>
      <c r="G158" s="6">
        <v>0.17406480014299999</v>
      </c>
      <c r="H158" s="6">
        <v>0.40680772066100002</v>
      </c>
      <c r="I158" s="6">
        <v>0.163298666477</v>
      </c>
    </row>
    <row r="159" spans="1:9" ht="15.6" x14ac:dyDescent="0.3">
      <c r="A159" s="1">
        <v>1931</v>
      </c>
      <c r="B159" s="4"/>
      <c r="C159" s="4"/>
      <c r="D159" s="4"/>
      <c r="E159" s="4"/>
      <c r="F159" s="6">
        <v>0.43046700954400002</v>
      </c>
      <c r="G159" s="6">
        <v>0.16610920429199999</v>
      </c>
      <c r="H159" s="6">
        <v>0.40876451134699998</v>
      </c>
      <c r="I159" s="6">
        <v>0.16480666398999999</v>
      </c>
    </row>
    <row r="160" spans="1:9" ht="15.6" x14ac:dyDescent="0.3">
      <c r="A160" s="1">
        <v>1932</v>
      </c>
      <c r="B160" s="4"/>
      <c r="C160" s="4"/>
      <c r="D160" s="4"/>
      <c r="E160" s="4"/>
      <c r="F160" s="6">
        <v>0.45462378859500002</v>
      </c>
      <c r="G160" s="6">
        <v>0.17019580304599999</v>
      </c>
      <c r="H160" s="6">
        <v>0.39410746097600002</v>
      </c>
      <c r="I160" s="6">
        <v>0.15780782699599999</v>
      </c>
    </row>
    <row r="161" spans="1:9" ht="15.6" x14ac:dyDescent="0.3">
      <c r="A161" s="1">
        <v>1933</v>
      </c>
      <c r="B161" s="4"/>
      <c r="C161" s="4"/>
      <c r="D161" s="4"/>
      <c r="E161" s="4"/>
      <c r="F161" s="6">
        <v>0.47427800297700001</v>
      </c>
      <c r="G161" s="6">
        <v>0.17805209755900001</v>
      </c>
      <c r="H161" s="6">
        <v>0.38122716546099999</v>
      </c>
      <c r="I161" s="6">
        <v>0.15215182304399999</v>
      </c>
    </row>
    <row r="162" spans="1:9" ht="15.6" x14ac:dyDescent="0.3">
      <c r="A162" s="1">
        <v>1934</v>
      </c>
      <c r="B162" s="4"/>
      <c r="C162" s="4"/>
      <c r="D162" s="4"/>
      <c r="E162" s="4"/>
      <c r="F162" s="6">
        <v>0.480959385633</v>
      </c>
      <c r="G162" s="6">
        <v>0.17773990333100001</v>
      </c>
      <c r="H162" s="6">
        <v>0.37681809067700001</v>
      </c>
      <c r="I162" s="6">
        <v>0.15034961700400001</v>
      </c>
    </row>
    <row r="163" spans="1:9" ht="15.6" x14ac:dyDescent="0.3">
      <c r="A163" s="1">
        <v>1935</v>
      </c>
      <c r="B163" s="4">
        <f>AVERAGE(F163:F167)</f>
        <v>0.45469630360619995</v>
      </c>
      <c r="C163" s="4">
        <f>AVERAGE(G163:G167)</f>
        <v>0.1747482568026</v>
      </c>
      <c r="D163" s="4">
        <f>AVERAGE(H163:H167)</f>
        <v>0.3920242607594</v>
      </c>
      <c r="E163" s="4">
        <f>AVERAGE(I163:I167)</f>
        <v>0.1601667523384</v>
      </c>
      <c r="F163" s="6">
        <v>0.49116051197100002</v>
      </c>
      <c r="G163" s="6">
        <v>0.18541079759599999</v>
      </c>
      <c r="H163" s="6">
        <v>0.369616836309</v>
      </c>
      <c r="I163" s="6">
        <v>0.147304177284</v>
      </c>
    </row>
    <row r="164" spans="1:9" ht="15.6" x14ac:dyDescent="0.3">
      <c r="A164" s="1">
        <v>1936</v>
      </c>
      <c r="B164" s="4"/>
      <c r="C164" s="4"/>
      <c r="D164" s="4"/>
      <c r="E164" s="4"/>
      <c r="F164" s="6">
        <v>0.46202069521</v>
      </c>
      <c r="G164" s="6">
        <v>0.175073102117</v>
      </c>
      <c r="H164" s="6">
        <v>0.38789561390900001</v>
      </c>
      <c r="I164" s="6">
        <v>0.15517526865</v>
      </c>
    </row>
    <row r="165" spans="1:9" ht="15.6" x14ac:dyDescent="0.3">
      <c r="A165" s="1">
        <v>1937</v>
      </c>
      <c r="B165" s="4"/>
      <c r="C165" s="4"/>
      <c r="D165" s="4"/>
      <c r="E165" s="4"/>
      <c r="F165" s="6">
        <v>0.45744541287399998</v>
      </c>
      <c r="G165" s="6">
        <v>0.17733749747300001</v>
      </c>
      <c r="H165" s="6">
        <v>0.39034181833300002</v>
      </c>
      <c r="I165" s="6">
        <v>0.15977728366899999</v>
      </c>
    </row>
    <row r="166" spans="1:9" ht="15.6" x14ac:dyDescent="0.3">
      <c r="A166" s="1">
        <v>1938</v>
      </c>
      <c r="B166" s="4"/>
      <c r="C166" s="4"/>
      <c r="D166" s="4"/>
      <c r="E166" s="4"/>
      <c r="F166" s="6">
        <v>0.44867050647700002</v>
      </c>
      <c r="G166" s="6">
        <v>0.168942093849</v>
      </c>
      <c r="H166" s="6">
        <v>0.39869976043700001</v>
      </c>
      <c r="I166" s="6">
        <v>0.1639316082</v>
      </c>
    </row>
    <row r="167" spans="1:9" ht="15.6" x14ac:dyDescent="0.3">
      <c r="A167" s="1">
        <v>1939</v>
      </c>
      <c r="B167" s="4"/>
      <c r="C167" s="4"/>
      <c r="D167" s="4"/>
      <c r="E167" s="4"/>
      <c r="F167" s="6">
        <v>0.41418439149899999</v>
      </c>
      <c r="G167" s="6">
        <v>0.166977792978</v>
      </c>
      <c r="H167" s="6">
        <v>0.41356727480900002</v>
      </c>
      <c r="I167" s="6">
        <v>0.17464542388900001</v>
      </c>
    </row>
    <row r="168" spans="1:9" ht="15.6" x14ac:dyDescent="0.3">
      <c r="A168" s="1">
        <v>1940</v>
      </c>
      <c r="B168" s="4">
        <f>AVERAGE(F166:F170)</f>
        <v>0.41791727542880003</v>
      </c>
      <c r="C168" s="4">
        <f>AVERAGE(G166:G170)</f>
        <v>0.16442598104459999</v>
      </c>
      <c r="D168" s="4">
        <f>AVERAGE(H166:H170)</f>
        <v>0.41321672797219999</v>
      </c>
      <c r="E168" s="4">
        <f>AVERAGE(I166:I170)</f>
        <v>0.17390104532220002</v>
      </c>
      <c r="F168" s="6">
        <v>0.424760401249</v>
      </c>
      <c r="G168" s="6">
        <v>0.171237006783</v>
      </c>
      <c r="H168" s="6">
        <v>0.40726119279900003</v>
      </c>
      <c r="I168" s="6">
        <v>0.17047441005700001</v>
      </c>
    </row>
    <row r="169" spans="1:9" ht="15.6" x14ac:dyDescent="0.3">
      <c r="A169" s="1">
        <v>1941</v>
      </c>
      <c r="B169" s="4"/>
      <c r="C169" s="4"/>
      <c r="D169" s="4"/>
      <c r="E169" s="4"/>
      <c r="F169" s="6">
        <v>0.41936609148999998</v>
      </c>
      <c r="G169" s="6">
        <v>0.16480350494400001</v>
      </c>
      <c r="H169" s="6">
        <v>0.41552633047100002</v>
      </c>
      <c r="I169" s="6">
        <v>0.17436617612800001</v>
      </c>
    </row>
    <row r="170" spans="1:9" ht="15.6" x14ac:dyDescent="0.3">
      <c r="A170" s="1">
        <v>1942</v>
      </c>
      <c r="B170" s="4"/>
      <c r="C170" s="4"/>
      <c r="D170" s="4"/>
      <c r="E170" s="4"/>
      <c r="F170" s="6">
        <v>0.38260498642899998</v>
      </c>
      <c r="G170" s="6">
        <v>0.150169506669</v>
      </c>
      <c r="H170" s="6">
        <v>0.43102908134500001</v>
      </c>
      <c r="I170" s="6">
        <v>0.186087608337</v>
      </c>
    </row>
    <row r="171" spans="1:9" ht="15.6" x14ac:dyDescent="0.3">
      <c r="A171" s="1">
        <v>1943</v>
      </c>
      <c r="B171" s="4"/>
      <c r="C171" s="4"/>
      <c r="D171" s="4"/>
      <c r="E171" s="4"/>
      <c r="F171" s="6">
        <v>0.34124138951299998</v>
      </c>
      <c r="G171" s="6">
        <v>0.120822899044</v>
      </c>
      <c r="H171" s="6">
        <v>0.45288789272300001</v>
      </c>
      <c r="I171" s="6">
        <v>0.20219051837900001</v>
      </c>
    </row>
    <row r="172" spans="1:9" ht="15.6" x14ac:dyDescent="0.3">
      <c r="A172" s="1">
        <v>1944</v>
      </c>
      <c r="B172" s="4"/>
      <c r="C172" s="4"/>
      <c r="D172" s="4"/>
      <c r="E172" s="4"/>
      <c r="F172" s="6">
        <v>0.31321078538899999</v>
      </c>
      <c r="G172" s="6">
        <v>0.100945398211</v>
      </c>
      <c r="H172" s="6">
        <v>0.46969127654999998</v>
      </c>
      <c r="I172" s="6">
        <v>0.207690894604</v>
      </c>
    </row>
    <row r="173" spans="1:9" ht="15.6" x14ac:dyDescent="0.3">
      <c r="A173" s="1">
        <v>1945</v>
      </c>
      <c r="B173" s="4">
        <f>AVERAGE(F171:F175)</f>
        <v>0.33161449432380002</v>
      </c>
      <c r="C173" s="4">
        <f>AVERAGE(G171:G175)</f>
        <v>0.10427006036048</v>
      </c>
      <c r="D173" s="4">
        <f>AVERAGE(H171:H175)</f>
        <v>0.46230629086480002</v>
      </c>
      <c r="E173" s="4">
        <f>AVERAGE(I171:I175)</f>
        <v>0.20162030458459998</v>
      </c>
      <c r="F173" s="6">
        <v>0.30998021364200001</v>
      </c>
      <c r="G173" s="6">
        <v>8.6203999817399998E-2</v>
      </c>
      <c r="H173" s="6">
        <v>0.477522820234</v>
      </c>
      <c r="I173" s="6">
        <v>0.21124708652499999</v>
      </c>
    </row>
    <row r="174" spans="1:9" ht="15.6" x14ac:dyDescent="0.3">
      <c r="A174" s="1">
        <v>1946</v>
      </c>
      <c r="B174" s="4"/>
      <c r="C174" s="4"/>
      <c r="D174" s="4"/>
      <c r="E174" s="4"/>
      <c r="F174" s="6">
        <v>0.34192219376600003</v>
      </c>
      <c r="G174" s="6">
        <v>0.105327002704</v>
      </c>
      <c r="H174" s="6">
        <v>0.45962399244300001</v>
      </c>
      <c r="I174" s="6">
        <v>0.19589650631</v>
      </c>
    </row>
    <row r="175" spans="1:9" ht="15.6" x14ac:dyDescent="0.3">
      <c r="A175" s="1">
        <v>1947</v>
      </c>
      <c r="B175" s="4"/>
      <c r="C175" s="4"/>
      <c r="D175" s="4"/>
      <c r="E175" s="4"/>
      <c r="F175" s="6">
        <v>0.351717889309</v>
      </c>
      <c r="G175" s="6">
        <v>0.108051002026</v>
      </c>
      <c r="H175" s="6">
        <v>0.45180547237399998</v>
      </c>
      <c r="I175" s="6">
        <v>0.19107651710500001</v>
      </c>
    </row>
    <row r="176" spans="1:9" ht="15.6" x14ac:dyDescent="0.3">
      <c r="A176" s="1">
        <v>1948</v>
      </c>
      <c r="B176" s="4"/>
      <c r="C176" s="4"/>
      <c r="D176" s="4"/>
      <c r="E176" s="4"/>
      <c r="F176" s="6">
        <v>0.33634850382800002</v>
      </c>
      <c r="G176" s="6">
        <v>0.1002741009</v>
      </c>
      <c r="H176" s="6">
        <v>0.46436291933099999</v>
      </c>
      <c r="I176" s="6">
        <v>0.19845998287200001</v>
      </c>
    </row>
    <row r="177" spans="1:9" ht="15.6" x14ac:dyDescent="0.3">
      <c r="A177" s="1">
        <v>1949</v>
      </c>
      <c r="B177" s="4"/>
      <c r="C177" s="4"/>
      <c r="D177" s="4"/>
      <c r="E177" s="4"/>
      <c r="F177" s="6">
        <v>0.33581060171100002</v>
      </c>
      <c r="G177" s="6">
        <v>0.103913202882</v>
      </c>
      <c r="H177" s="6">
        <v>0.46084159612699999</v>
      </c>
      <c r="I177" s="6">
        <v>0.199697494507</v>
      </c>
    </row>
    <row r="178" spans="1:9" ht="15.6" x14ac:dyDescent="0.3">
      <c r="A178" s="1">
        <v>1950</v>
      </c>
      <c r="B178" s="4">
        <f>AVERAGE(F176:F180)</f>
        <v>0.34218233823780003</v>
      </c>
      <c r="C178" s="4">
        <f>AVERAGE(G176:G180)</f>
        <v>0.10566504150639999</v>
      </c>
      <c r="D178" s="4">
        <f>AVERAGE(H176:H180)</f>
        <v>0.45899895429640003</v>
      </c>
      <c r="E178" s="4">
        <f>AVERAGE(I176:I180)</f>
        <v>0.19827001094819999</v>
      </c>
      <c r="F178" s="6">
        <v>0.33871349692300001</v>
      </c>
      <c r="G178" s="6">
        <v>0.10459960252</v>
      </c>
      <c r="H178" s="6">
        <v>0.46071264147800001</v>
      </c>
      <c r="I178" s="6">
        <v>0.20162487030000001</v>
      </c>
    </row>
    <row r="179" spans="1:9" ht="15.6" x14ac:dyDescent="0.3">
      <c r="A179" s="1">
        <v>1951</v>
      </c>
      <c r="B179" s="4"/>
      <c r="C179" s="4"/>
      <c r="D179" s="4"/>
      <c r="E179" s="4"/>
      <c r="F179" s="6">
        <v>0.34851250052499999</v>
      </c>
      <c r="G179" s="6">
        <v>0.10839430242799999</v>
      </c>
      <c r="H179" s="6">
        <v>0.45699638128300002</v>
      </c>
      <c r="I179" s="6">
        <v>0.19702112674700001</v>
      </c>
    </row>
    <row r="180" spans="1:9" ht="15.6" x14ac:dyDescent="0.3">
      <c r="A180" s="1">
        <v>1952</v>
      </c>
      <c r="B180" s="4"/>
      <c r="C180" s="4"/>
      <c r="D180" s="4"/>
      <c r="E180" s="4"/>
      <c r="F180" s="6">
        <v>0.351526588202</v>
      </c>
      <c r="G180" s="6">
        <v>0.111143998802</v>
      </c>
      <c r="H180" s="6">
        <v>0.45208123326299998</v>
      </c>
      <c r="I180" s="6">
        <v>0.194546580315</v>
      </c>
    </row>
    <row r="181" spans="1:9" ht="15.6" x14ac:dyDescent="0.3">
      <c r="A181" s="1">
        <v>1953</v>
      </c>
      <c r="B181" s="4"/>
      <c r="C181" s="4"/>
      <c r="D181" s="4"/>
      <c r="E181" s="4"/>
      <c r="F181" s="6">
        <v>0.34944328665699997</v>
      </c>
      <c r="G181" s="6">
        <v>0.10993780195699999</v>
      </c>
      <c r="H181" s="6">
        <v>0.45210820436499999</v>
      </c>
      <c r="I181" s="6">
        <v>0.19733738899200001</v>
      </c>
    </row>
    <row r="182" spans="1:9" ht="15.6" x14ac:dyDescent="0.3">
      <c r="A182" s="1">
        <v>1954</v>
      </c>
      <c r="B182" s="4"/>
      <c r="C182" s="4"/>
      <c r="D182" s="4"/>
      <c r="E182" s="4"/>
      <c r="F182" s="6">
        <v>0.35684359073600003</v>
      </c>
      <c r="G182" s="6">
        <v>0.112172402442</v>
      </c>
      <c r="H182" s="6">
        <v>0.44870403408999998</v>
      </c>
      <c r="I182" s="6">
        <v>0.19398337602599999</v>
      </c>
    </row>
    <row r="183" spans="1:9" ht="15.6" x14ac:dyDescent="0.3">
      <c r="A183" s="1">
        <v>1955</v>
      </c>
      <c r="B183" s="4">
        <f>AVERAGE(F181:F185)</f>
        <v>0.36056351661659997</v>
      </c>
      <c r="C183" s="4">
        <f>AVERAGE(G181:G185)</f>
        <v>0.1125941023232</v>
      </c>
      <c r="D183" s="4">
        <f>AVERAGE(H181:H185)</f>
        <v>0.44766830205920005</v>
      </c>
      <c r="E183" s="4">
        <f>AVERAGE(I181:I185)</f>
        <v>0.193264389038</v>
      </c>
      <c r="F183" s="6">
        <v>0.36583301424999998</v>
      </c>
      <c r="G183" s="6">
        <v>0.114500001073</v>
      </c>
      <c r="H183" s="6">
        <v>0.444829672575</v>
      </c>
      <c r="I183" s="6">
        <v>0.19115620851500001</v>
      </c>
    </row>
    <row r="184" spans="1:9" ht="15.6" x14ac:dyDescent="0.3">
      <c r="A184" s="1">
        <v>1956</v>
      </c>
      <c r="B184" s="4"/>
      <c r="C184" s="4"/>
      <c r="D184" s="4"/>
      <c r="E184" s="4"/>
      <c r="F184" s="6">
        <v>0.36180600523899997</v>
      </c>
      <c r="G184" s="6">
        <v>0.11173140257600001</v>
      </c>
      <c r="H184" s="6">
        <v>0.44777530431700002</v>
      </c>
      <c r="I184" s="6">
        <v>0.19290918111800001</v>
      </c>
    </row>
    <row r="185" spans="1:9" ht="15.6" x14ac:dyDescent="0.3">
      <c r="A185" s="1">
        <v>1957</v>
      </c>
      <c r="B185" s="4"/>
      <c r="C185" s="4"/>
      <c r="D185" s="4"/>
      <c r="E185" s="4"/>
      <c r="F185" s="6">
        <v>0.36889168620099999</v>
      </c>
      <c r="G185" s="6">
        <v>0.114628903568</v>
      </c>
      <c r="H185" s="6">
        <v>0.44492429494899999</v>
      </c>
      <c r="I185" s="6">
        <v>0.19093579053900001</v>
      </c>
    </row>
    <row r="186" spans="1:9" ht="15.6" x14ac:dyDescent="0.3">
      <c r="A186" s="1">
        <v>1958</v>
      </c>
      <c r="B186" s="4"/>
      <c r="C186" s="4"/>
      <c r="D186" s="4"/>
      <c r="E186" s="4"/>
      <c r="F186" s="6">
        <v>0.35893398523300002</v>
      </c>
      <c r="G186" s="6">
        <v>0.1061507985</v>
      </c>
      <c r="H186" s="6">
        <v>0.45146900415399999</v>
      </c>
      <c r="I186" s="6">
        <v>0.19336128234899999</v>
      </c>
    </row>
    <row r="187" spans="1:9" ht="15.6" x14ac:dyDescent="0.3">
      <c r="A187" s="1">
        <v>1959</v>
      </c>
      <c r="B187" s="4"/>
      <c r="C187" s="4"/>
      <c r="D187" s="4"/>
      <c r="E187" s="4"/>
      <c r="F187" s="6">
        <v>0.37943509221100002</v>
      </c>
      <c r="G187" s="6">
        <v>0.115098297596</v>
      </c>
      <c r="H187" s="6">
        <v>0.437110096216</v>
      </c>
      <c r="I187" s="6">
        <v>0.187225997448</v>
      </c>
    </row>
    <row r="188" spans="1:9" ht="15.6" x14ac:dyDescent="0.3">
      <c r="A188" s="1">
        <v>1960</v>
      </c>
      <c r="B188" s="4">
        <f>AVERAGE(F186:F190)</f>
        <v>0.37738331556299998</v>
      </c>
      <c r="C188" s="4">
        <f>AVERAGE(G186:G190)</f>
        <v>0.11431929916160002</v>
      </c>
      <c r="D188" s="4">
        <f>AVERAGE(H186:H190)</f>
        <v>0.44026142358779996</v>
      </c>
      <c r="E188" s="4">
        <f>AVERAGE(I186:I190)</f>
        <v>0.18806383609780003</v>
      </c>
      <c r="F188" s="6">
        <v>0.381710708141</v>
      </c>
      <c r="G188" s="6">
        <v>0.11765850335399999</v>
      </c>
      <c r="H188" s="6">
        <v>0.43696233630199999</v>
      </c>
      <c r="I188" s="6">
        <v>0.18590307235699999</v>
      </c>
    </row>
    <row r="189" spans="1:9" ht="15.6" x14ac:dyDescent="0.3">
      <c r="A189" s="1">
        <v>1961</v>
      </c>
      <c r="B189" s="4"/>
      <c r="C189" s="4"/>
      <c r="D189" s="4"/>
      <c r="E189" s="4"/>
      <c r="F189" s="6">
        <v>0.38890469074200001</v>
      </c>
      <c r="G189" s="6">
        <v>0.119324699044</v>
      </c>
      <c r="H189" s="6">
        <v>0.433197796345</v>
      </c>
      <c r="I189" s="6">
        <v>0.18562191724800001</v>
      </c>
    </row>
    <row r="190" spans="1:9" ht="15.6" x14ac:dyDescent="0.3">
      <c r="A190" s="1">
        <v>1962</v>
      </c>
      <c r="B190" s="4"/>
      <c r="C190" s="4"/>
      <c r="D190" s="4"/>
      <c r="E190" s="4"/>
      <c r="F190" s="6">
        <v>0.37793210148799999</v>
      </c>
      <c r="G190" s="6">
        <v>0.11336419731400001</v>
      </c>
      <c r="H190" s="6">
        <v>0.442567884922</v>
      </c>
      <c r="I190" s="6">
        <v>0.188206911087</v>
      </c>
    </row>
    <row r="191" spans="1:9" ht="15.6" x14ac:dyDescent="0.3">
      <c r="A191" s="1">
        <v>1963</v>
      </c>
      <c r="B191" s="4"/>
      <c r="C191" s="4"/>
      <c r="D191" s="4"/>
      <c r="E191" s="4"/>
      <c r="F191" s="6">
        <v>0.38179481029500001</v>
      </c>
      <c r="G191" s="6">
        <v>0.111680597067</v>
      </c>
      <c r="H191" s="6">
        <v>0.44590282440200002</v>
      </c>
      <c r="I191" s="6">
        <v>0.184618473053</v>
      </c>
    </row>
    <row r="192" spans="1:9" ht="15.6" x14ac:dyDescent="0.3">
      <c r="A192" s="1">
        <v>1964</v>
      </c>
      <c r="B192" s="4"/>
      <c r="C192" s="4"/>
      <c r="D192" s="4"/>
      <c r="E192" s="4"/>
      <c r="F192" s="6">
        <v>0.38611850142499998</v>
      </c>
      <c r="G192" s="6">
        <v>0.113271899521</v>
      </c>
      <c r="H192" s="6">
        <v>0.43797576427500001</v>
      </c>
      <c r="I192" s="6">
        <v>0.18645042180999999</v>
      </c>
    </row>
    <row r="193" spans="1:9" ht="15.6" x14ac:dyDescent="0.3">
      <c r="A193" s="1">
        <v>1965</v>
      </c>
      <c r="B193" s="4">
        <f>AVERAGE(F190:F197)</f>
        <v>0.37783337757000002</v>
      </c>
      <c r="C193" s="4">
        <f>AVERAGE(G190:G197)</f>
        <v>0.110622561536875</v>
      </c>
      <c r="D193" s="4">
        <f>AVERAGE(H190:H197)</f>
        <v>0.44636879116299999</v>
      </c>
      <c r="E193" s="4">
        <f>AVERAGE(I190:I197)</f>
        <v>0.18770983070137501</v>
      </c>
      <c r="F193" s="6">
        <v>0.392141401768</v>
      </c>
      <c r="G193" s="6">
        <v>0.11320540309</v>
      </c>
      <c r="H193" s="6">
        <v>0.43846979737300001</v>
      </c>
      <c r="I193" s="6">
        <v>0.18213081359899999</v>
      </c>
    </row>
    <row r="194" spans="1:9" ht="15.6" x14ac:dyDescent="0.3">
      <c r="A194" s="1">
        <v>1966</v>
      </c>
      <c r="B194" s="4"/>
      <c r="C194" s="4"/>
      <c r="D194" s="4"/>
      <c r="E194" s="4"/>
      <c r="F194" s="6">
        <v>0.38240620493900002</v>
      </c>
      <c r="G194" s="6">
        <v>0.111732296646</v>
      </c>
      <c r="H194" s="6">
        <v>0.44574579596500002</v>
      </c>
      <c r="I194" s="6">
        <v>0.18516391515700001</v>
      </c>
    </row>
    <row r="195" spans="1:9" ht="15.6" x14ac:dyDescent="0.3">
      <c r="A195" s="1">
        <v>1967</v>
      </c>
      <c r="B195" s="4"/>
      <c r="C195" s="4"/>
      <c r="D195" s="4"/>
      <c r="E195" s="4"/>
      <c r="F195" s="6">
        <v>0.38010439276699998</v>
      </c>
      <c r="G195" s="6">
        <v>0.11202339828000001</v>
      </c>
      <c r="H195" s="6">
        <v>0.44737571477900001</v>
      </c>
      <c r="I195" s="6">
        <v>0.185533165932</v>
      </c>
    </row>
    <row r="196" spans="1:9" ht="15.6" x14ac:dyDescent="0.3">
      <c r="A196" s="1">
        <v>1968</v>
      </c>
      <c r="B196" s="4"/>
      <c r="C196" s="4"/>
      <c r="D196" s="4"/>
      <c r="E196" s="4"/>
      <c r="F196" s="6">
        <v>0.36547699570699999</v>
      </c>
      <c r="G196" s="6">
        <v>0.10645750164999999</v>
      </c>
      <c r="H196" s="6">
        <v>0.45435023307799999</v>
      </c>
      <c r="I196" s="6">
        <v>0.192578971386</v>
      </c>
    </row>
    <row r="197" spans="1:9" ht="15.6" x14ac:dyDescent="0.3">
      <c r="A197" s="1">
        <v>1969</v>
      </c>
      <c r="B197" s="4"/>
      <c r="C197" s="4"/>
      <c r="D197" s="4"/>
      <c r="E197" s="4"/>
      <c r="F197" s="6">
        <v>0.35669261217100001</v>
      </c>
      <c r="G197" s="6">
        <v>0.103245198727</v>
      </c>
      <c r="H197" s="6">
        <v>0.45856231451000001</v>
      </c>
      <c r="I197" s="6">
        <v>0.196995973587</v>
      </c>
    </row>
    <row r="198" spans="1:9" ht="15.6" x14ac:dyDescent="0.3">
      <c r="A198" s="1">
        <v>1970</v>
      </c>
      <c r="B198" s="4">
        <f>AVERAGE(F193:F198)</f>
        <v>0.37084018687416664</v>
      </c>
      <c r="C198" s="4">
        <f>AVERAGE(G193:G198)</f>
        <v>0.10786953320133334</v>
      </c>
      <c r="D198" s="4">
        <f>AVERAGE(H193:H198)</f>
        <v>0.45037522415316666</v>
      </c>
      <c r="E198" s="4">
        <f>AVERAGE(I193:I198)</f>
        <v>0.19063834349316666</v>
      </c>
      <c r="F198" s="6">
        <v>0.34821951389299999</v>
      </c>
      <c r="G198" s="6">
        <v>0.100553400815</v>
      </c>
      <c r="H198" s="6">
        <v>0.45774748921399999</v>
      </c>
      <c r="I198" s="6">
        <v>0.201427221298</v>
      </c>
    </row>
    <row r="199" spans="1:9" ht="15.6" x14ac:dyDescent="0.3">
      <c r="A199" s="1">
        <v>1971</v>
      </c>
      <c r="B199" s="4"/>
      <c r="C199" s="4"/>
      <c r="D199" s="4"/>
      <c r="E199" s="4"/>
      <c r="F199" s="6">
        <v>0.347138106823</v>
      </c>
      <c r="G199" s="6">
        <v>9.9855899810799995E-2</v>
      </c>
      <c r="H199" s="6">
        <v>0.459860801697</v>
      </c>
      <c r="I199" s="6">
        <v>0.202749490738</v>
      </c>
    </row>
    <row r="200" spans="1:9" ht="15.6" x14ac:dyDescent="0.3">
      <c r="A200" s="1">
        <v>1972</v>
      </c>
      <c r="B200" s="4"/>
      <c r="C200" s="4"/>
      <c r="D200" s="4"/>
      <c r="E200" s="4"/>
      <c r="F200" s="6">
        <v>0.34192469716099999</v>
      </c>
      <c r="G200" s="6">
        <v>9.7221903502899998E-2</v>
      </c>
      <c r="H200" s="6">
        <v>0.45844021439600002</v>
      </c>
      <c r="I200" s="6">
        <v>0.20654827356300001</v>
      </c>
    </row>
    <row r="201" spans="1:9" ht="15.6" x14ac:dyDescent="0.3">
      <c r="A201" s="1">
        <v>1973</v>
      </c>
      <c r="B201" s="4"/>
      <c r="C201" s="4"/>
      <c r="D201" s="4"/>
      <c r="E201" s="4"/>
      <c r="F201" s="6">
        <v>0.35267248749699998</v>
      </c>
      <c r="G201" s="6">
        <v>0.10343360155799999</v>
      </c>
      <c r="H201" s="6">
        <v>0.45574337244000002</v>
      </c>
      <c r="I201" s="6">
        <v>0.20227861404399999</v>
      </c>
    </row>
    <row r="202" spans="1:9" ht="15.6" x14ac:dyDescent="0.3">
      <c r="A202" s="1">
        <v>1974</v>
      </c>
      <c r="B202" s="4"/>
      <c r="C202" s="4"/>
      <c r="D202" s="4"/>
      <c r="E202" s="4"/>
      <c r="F202" s="6">
        <v>0.34727698564499998</v>
      </c>
      <c r="G202" s="6">
        <v>9.9203601479499998E-2</v>
      </c>
      <c r="H202" s="6">
        <v>0.45759278535800002</v>
      </c>
      <c r="I202" s="6">
        <v>0.20461362600300001</v>
      </c>
    </row>
    <row r="203" spans="1:9" ht="15.6" x14ac:dyDescent="0.3">
      <c r="A203" s="1">
        <v>1975</v>
      </c>
      <c r="B203" s="4">
        <f>AVERAGE(F198:F203)</f>
        <v>0.34630097945516664</v>
      </c>
      <c r="C203" s="4">
        <f>AVERAGE(G198:G203)</f>
        <v>9.9034134298600016E-2</v>
      </c>
      <c r="D203" s="4">
        <f>AVERAGE(H198:H203)</f>
        <v>0.45805423955116664</v>
      </c>
      <c r="E203" s="4">
        <f>AVERAGE(I198:I203)</f>
        <v>0.20433067282016668</v>
      </c>
      <c r="F203" s="6">
        <v>0.34057408571199999</v>
      </c>
      <c r="G203" s="6">
        <v>9.39363986254E-2</v>
      </c>
      <c r="H203" s="6">
        <v>0.45894077420200002</v>
      </c>
      <c r="I203" s="6">
        <v>0.20836681127500001</v>
      </c>
    </row>
    <row r="204" spans="1:9" ht="15.6" x14ac:dyDescent="0.3">
      <c r="A204" s="1">
        <v>1976</v>
      </c>
      <c r="B204" s="4"/>
      <c r="C204" s="4"/>
      <c r="D204" s="4"/>
      <c r="E204" s="4"/>
      <c r="F204" s="6">
        <v>0.33818340301499999</v>
      </c>
      <c r="G204" s="6">
        <v>9.4068601727500006E-2</v>
      </c>
      <c r="H204" s="6">
        <v>0.46070599556000003</v>
      </c>
      <c r="I204" s="6">
        <v>0.21174401044800001</v>
      </c>
    </row>
    <row r="205" spans="1:9" ht="15.6" x14ac:dyDescent="0.3">
      <c r="A205" s="1">
        <v>1977</v>
      </c>
      <c r="B205" s="4"/>
      <c r="C205" s="4"/>
      <c r="D205" s="4"/>
      <c r="E205" s="4"/>
      <c r="F205" s="6">
        <v>0.32354220747899998</v>
      </c>
      <c r="G205" s="6">
        <v>8.8609702885199995E-2</v>
      </c>
      <c r="H205" s="6">
        <v>0.46583241224299998</v>
      </c>
      <c r="I205" s="6">
        <v>0.22188317775700001</v>
      </c>
    </row>
    <row r="206" spans="1:9" ht="15.6" x14ac:dyDescent="0.3">
      <c r="A206" s="1">
        <v>1978</v>
      </c>
      <c r="B206" s="4"/>
      <c r="C206" s="4"/>
      <c r="D206" s="4"/>
      <c r="E206" s="4"/>
      <c r="F206" s="6">
        <v>0.31866490840900003</v>
      </c>
      <c r="G206" s="6">
        <v>8.6856000125399999E-2</v>
      </c>
      <c r="H206" s="6">
        <v>0.466110676527</v>
      </c>
      <c r="I206" s="6">
        <v>0.22848200798000001</v>
      </c>
    </row>
    <row r="207" spans="1:9" ht="15.6" x14ac:dyDescent="0.3">
      <c r="A207" s="1">
        <v>1979</v>
      </c>
      <c r="B207" s="4"/>
      <c r="C207" s="4"/>
      <c r="D207" s="4"/>
      <c r="E207" s="4"/>
      <c r="F207" s="6">
        <v>0.31920468807199998</v>
      </c>
      <c r="G207" s="6">
        <v>9.0218603610999995E-2</v>
      </c>
      <c r="H207" s="6">
        <v>0.45306345820400001</v>
      </c>
      <c r="I207" s="6">
        <v>0.23303192853900001</v>
      </c>
    </row>
    <row r="208" spans="1:9" ht="15.6" x14ac:dyDescent="0.3">
      <c r="A208" s="1">
        <v>1980</v>
      </c>
      <c r="B208" s="4">
        <f>AVERAGE(F203:F208)</f>
        <v>0.32564436395933338</v>
      </c>
      <c r="C208" s="4">
        <f>AVERAGE(G203:G208)</f>
        <v>8.9986734092249998E-2</v>
      </c>
      <c r="D208" s="4">
        <f>AVERAGE(H203:H208)</f>
        <v>0.46069908638783336</v>
      </c>
      <c r="E208" s="4">
        <f>AVERAGE(I203:I208)</f>
        <v>0.22295012076666668</v>
      </c>
      <c r="F208" s="6">
        <v>0.31369689106900001</v>
      </c>
      <c r="G208" s="6">
        <v>8.6231097578999993E-2</v>
      </c>
      <c r="H208" s="6">
        <v>0.45954120159099998</v>
      </c>
      <c r="I208" s="6">
        <v>0.23419278860100001</v>
      </c>
    </row>
    <row r="209" spans="1:9" ht="15.6" x14ac:dyDescent="0.3">
      <c r="A209" s="1">
        <v>1981</v>
      </c>
      <c r="B209" s="4"/>
      <c r="C209" s="4"/>
      <c r="D209" s="4"/>
      <c r="E209" s="4"/>
      <c r="F209" s="6">
        <v>0.31471449136700003</v>
      </c>
      <c r="G209" s="6">
        <v>8.6307503283000006E-2</v>
      </c>
      <c r="H209" s="6">
        <v>0.46341681480399999</v>
      </c>
      <c r="I209" s="6">
        <v>0.234639286995</v>
      </c>
    </row>
    <row r="210" spans="1:9" ht="15.6" x14ac:dyDescent="0.3">
      <c r="A210" s="1">
        <v>1982</v>
      </c>
      <c r="B210" s="4"/>
      <c r="C210" s="4"/>
      <c r="D210" s="4"/>
      <c r="E210" s="4"/>
      <c r="F210" s="6">
        <v>0.30346259474800003</v>
      </c>
      <c r="G210" s="6">
        <v>7.9142197966600006E-2</v>
      </c>
      <c r="H210" s="6">
        <v>0.46877047419500001</v>
      </c>
      <c r="I210" s="6">
        <v>0.23841071128800001</v>
      </c>
    </row>
    <row r="211" spans="1:9" ht="15.6" x14ac:dyDescent="0.3">
      <c r="A211" s="1">
        <v>1983</v>
      </c>
      <c r="B211" s="4"/>
      <c r="C211" s="4"/>
      <c r="D211" s="4"/>
      <c r="E211" s="4"/>
      <c r="F211" s="6">
        <v>0.30739480257000001</v>
      </c>
      <c r="G211" s="6">
        <v>7.7009700238700005E-2</v>
      </c>
      <c r="H211" s="6">
        <v>0.47543406486500001</v>
      </c>
      <c r="I211" s="6">
        <v>0.23040932416900001</v>
      </c>
    </row>
    <row r="212" spans="1:9" ht="15.6" x14ac:dyDescent="0.3">
      <c r="A212" s="1">
        <v>1984</v>
      </c>
      <c r="B212" s="4"/>
      <c r="C212" s="4"/>
      <c r="D212" s="4"/>
      <c r="E212" s="4"/>
      <c r="F212" s="6">
        <v>0.30922210216500001</v>
      </c>
      <c r="G212" s="6">
        <v>7.80164971948E-2</v>
      </c>
      <c r="H212" s="6">
        <v>0.47180241346399998</v>
      </c>
      <c r="I212" s="6">
        <v>0.23103755712499999</v>
      </c>
    </row>
    <row r="213" spans="1:9" ht="15.6" x14ac:dyDescent="0.3">
      <c r="A213" s="1">
        <v>1985</v>
      </c>
      <c r="B213" s="4">
        <f>AVERAGE(F211:F215)</f>
        <v>0.31882382631299999</v>
      </c>
      <c r="C213" s="4">
        <f>AVERAGE(G211:G215)</f>
        <v>8.2715597748779998E-2</v>
      </c>
      <c r="D213" s="4">
        <f>AVERAGE(H211:H215)</f>
        <v>0.46794553995159999</v>
      </c>
      <c r="E213" s="4">
        <f>AVERAGE(I211:I215)</f>
        <v>0.22663062810900003</v>
      </c>
      <c r="F213" s="6">
        <v>0.31571871042299998</v>
      </c>
      <c r="G213" s="6">
        <v>8.0034896731400004E-2</v>
      </c>
      <c r="H213" s="6">
        <v>0.46958157420199997</v>
      </c>
      <c r="I213" s="6">
        <v>0.22763711214099999</v>
      </c>
    </row>
    <row r="214" spans="1:9" ht="15.6" x14ac:dyDescent="0.3">
      <c r="A214" s="1">
        <v>1986</v>
      </c>
      <c r="B214" s="4"/>
      <c r="C214" s="4"/>
      <c r="D214" s="4"/>
      <c r="E214" s="4"/>
      <c r="F214" s="6">
        <v>0.32549750804900002</v>
      </c>
      <c r="G214" s="6">
        <v>8.5236497223400001E-2</v>
      </c>
      <c r="H214" s="6">
        <v>0.46452811360399998</v>
      </c>
      <c r="I214" s="6">
        <v>0.223370075226</v>
      </c>
    </row>
    <row r="215" spans="1:9" ht="15.6" x14ac:dyDescent="0.3">
      <c r="A215" s="1">
        <v>1987</v>
      </c>
      <c r="B215" s="4"/>
      <c r="C215" s="4"/>
      <c r="D215" s="4"/>
      <c r="E215" s="4"/>
      <c r="F215" s="6">
        <v>0.33628600835799999</v>
      </c>
      <c r="G215" s="6">
        <v>9.3280397355599995E-2</v>
      </c>
      <c r="H215" s="6">
        <v>0.45838153362299999</v>
      </c>
      <c r="I215" s="6">
        <v>0.22069907188400001</v>
      </c>
    </row>
    <row r="216" spans="1:9" ht="15.6" x14ac:dyDescent="0.3">
      <c r="A216" s="1">
        <v>1988</v>
      </c>
      <c r="B216" s="4"/>
      <c r="C216" s="4"/>
      <c r="D216" s="4"/>
      <c r="E216" s="4"/>
      <c r="F216" s="6">
        <v>0.34092900157</v>
      </c>
      <c r="G216" s="6">
        <v>9.5470800995800006E-2</v>
      </c>
      <c r="H216" s="6">
        <v>0.45776152610800003</v>
      </c>
      <c r="I216" s="6">
        <v>0.21662038564700001</v>
      </c>
    </row>
    <row r="217" spans="1:9" ht="15.6" x14ac:dyDescent="0.3">
      <c r="A217" s="1">
        <v>1989</v>
      </c>
      <c r="B217" s="4"/>
      <c r="C217" s="4"/>
      <c r="D217" s="4"/>
      <c r="E217" s="4"/>
      <c r="F217" s="6">
        <v>0.34631788730599999</v>
      </c>
      <c r="G217" s="6">
        <v>0.100007496774</v>
      </c>
      <c r="H217" s="6">
        <v>0.45875617861700002</v>
      </c>
      <c r="I217" s="6">
        <v>0.21361202001599999</v>
      </c>
    </row>
    <row r="218" spans="1:9" ht="15.6" x14ac:dyDescent="0.3">
      <c r="A218" s="1">
        <v>1990</v>
      </c>
      <c r="B218" s="4">
        <f>AVERAGE(F216:F220)</f>
        <v>0.34196269512159999</v>
      </c>
      <c r="C218" s="4">
        <f>AVERAGE(G216:G220)</f>
        <v>9.7419878840400015E-2</v>
      </c>
      <c r="D218" s="4">
        <f>AVERAGE(H216:H220)</f>
        <v>0.46215670704839995</v>
      </c>
      <c r="E218" s="4">
        <f>AVERAGE(I216:I220)</f>
        <v>0.21588797569279999</v>
      </c>
      <c r="F218" s="6">
        <v>0.34316688775999998</v>
      </c>
      <c r="G218" s="6">
        <v>9.8279297351799993E-2</v>
      </c>
      <c r="H218" s="6">
        <v>0.46378278732299999</v>
      </c>
      <c r="I218" s="6">
        <v>0.21427911520000001</v>
      </c>
    </row>
    <row r="219" spans="1:9" ht="15.6" x14ac:dyDescent="0.3">
      <c r="A219" s="1">
        <v>1991</v>
      </c>
      <c r="B219" s="4"/>
      <c r="C219" s="4"/>
      <c r="D219" s="4"/>
      <c r="E219" s="4"/>
      <c r="F219" s="6">
        <v>0.33925530314399999</v>
      </c>
      <c r="G219" s="6">
        <v>9.8031401634200002E-2</v>
      </c>
      <c r="H219" s="6">
        <v>0.46209216117899998</v>
      </c>
      <c r="I219" s="6">
        <v>0.21709632873500001</v>
      </c>
    </row>
    <row r="220" spans="1:9" ht="15.6" x14ac:dyDescent="0.3">
      <c r="A220" s="1">
        <v>1992</v>
      </c>
      <c r="B220" s="4"/>
      <c r="C220" s="4"/>
      <c r="D220" s="4"/>
      <c r="E220" s="4"/>
      <c r="F220" s="6">
        <v>0.34014439582799999</v>
      </c>
      <c r="G220" s="6">
        <v>9.5310397446199999E-2</v>
      </c>
      <c r="H220" s="6">
        <v>0.46839088201500001</v>
      </c>
      <c r="I220" s="6">
        <v>0.217832028866</v>
      </c>
    </row>
    <row r="221" spans="1:9" ht="15.6" x14ac:dyDescent="0.3">
      <c r="A221" s="1">
        <v>1993</v>
      </c>
      <c r="B221" s="4"/>
      <c r="C221" s="4"/>
      <c r="D221" s="4"/>
      <c r="E221" s="4"/>
      <c r="F221" s="6">
        <v>0.33991861343399998</v>
      </c>
      <c r="G221" s="6">
        <v>9.7274199128199998E-2</v>
      </c>
      <c r="H221" s="6">
        <v>0.46938839554799999</v>
      </c>
      <c r="I221" s="6">
        <v>0.21317619085299999</v>
      </c>
    </row>
    <row r="222" spans="1:9" ht="15.6" x14ac:dyDescent="0.3">
      <c r="A222" s="1">
        <v>1994</v>
      </c>
      <c r="B222" s="4"/>
      <c r="C222" s="4"/>
      <c r="D222" s="4"/>
      <c r="E222" s="4"/>
      <c r="F222" s="6">
        <v>0.34311398863800002</v>
      </c>
      <c r="G222" s="6">
        <v>9.8724998533699995E-2</v>
      </c>
      <c r="H222" s="6">
        <v>0.47080338001299998</v>
      </c>
      <c r="I222" s="6">
        <v>0.21164810657499999</v>
      </c>
    </row>
    <row r="223" spans="1:9" ht="15.6" x14ac:dyDescent="0.3">
      <c r="A223" s="1">
        <v>1995</v>
      </c>
      <c r="B223" s="4">
        <f>AVERAGE(F221:F225)</f>
        <v>0.34637455940260004</v>
      </c>
      <c r="C223" s="4">
        <f>AVERAGE(G221:G225)</f>
        <v>0.10323355942964001</v>
      </c>
      <c r="D223" s="4">
        <f>AVERAGE(H221:H225)</f>
        <v>0.46835637092599997</v>
      </c>
      <c r="E223" s="4">
        <f>AVERAGE(I221:I225)</f>
        <v>0.21177887916559998</v>
      </c>
      <c r="F223" s="6">
        <v>0.344291597605</v>
      </c>
      <c r="G223" s="6">
        <v>9.9776998162299999E-2</v>
      </c>
      <c r="H223" s="6">
        <v>0.474073410034</v>
      </c>
      <c r="I223" s="6">
        <v>0.20878487825399999</v>
      </c>
    </row>
    <row r="224" spans="1:9" ht="15.6" x14ac:dyDescent="0.3">
      <c r="A224" s="1">
        <v>1996</v>
      </c>
      <c r="B224" s="4"/>
      <c r="C224" s="4"/>
      <c r="D224" s="4"/>
      <c r="E224" s="4"/>
      <c r="F224" s="6">
        <v>0.35054600238799999</v>
      </c>
      <c r="G224" s="6">
        <v>0.10836210101800001</v>
      </c>
      <c r="H224" s="6">
        <v>0.46459859609600002</v>
      </c>
      <c r="I224" s="6">
        <v>0.21311801672</v>
      </c>
    </row>
    <row r="225" spans="1:9" ht="15.6" x14ac:dyDescent="0.3">
      <c r="A225" s="1">
        <v>1997</v>
      </c>
      <c r="B225" s="4"/>
      <c r="C225" s="4"/>
      <c r="D225" s="4"/>
      <c r="E225" s="4"/>
      <c r="F225" s="6">
        <v>0.35400259494800002</v>
      </c>
      <c r="G225" s="6">
        <v>0.11202950030599999</v>
      </c>
      <c r="H225" s="6">
        <v>0.462918072939</v>
      </c>
      <c r="I225" s="6">
        <v>0.21216720342600001</v>
      </c>
    </row>
    <row r="226" spans="1:9" ht="15.6" x14ac:dyDescent="0.3">
      <c r="A226" s="1">
        <v>1998</v>
      </c>
      <c r="B226" s="4"/>
      <c r="C226" s="4"/>
      <c r="D226" s="4"/>
      <c r="E226" s="4"/>
      <c r="F226" s="6">
        <v>0.35932031273800003</v>
      </c>
      <c r="G226" s="6">
        <v>0.115662001073</v>
      </c>
      <c r="H226" s="6">
        <v>0.45967677235600002</v>
      </c>
      <c r="I226" s="6">
        <v>0.212664008141</v>
      </c>
    </row>
    <row r="227" spans="1:9" ht="15.6" x14ac:dyDescent="0.3">
      <c r="A227" s="1">
        <v>1999</v>
      </c>
      <c r="B227" s="4"/>
      <c r="C227" s="4"/>
      <c r="D227" s="4"/>
      <c r="E227" s="4"/>
      <c r="F227" s="6">
        <v>0.36010679602599999</v>
      </c>
      <c r="G227" s="6">
        <v>0.114757999778</v>
      </c>
      <c r="H227" s="6">
        <v>0.45907890796700002</v>
      </c>
      <c r="I227" s="6">
        <v>0.21353697776800001</v>
      </c>
    </row>
    <row r="228" spans="1:9" ht="15.6" x14ac:dyDescent="0.3">
      <c r="A228" s="1">
        <v>2000</v>
      </c>
      <c r="B228" s="4">
        <f>AVERAGE(F228:F233)</f>
        <v>0.36644453307016667</v>
      </c>
      <c r="C228" s="4">
        <f>AVERAGE(G228:G233)</f>
        <v>0.12197156871366667</v>
      </c>
      <c r="D228" s="4">
        <f>AVERAGE(H228:H233)</f>
        <v>0.44977438946583331</v>
      </c>
      <c r="E228" s="4">
        <f>AVERAGE(I228:I233)</f>
        <v>0.21768988172216672</v>
      </c>
      <c r="F228" s="6">
        <v>0.36410841345799999</v>
      </c>
      <c r="G228" s="6">
        <v>0.11949770152600001</v>
      </c>
      <c r="H228" s="6">
        <v>0.453900128603</v>
      </c>
      <c r="I228" s="6">
        <v>0.21517008542999999</v>
      </c>
    </row>
    <row r="229" spans="1:9" ht="15.6" x14ac:dyDescent="0.3">
      <c r="A229" s="1">
        <v>2001</v>
      </c>
      <c r="B229" s="4"/>
      <c r="C229" s="4"/>
      <c r="D229" s="4"/>
      <c r="E229" s="4"/>
      <c r="F229" s="6">
        <v>0.36732760071800002</v>
      </c>
      <c r="G229" s="6">
        <v>0.122683003545</v>
      </c>
      <c r="H229" s="6">
        <v>0.450958579779</v>
      </c>
      <c r="I229" s="6">
        <v>0.21485751867299999</v>
      </c>
    </row>
    <row r="230" spans="1:9" ht="15.6" x14ac:dyDescent="0.3">
      <c r="A230" s="1">
        <v>2002</v>
      </c>
      <c r="B230" s="4"/>
      <c r="C230" s="4"/>
      <c r="D230" s="4"/>
      <c r="E230" s="4"/>
      <c r="F230" s="6">
        <v>0.363384187222</v>
      </c>
      <c r="G230" s="6">
        <v>0.119703702629</v>
      </c>
      <c r="H230" s="6">
        <v>0.45155432820300001</v>
      </c>
      <c r="I230" s="6">
        <v>0.21994358301200001</v>
      </c>
    </row>
    <row r="231" spans="1:9" ht="15.6" x14ac:dyDescent="0.3">
      <c r="A231" s="1">
        <v>2003</v>
      </c>
      <c r="B231" s="4"/>
      <c r="C231" s="4"/>
      <c r="D231" s="4"/>
      <c r="E231" s="4"/>
      <c r="F231" s="6">
        <v>0.36668300628700001</v>
      </c>
      <c r="G231" s="6">
        <v>0.122284702957</v>
      </c>
      <c r="H231" s="6">
        <v>0.44799366593399997</v>
      </c>
      <c r="I231" s="6">
        <v>0.219551026821</v>
      </c>
    </row>
    <row r="232" spans="1:9" ht="15.6" x14ac:dyDescent="0.3">
      <c r="A232" s="1">
        <v>2004</v>
      </c>
      <c r="B232" s="4"/>
      <c r="C232" s="4"/>
      <c r="D232" s="4"/>
      <c r="E232" s="4"/>
      <c r="F232" s="6">
        <v>0.36936068534900002</v>
      </c>
      <c r="G232" s="6">
        <v>0.12456189841</v>
      </c>
      <c r="H232" s="6">
        <v>0.44703301787400002</v>
      </c>
      <c r="I232" s="6">
        <v>0.2176232934</v>
      </c>
    </row>
    <row r="233" spans="1:9" ht="15.6" x14ac:dyDescent="0.3">
      <c r="A233" s="1">
        <v>2005</v>
      </c>
      <c r="B233" s="4">
        <f>AVERAGE(F231:F235)</f>
        <v>0.36883534193039996</v>
      </c>
      <c r="C233" s="4">
        <f>AVERAGE(G231:G235)</f>
        <v>0.1236418798566</v>
      </c>
      <c r="D233" s="4">
        <f>AVERAGE(H231:H235)</f>
        <v>0.44639059305219997</v>
      </c>
      <c r="E233" s="4">
        <f>AVERAGE(I231:I235)</f>
        <v>0.21917744874959996</v>
      </c>
      <c r="F233" s="6">
        <v>0.36780330538700001</v>
      </c>
      <c r="G233" s="6">
        <v>0.123098403215</v>
      </c>
      <c r="H233" s="6">
        <v>0.44720661640199999</v>
      </c>
      <c r="I233" s="6">
        <v>0.21899378299700001</v>
      </c>
    </row>
    <row r="234" spans="1:9" ht="15.6" x14ac:dyDescent="0.3">
      <c r="A234" s="1">
        <v>2006</v>
      </c>
      <c r="B234" s="4"/>
      <c r="C234" s="4"/>
      <c r="D234" s="4"/>
      <c r="E234" s="4"/>
      <c r="F234" s="6">
        <v>0.36740270257000002</v>
      </c>
      <c r="G234" s="6">
        <v>0.121702499688</v>
      </c>
      <c r="H234" s="6">
        <v>0.44755548238800003</v>
      </c>
      <c r="I234" s="6">
        <v>0.22061401605600001</v>
      </c>
    </row>
    <row r="235" spans="1:9" ht="15.6" x14ac:dyDescent="0.3">
      <c r="A235" s="1">
        <v>2007</v>
      </c>
      <c r="B235" s="4"/>
      <c r="C235" s="4"/>
      <c r="D235" s="4"/>
      <c r="E235" s="4"/>
      <c r="F235" s="6">
        <v>0.37292701005899997</v>
      </c>
      <c r="G235" s="6">
        <v>0.126561895013</v>
      </c>
      <c r="H235" s="6">
        <v>0.442164182663</v>
      </c>
      <c r="I235" s="6">
        <v>0.21910512447399999</v>
      </c>
    </row>
    <row r="236" spans="1:9" ht="15.6" x14ac:dyDescent="0.3">
      <c r="A236" s="1">
        <v>2008</v>
      </c>
      <c r="B236" s="4"/>
      <c r="C236" s="4"/>
      <c r="D236" s="4"/>
      <c r="E236" s="4"/>
      <c r="F236" s="6">
        <v>0.370307892561</v>
      </c>
      <c r="G236" s="6">
        <v>0.124745696783</v>
      </c>
      <c r="H236" s="6">
        <v>0.44183170795400001</v>
      </c>
      <c r="I236" s="6">
        <v>0.220910191536</v>
      </c>
    </row>
    <row r="237" spans="1:9" ht="15.6" x14ac:dyDescent="0.3">
      <c r="A237" s="1">
        <v>2009</v>
      </c>
      <c r="B237" s="4"/>
      <c r="C237" s="4"/>
      <c r="D237" s="4"/>
      <c r="E237" s="4"/>
      <c r="F237" s="6">
        <v>0.35576629638700003</v>
      </c>
      <c r="G237" s="6">
        <v>0.111887402833</v>
      </c>
      <c r="H237" s="6">
        <v>0.45041850209200002</v>
      </c>
      <c r="I237" s="6">
        <v>0.22784650325799999</v>
      </c>
    </row>
    <row r="238" spans="1:9" ht="15.6" x14ac:dyDescent="0.3">
      <c r="A238" s="1">
        <v>2010</v>
      </c>
      <c r="B238" s="4">
        <f>AVERAGE(F236:F240)</f>
        <v>0.36162653565399999</v>
      </c>
      <c r="C238" s="4">
        <f>AVERAGE(G236:G240)</f>
        <v>0.118836940825</v>
      </c>
      <c r="D238" s="4">
        <f>AVERAGE(H236:H240)</f>
        <v>0.44872097969039998</v>
      </c>
      <c r="E238" s="4">
        <f>AVERAGE(I236:I240)</f>
        <v>0.22336248159440003</v>
      </c>
      <c r="F238" s="6">
        <v>0.36217659711799999</v>
      </c>
      <c r="G238" s="6">
        <v>0.120250500739</v>
      </c>
      <c r="H238" s="6">
        <v>0.45111659169200002</v>
      </c>
      <c r="I238" s="6">
        <v>0.22283720970199999</v>
      </c>
    </row>
    <row r="239" spans="1:9" ht="15.6" x14ac:dyDescent="0.3">
      <c r="A239" s="1">
        <v>2011</v>
      </c>
      <c r="B239" s="4"/>
      <c r="C239" s="4"/>
      <c r="D239" s="4"/>
      <c r="E239" s="4"/>
      <c r="F239" s="6">
        <v>0.36427149176599999</v>
      </c>
      <c r="G239" s="6">
        <v>0.12376680225099999</v>
      </c>
      <c r="H239" s="6">
        <v>0.44742521643599997</v>
      </c>
      <c r="I239" s="6">
        <v>0.22022128105200001</v>
      </c>
    </row>
    <row r="240" spans="1:9" ht="15.6" x14ac:dyDescent="0.3">
      <c r="A240" s="1">
        <v>2012</v>
      </c>
      <c r="B240" s="4"/>
      <c r="C240" s="4"/>
      <c r="D240" s="4"/>
      <c r="E240" s="4"/>
      <c r="F240" s="6">
        <v>0.35561040043800002</v>
      </c>
      <c r="G240" s="6">
        <v>0.113534301519</v>
      </c>
      <c r="H240" s="6">
        <v>0.45281288027799999</v>
      </c>
      <c r="I240" s="6">
        <v>0.224997222424</v>
      </c>
    </row>
    <row r="241" spans="1:9" ht="15.6" x14ac:dyDescent="0.3">
      <c r="A241" s="1">
        <v>2013</v>
      </c>
      <c r="B241" s="4"/>
      <c r="C241" s="4"/>
      <c r="D241" s="4"/>
      <c r="E241" s="4"/>
      <c r="F241" s="6">
        <v>0.34976989030799999</v>
      </c>
      <c r="G241" s="6">
        <v>0.11038500070600001</v>
      </c>
      <c r="H241" s="6">
        <v>0.44916310906399998</v>
      </c>
      <c r="I241" s="6">
        <v>0.22452038526500001</v>
      </c>
    </row>
    <row r="242" spans="1:9" ht="15.6" x14ac:dyDescent="0.3">
      <c r="A242" s="1">
        <v>2014</v>
      </c>
      <c r="B242" s="4"/>
      <c r="C242" s="4"/>
      <c r="D242" s="4"/>
      <c r="E242" s="4"/>
      <c r="F242" s="6">
        <v>0.34962791204499999</v>
      </c>
      <c r="G242" s="6">
        <v>0.11048220098</v>
      </c>
      <c r="H242" s="6">
        <v>0.44898486137400001</v>
      </c>
      <c r="I242" s="6">
        <v>0.224722623825</v>
      </c>
    </row>
    <row r="243" spans="1:9" ht="15.6" x14ac:dyDescent="0.3">
      <c r="A243" s="1">
        <v>2015</v>
      </c>
      <c r="B243" s="4">
        <f>AVERAGE(F238:F242)</f>
        <v>0.35629125833500003</v>
      </c>
      <c r="C243" s="4">
        <f>AVERAGE(G238:G242)</f>
        <v>0.115683761239</v>
      </c>
      <c r="D243" s="4">
        <f>AVERAGE(H238:H242)</f>
        <v>0.44990053176879996</v>
      </c>
      <c r="E243" s="4">
        <f>AVERAGE(I238:I242)</f>
        <v>0.22345974445360001</v>
      </c>
      <c r="F243" s="6"/>
      <c r="G243" s="6"/>
      <c r="H243" s="6"/>
      <c r="I243" s="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20"/>
  <sheetViews>
    <sheetView workbookViewId="0"/>
  </sheetViews>
  <sheetFormatPr baseColWidth="10" defaultRowHeight="14.4" x14ac:dyDescent="0.3"/>
  <cols>
    <col min="1" max="11" width="12.77734375" customWidth="1"/>
  </cols>
  <sheetData>
    <row r="1" spans="1:12" ht="15.6" x14ac:dyDescent="0.3">
      <c r="A1" s="2" t="s">
        <v>14</v>
      </c>
      <c r="B1" s="1"/>
      <c r="C1" s="1"/>
      <c r="D1" s="1"/>
      <c r="E1" s="1"/>
      <c r="F1" s="1"/>
      <c r="G1" s="1"/>
      <c r="H1" s="1"/>
      <c r="I1" s="1"/>
      <c r="J1" s="1"/>
      <c r="K1" s="1"/>
      <c r="L1" s="1"/>
    </row>
    <row r="2" spans="1:12" ht="15.6" x14ac:dyDescent="0.3">
      <c r="A2" s="1" t="s">
        <v>211</v>
      </c>
      <c r="B2" s="1"/>
      <c r="C2" s="1"/>
      <c r="D2" s="1"/>
      <c r="E2" s="1"/>
      <c r="F2" s="1"/>
      <c r="G2" s="1"/>
      <c r="H2" s="1"/>
      <c r="I2" s="1"/>
      <c r="J2" s="1"/>
      <c r="K2" s="1"/>
      <c r="L2" s="1"/>
    </row>
    <row r="3" spans="1:12" ht="16.2" thickBot="1" x14ac:dyDescent="0.35">
      <c r="A3" s="1" t="s">
        <v>13</v>
      </c>
      <c r="B3" s="1"/>
      <c r="C3" s="1"/>
      <c r="D3" s="1"/>
      <c r="E3" s="1"/>
      <c r="F3" s="1"/>
      <c r="G3" s="1"/>
      <c r="H3" s="1"/>
      <c r="I3" s="1"/>
      <c r="J3" s="1"/>
    </row>
    <row r="4" spans="1:12" ht="16.2" thickTop="1" x14ac:dyDescent="0.3">
      <c r="A4" s="69" t="s">
        <v>263</v>
      </c>
      <c r="B4" s="70"/>
      <c r="C4" s="70"/>
      <c r="D4" s="70"/>
      <c r="E4" s="71"/>
      <c r="F4" s="69" t="s">
        <v>12</v>
      </c>
      <c r="G4" s="70"/>
      <c r="H4" s="71"/>
      <c r="I4" s="69" t="s">
        <v>264</v>
      </c>
      <c r="J4" s="70"/>
      <c r="K4" s="71"/>
    </row>
    <row r="5" spans="1:12" ht="15.6" x14ac:dyDescent="0.3">
      <c r="A5" s="12">
        <v>1590</v>
      </c>
      <c r="B5" s="11">
        <v>1700</v>
      </c>
      <c r="C5" s="11">
        <v>1770</v>
      </c>
      <c r="D5" s="11">
        <v>1840</v>
      </c>
      <c r="E5" s="10">
        <v>1930</v>
      </c>
      <c r="F5" s="12">
        <v>1660</v>
      </c>
      <c r="G5" s="11">
        <v>1780</v>
      </c>
      <c r="H5" s="10">
        <v>1870</v>
      </c>
      <c r="I5" s="12">
        <v>1530</v>
      </c>
      <c r="J5" s="11">
        <v>1690</v>
      </c>
      <c r="K5" s="10">
        <v>1800</v>
      </c>
    </row>
    <row r="6" spans="1:12" ht="16.2" thickBot="1" x14ac:dyDescent="0.35">
      <c r="A6" s="9">
        <f>(0.7/0.3)*0.012</f>
        <v>2.8000000000000004E-2</v>
      </c>
      <c r="B6" s="8">
        <f>(0.7/0.3)*0.02</f>
        <v>4.6666666666666669E-2</v>
      </c>
      <c r="C6" s="8">
        <f>(0.7/0.3)*0.0146</f>
        <v>3.4066666666666669E-2</v>
      </c>
      <c r="D6" s="8">
        <f>(0.7/0.3)*0.008</f>
        <v>1.8666666666666668E-2</v>
      </c>
      <c r="E6" s="7">
        <f>(0.7/0.3)*0.003</f>
        <v>7.000000000000001E-3</v>
      </c>
      <c r="F6" s="9">
        <v>3.258746319641706E-2</v>
      </c>
      <c r="G6" s="8">
        <v>1.6863609535166649E-2</v>
      </c>
      <c r="H6" s="7">
        <v>6.0244432853507899E-3</v>
      </c>
      <c r="I6" s="9">
        <f>DataUK!C11</f>
        <v>2.8648152649314751E-2</v>
      </c>
      <c r="J6" s="8">
        <f>DataUK!E11</f>
        <v>8.6481526493147488E-3</v>
      </c>
      <c r="K6" s="7">
        <f>DataUK!I11</f>
        <v>5.0275544271752405E-3</v>
      </c>
    </row>
    <row r="7" spans="1:12" ht="16.2" thickTop="1" x14ac:dyDescent="0.3">
      <c r="A7" s="3"/>
      <c r="B7" s="1"/>
      <c r="C7" s="1"/>
      <c r="D7" s="1"/>
      <c r="E7" s="1"/>
      <c r="F7" s="1"/>
      <c r="G7" s="6"/>
      <c r="H7" s="1"/>
      <c r="I7" s="1"/>
      <c r="J7" s="1"/>
      <c r="K7" s="1"/>
      <c r="L7" s="1"/>
    </row>
    <row r="8" spans="1:12" ht="15.6" x14ac:dyDescent="0.3">
      <c r="A8" s="2" t="s">
        <v>11</v>
      </c>
      <c r="B8" s="1"/>
      <c r="C8" s="1"/>
      <c r="D8" s="1"/>
      <c r="E8" s="1"/>
      <c r="F8" s="1"/>
      <c r="G8" s="6"/>
      <c r="H8" s="1"/>
      <c r="I8" s="1"/>
      <c r="J8" s="1"/>
      <c r="K8" s="1"/>
      <c r="L8" s="1"/>
    </row>
    <row r="9" spans="1:12" ht="15.6" x14ac:dyDescent="0.3">
      <c r="A9" s="1" t="s">
        <v>10</v>
      </c>
      <c r="B9" s="1"/>
      <c r="C9" s="1"/>
      <c r="D9" s="1"/>
      <c r="E9" s="1"/>
      <c r="F9" s="1"/>
      <c r="G9" s="1"/>
      <c r="H9" s="1"/>
      <c r="I9" s="1"/>
      <c r="J9" s="1"/>
      <c r="K9" s="1"/>
      <c r="L9" s="1"/>
    </row>
    <row r="10" spans="1:12" ht="15.6" x14ac:dyDescent="0.3">
      <c r="A10" s="1" t="s">
        <v>9</v>
      </c>
      <c r="B10" s="5"/>
      <c r="C10" s="5"/>
      <c r="D10" s="5"/>
      <c r="E10" s="5"/>
      <c r="F10" s="5"/>
      <c r="G10" s="1"/>
      <c r="H10" s="1"/>
      <c r="I10" s="1"/>
      <c r="J10" s="1"/>
      <c r="K10" s="1"/>
      <c r="L10" s="1"/>
    </row>
    <row r="11" spans="1:12" ht="15.6" x14ac:dyDescent="0.3">
      <c r="A11" s="1" t="s">
        <v>8</v>
      </c>
      <c r="B11" s="4"/>
      <c r="C11" s="4"/>
      <c r="D11" s="4"/>
      <c r="E11" s="4"/>
      <c r="F11" s="4"/>
      <c r="G11" s="1"/>
      <c r="H11" s="1"/>
      <c r="I11" s="1"/>
      <c r="J11" s="1"/>
      <c r="K11" s="1"/>
      <c r="L11" s="1"/>
    </row>
    <row r="12" spans="1:12" ht="15.6" x14ac:dyDescent="0.3">
      <c r="A12" s="1" t="s">
        <v>7</v>
      </c>
      <c r="B12" s="4"/>
      <c r="C12" s="4"/>
      <c r="D12" s="4"/>
      <c r="E12" s="4"/>
      <c r="F12" s="4"/>
      <c r="G12" s="1"/>
      <c r="H12" s="1"/>
      <c r="I12" s="1"/>
      <c r="J12" s="1"/>
      <c r="K12" s="1"/>
      <c r="L12" s="1"/>
    </row>
    <row r="13" spans="1:12" ht="15.6" x14ac:dyDescent="0.3">
      <c r="A13" s="1" t="s">
        <v>6</v>
      </c>
      <c r="B13" s="4"/>
      <c r="C13" s="4"/>
      <c r="D13" s="4"/>
      <c r="E13" s="4"/>
      <c r="F13" s="4"/>
      <c r="G13" s="1"/>
      <c r="H13" s="1"/>
      <c r="I13" s="1"/>
      <c r="J13" s="1"/>
      <c r="K13" s="1"/>
      <c r="L13" s="1"/>
    </row>
    <row r="14" spans="1:12" ht="15.6" x14ac:dyDescent="0.3">
      <c r="A14" s="1" t="s">
        <v>199</v>
      </c>
      <c r="B14" s="4"/>
      <c r="C14" s="4"/>
      <c r="D14" s="4"/>
      <c r="E14" s="4"/>
      <c r="F14" s="4"/>
      <c r="G14" s="1"/>
      <c r="H14" s="1"/>
      <c r="I14" s="1"/>
      <c r="J14" s="1"/>
      <c r="K14" s="1"/>
      <c r="L14" s="1"/>
    </row>
    <row r="15" spans="1:12" ht="15.6" x14ac:dyDescent="0.3">
      <c r="A15" s="1" t="s">
        <v>5</v>
      </c>
      <c r="B15" s="1"/>
      <c r="C15" s="1"/>
      <c r="D15" s="1"/>
      <c r="E15" s="1"/>
      <c r="F15" s="1"/>
      <c r="G15" s="1"/>
      <c r="H15" s="1"/>
      <c r="I15" s="1"/>
      <c r="J15" s="1"/>
      <c r="K15" s="1"/>
      <c r="L15" s="1"/>
    </row>
    <row r="16" spans="1:12" ht="15.6" x14ac:dyDescent="0.3">
      <c r="A16" s="1" t="s">
        <v>4</v>
      </c>
      <c r="B16" s="1"/>
      <c r="C16" s="1"/>
      <c r="D16" s="1"/>
      <c r="E16" s="1"/>
      <c r="F16" s="1"/>
      <c r="G16" s="1"/>
      <c r="H16" s="1"/>
      <c r="I16" s="1"/>
      <c r="J16" s="1"/>
      <c r="K16" s="1"/>
      <c r="L16" s="1"/>
    </row>
    <row r="17" spans="1:12" ht="15.6" x14ac:dyDescent="0.3">
      <c r="A17" s="2" t="s">
        <v>3</v>
      </c>
      <c r="B17" s="1"/>
      <c r="C17" s="1"/>
      <c r="D17" s="1"/>
      <c r="E17" s="1"/>
      <c r="F17" s="1"/>
      <c r="G17" s="1"/>
      <c r="H17" s="1"/>
      <c r="I17" s="1"/>
      <c r="J17" s="1"/>
      <c r="K17" s="1"/>
      <c r="L17" s="1"/>
    </row>
    <row r="18" spans="1:12" ht="15.6" x14ac:dyDescent="0.3">
      <c r="A18" s="1" t="s">
        <v>2</v>
      </c>
      <c r="B18" s="3"/>
      <c r="C18" s="3"/>
      <c r="D18" s="3"/>
      <c r="E18" s="3"/>
    </row>
    <row r="19" spans="1:12" ht="15.6" x14ac:dyDescent="0.3">
      <c r="A19" s="1" t="s">
        <v>1</v>
      </c>
      <c r="B19" s="3"/>
      <c r="C19" s="3"/>
      <c r="D19" s="3"/>
      <c r="E19" s="3"/>
    </row>
    <row r="20" spans="1:12" ht="15.6" x14ac:dyDescent="0.3">
      <c r="A20" s="1" t="s">
        <v>0</v>
      </c>
      <c r="B20" s="3"/>
      <c r="C20" s="3"/>
      <c r="D20" s="3"/>
      <c r="E20" s="3"/>
    </row>
  </sheetData>
  <mergeCells count="3">
    <mergeCell ref="A4:E4"/>
    <mergeCell ref="F4:H4"/>
    <mergeCell ref="I4:K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O28"/>
  <sheetViews>
    <sheetView workbookViewId="0"/>
  </sheetViews>
  <sheetFormatPr baseColWidth="10" defaultRowHeight="14.4" x14ac:dyDescent="0.3"/>
  <cols>
    <col min="1" max="12" width="13.77734375" customWidth="1"/>
    <col min="13" max="13" width="14.33203125" customWidth="1"/>
    <col min="14" max="14" width="16.6640625" customWidth="1"/>
  </cols>
  <sheetData>
    <row r="1" spans="1:15" ht="15.6" x14ac:dyDescent="0.3">
      <c r="A1" s="2" t="s">
        <v>41</v>
      </c>
      <c r="B1" s="1"/>
      <c r="C1" s="1"/>
      <c r="D1" s="1"/>
      <c r="E1" s="1"/>
      <c r="F1" s="1"/>
      <c r="G1" s="1"/>
      <c r="H1" s="1"/>
      <c r="I1" s="1"/>
      <c r="J1" s="1"/>
      <c r="K1" s="1"/>
      <c r="L1" s="1"/>
      <c r="M1" s="1"/>
      <c r="N1" s="1"/>
      <c r="O1" s="1"/>
    </row>
    <row r="2" spans="1:15" ht="16.2" thickBot="1" x14ac:dyDescent="0.35">
      <c r="A2" s="1" t="s">
        <v>211</v>
      </c>
      <c r="B2" s="1"/>
      <c r="C2" s="1"/>
      <c r="D2" s="1"/>
      <c r="E2" s="1"/>
      <c r="F2" s="1"/>
      <c r="G2" s="1"/>
      <c r="H2" s="1"/>
      <c r="I2" s="1"/>
      <c r="J2" s="1"/>
      <c r="K2" s="1"/>
      <c r="L2" s="1"/>
      <c r="M2" s="1"/>
      <c r="N2" s="1"/>
      <c r="O2" s="1"/>
    </row>
    <row r="3" spans="1:15" ht="16.2" thickTop="1" x14ac:dyDescent="0.3">
      <c r="A3" s="19" t="s">
        <v>40</v>
      </c>
      <c r="B3" s="18"/>
      <c r="C3" s="18"/>
      <c r="D3" s="18"/>
      <c r="E3" s="18"/>
      <c r="F3" s="18"/>
      <c r="G3" s="18"/>
      <c r="H3" s="18"/>
      <c r="I3" s="18"/>
      <c r="J3" s="18"/>
      <c r="K3" s="18"/>
      <c r="L3" s="17"/>
      <c r="M3" s="1"/>
    </row>
    <row r="4" spans="1:15" ht="15.6" x14ac:dyDescent="0.3">
      <c r="A4" s="12" t="s">
        <v>39</v>
      </c>
      <c r="B4" s="11" t="s">
        <v>38</v>
      </c>
      <c r="C4" s="11" t="s">
        <v>265</v>
      </c>
      <c r="D4" s="11" t="s">
        <v>266</v>
      </c>
      <c r="E4" s="11" t="s">
        <v>267</v>
      </c>
      <c r="F4" s="11" t="s">
        <v>268</v>
      </c>
      <c r="G4" s="11" t="s">
        <v>269</v>
      </c>
      <c r="H4" s="16" t="s">
        <v>270</v>
      </c>
      <c r="I4" s="16" t="s">
        <v>37</v>
      </c>
      <c r="J4" s="16" t="s">
        <v>271</v>
      </c>
      <c r="K4" s="16" t="s">
        <v>272</v>
      </c>
      <c r="L4" s="10" t="s">
        <v>273</v>
      </c>
      <c r="M4" s="5"/>
    </row>
    <row r="5" spans="1:15" ht="16.2" thickBot="1" x14ac:dyDescent="0.35">
      <c r="A5" s="9">
        <v>1.9805961827999503E-2</v>
      </c>
      <c r="B5" s="8">
        <v>7.7535503920789202E-3</v>
      </c>
      <c r="C5" s="8">
        <f>DataUK!E4</f>
        <v>1.4094777309709719E-2</v>
      </c>
      <c r="D5" s="8">
        <f>DataUK!I4</f>
        <v>1.1480023382277438E-2</v>
      </c>
      <c r="E5" s="8">
        <f>DataUK!K4</f>
        <v>2.5227656806604179E-3</v>
      </c>
      <c r="F5" s="8">
        <f>DataSweden!B4</f>
        <v>4.7999999999999996E-3</v>
      </c>
      <c r="G5" s="8">
        <f>DataSweden!D4</f>
        <v>3.3999999999999998E-3</v>
      </c>
      <c r="H5" s="15">
        <v>7.4999999999999997E-2</v>
      </c>
      <c r="I5" s="15">
        <v>6.5000000000000002E-2</v>
      </c>
      <c r="J5" s="15">
        <v>0.06</v>
      </c>
      <c r="K5" s="15">
        <f>DataF5.2!G17</f>
        <v>7.4784425966212154E-2</v>
      </c>
      <c r="L5" s="7">
        <v>4.9000000000000002E-2</v>
      </c>
    </row>
    <row r="6" spans="1:15" ht="16.2" thickTop="1" x14ac:dyDescent="0.3">
      <c r="B6" s="1"/>
      <c r="C6" s="1"/>
      <c r="D6" s="1"/>
      <c r="E6" s="1"/>
      <c r="F6" s="1"/>
      <c r="G6" s="6"/>
      <c r="H6" s="1"/>
      <c r="I6" s="1"/>
      <c r="J6" s="1"/>
      <c r="K6" s="1"/>
      <c r="L6" s="1"/>
      <c r="M6" s="1"/>
      <c r="N6" s="1"/>
      <c r="O6" s="1"/>
    </row>
    <row r="7" spans="1:15" ht="15.6" x14ac:dyDescent="0.3">
      <c r="A7" s="2" t="s">
        <v>11</v>
      </c>
      <c r="B7" s="1"/>
      <c r="C7" s="1"/>
      <c r="D7" s="1"/>
      <c r="E7" s="1"/>
      <c r="F7" s="1"/>
      <c r="G7" s="6"/>
      <c r="H7" s="1"/>
      <c r="I7" s="1"/>
      <c r="J7" s="1"/>
      <c r="K7" s="1"/>
      <c r="L7" s="1"/>
      <c r="M7" s="1"/>
      <c r="N7" s="1"/>
      <c r="O7" s="1"/>
    </row>
    <row r="8" spans="1:15" ht="15.6" x14ac:dyDescent="0.3">
      <c r="A8" s="1" t="s">
        <v>36</v>
      </c>
      <c r="B8" s="1"/>
      <c r="C8" s="1"/>
      <c r="D8" s="1"/>
      <c r="E8" s="1"/>
      <c r="F8" s="1"/>
      <c r="G8" s="6"/>
      <c r="H8" s="1"/>
      <c r="I8" s="1"/>
      <c r="J8" s="1"/>
      <c r="K8" s="1"/>
      <c r="L8" s="1"/>
      <c r="M8" s="1"/>
      <c r="N8" s="1"/>
      <c r="O8" s="1"/>
    </row>
    <row r="9" spans="1:15" ht="15.6" x14ac:dyDescent="0.3">
      <c r="A9" s="1" t="s">
        <v>35</v>
      </c>
      <c r="B9" s="1"/>
      <c r="C9" s="1"/>
      <c r="D9" s="1"/>
      <c r="E9" s="1"/>
      <c r="F9" s="1"/>
      <c r="G9" s="6"/>
      <c r="H9" s="1"/>
      <c r="I9" s="1"/>
      <c r="J9" s="1"/>
      <c r="K9" s="1"/>
      <c r="L9" s="1"/>
      <c r="M9" s="1"/>
      <c r="N9" s="1"/>
      <c r="O9" s="1"/>
    </row>
    <row r="10" spans="1:15" ht="15.6" x14ac:dyDescent="0.3">
      <c r="A10" s="1" t="s">
        <v>34</v>
      </c>
      <c r="B10" s="1"/>
      <c r="C10" s="1"/>
      <c r="D10" s="1"/>
      <c r="E10" s="1"/>
      <c r="F10" s="1"/>
      <c r="G10" s="1"/>
      <c r="H10" s="1"/>
      <c r="I10" s="1"/>
      <c r="J10" s="1"/>
      <c r="K10" s="1"/>
      <c r="L10" s="1"/>
      <c r="M10" s="1"/>
      <c r="N10" s="1"/>
      <c r="O10" s="1"/>
    </row>
    <row r="11" spans="1:15" ht="15.6" x14ac:dyDescent="0.3">
      <c r="A11" s="1" t="s">
        <v>33</v>
      </c>
      <c r="B11" s="1"/>
      <c r="C11" s="1"/>
      <c r="D11" s="1"/>
      <c r="E11" s="1"/>
      <c r="F11" s="1"/>
      <c r="G11" s="1"/>
      <c r="H11" s="1"/>
      <c r="I11" s="1"/>
      <c r="J11" s="1"/>
      <c r="K11" s="1"/>
      <c r="L11" s="1"/>
      <c r="M11" s="1"/>
      <c r="N11" s="1"/>
      <c r="O11" s="1"/>
    </row>
    <row r="12" spans="1:15" ht="15.6" x14ac:dyDescent="0.3">
      <c r="A12" s="1" t="s">
        <v>32</v>
      </c>
      <c r="B12" s="5"/>
      <c r="C12" s="5"/>
      <c r="D12" s="5"/>
      <c r="E12" s="5"/>
      <c r="F12" s="5"/>
      <c r="G12" s="1"/>
      <c r="H12" s="1"/>
      <c r="I12" s="1"/>
      <c r="J12" s="1"/>
      <c r="K12" s="1"/>
      <c r="L12" s="1"/>
      <c r="M12" s="1"/>
      <c r="N12" s="1"/>
      <c r="O12" s="1"/>
    </row>
    <row r="13" spans="1:15" ht="15.6" x14ac:dyDescent="0.3">
      <c r="A13" s="1" t="s">
        <v>31</v>
      </c>
      <c r="B13" s="4"/>
      <c r="C13" s="4"/>
      <c r="D13" s="4"/>
      <c r="E13" s="4"/>
      <c r="F13" s="4"/>
      <c r="G13" s="1"/>
      <c r="H13" s="1"/>
      <c r="I13" s="1"/>
      <c r="J13" s="1"/>
      <c r="K13" s="1"/>
      <c r="L13" s="1"/>
      <c r="M13" s="1"/>
      <c r="N13" s="1"/>
      <c r="O13" s="1"/>
    </row>
    <row r="14" spans="1:15" ht="15.6" x14ac:dyDescent="0.3">
      <c r="A14" s="1" t="s">
        <v>30</v>
      </c>
      <c r="B14" s="4"/>
      <c r="C14" s="4"/>
      <c r="D14" s="4"/>
      <c r="E14" s="4"/>
      <c r="F14" s="4"/>
      <c r="G14" s="1"/>
      <c r="H14" s="1"/>
      <c r="I14" s="1"/>
      <c r="J14" s="1"/>
      <c r="K14" s="1"/>
      <c r="L14" s="1"/>
      <c r="M14" s="1"/>
      <c r="N14" s="1"/>
      <c r="O14" s="1"/>
    </row>
    <row r="15" spans="1:15" ht="15.6" x14ac:dyDescent="0.3">
      <c r="A15" s="1"/>
      <c r="B15" s="14" t="s">
        <v>29</v>
      </c>
      <c r="C15" s="14" t="s">
        <v>28</v>
      </c>
      <c r="D15" s="14" t="s">
        <v>27</v>
      </c>
      <c r="E15" s="14"/>
      <c r="F15" s="14" t="s">
        <v>26</v>
      </c>
      <c r="G15" s="14" t="s">
        <v>29</v>
      </c>
      <c r="H15" s="14" t="s">
        <v>28</v>
      </c>
      <c r="I15" s="14" t="s">
        <v>27</v>
      </c>
      <c r="J15" s="14" t="s">
        <v>26</v>
      </c>
      <c r="K15" s="1"/>
      <c r="L15" s="1"/>
      <c r="M15" s="1"/>
      <c r="N15" s="1"/>
      <c r="O15" s="1"/>
    </row>
    <row r="16" spans="1:15" ht="15.6" x14ac:dyDescent="0.3">
      <c r="A16" s="1" t="s">
        <v>25</v>
      </c>
      <c r="B16" s="13">
        <v>11735</v>
      </c>
      <c r="C16" s="13">
        <v>5224</v>
      </c>
      <c r="D16" s="13">
        <v>1528</v>
      </c>
      <c r="E16" s="13"/>
      <c r="F16" s="13">
        <f>B16+C16+D16</f>
        <v>18487</v>
      </c>
      <c r="G16" s="4">
        <f t="shared" ref="G16:I18" si="0">B16/B$18</f>
        <v>5.6430097847433407E-3</v>
      </c>
      <c r="H16" s="4">
        <f t="shared" si="0"/>
        <v>1.0395999211941866E-2</v>
      </c>
      <c r="I16" s="4">
        <f t="shared" si="0"/>
        <v>7.6447397386379557E-3</v>
      </c>
      <c r="J16" s="4">
        <f t="shared" ref="J16:J18" si="1">F16/F$18</f>
        <v>6.6453601999467279E-3</v>
      </c>
      <c r="K16" s="1"/>
      <c r="L16" s="1"/>
      <c r="M16" s="1"/>
      <c r="N16" s="1"/>
      <c r="O16" s="1"/>
    </row>
    <row r="17" spans="1:15" ht="15.6" x14ac:dyDescent="0.3">
      <c r="A17" s="1" t="s">
        <v>24</v>
      </c>
      <c r="B17" s="13">
        <v>155519</v>
      </c>
      <c r="C17" s="13">
        <v>32316</v>
      </c>
      <c r="D17" s="13">
        <v>9782</v>
      </c>
      <c r="E17" s="13"/>
      <c r="F17" s="13">
        <f>B17+C17+D17</f>
        <v>197617</v>
      </c>
      <c r="G17" s="4">
        <f t="shared" si="0"/>
        <v>7.4784425966212154E-2</v>
      </c>
      <c r="H17" s="4">
        <f t="shared" si="0"/>
        <v>6.4310319780458147E-2</v>
      </c>
      <c r="I17" s="4">
        <f t="shared" si="0"/>
        <v>4.8940343012667857E-2</v>
      </c>
      <c r="J17" s="4">
        <f t="shared" si="1"/>
        <v>7.1035654602308249E-2</v>
      </c>
      <c r="K17" s="1"/>
      <c r="L17" s="1"/>
      <c r="M17" s="1"/>
      <c r="N17" s="1"/>
      <c r="O17" s="1"/>
    </row>
    <row r="18" spans="1:15" ht="15.6" x14ac:dyDescent="0.3">
      <c r="A18" s="1" t="s">
        <v>23</v>
      </c>
      <c r="B18" s="13">
        <f>B22-B20-B19</f>
        <v>2079564</v>
      </c>
      <c r="C18" s="13">
        <f>C22-C20-C19</f>
        <v>502501</v>
      </c>
      <c r="D18" s="13">
        <f>D22-D20-D19</f>
        <v>199876</v>
      </c>
      <c r="E18" s="13"/>
      <c r="F18" s="13">
        <f>B18+C18+D18</f>
        <v>2781941</v>
      </c>
      <c r="G18" s="4">
        <f t="shared" si="0"/>
        <v>1</v>
      </c>
      <c r="H18" s="4">
        <f t="shared" si="0"/>
        <v>1</v>
      </c>
      <c r="I18" s="4">
        <f t="shared" si="0"/>
        <v>1</v>
      </c>
      <c r="J18" s="4">
        <f t="shared" si="1"/>
        <v>1</v>
      </c>
      <c r="K18" s="3"/>
      <c r="L18" s="3"/>
    </row>
    <row r="19" spans="1:15" ht="15.6" x14ac:dyDescent="0.3">
      <c r="A19" s="1" t="s">
        <v>22</v>
      </c>
      <c r="B19" s="13">
        <v>908080</v>
      </c>
      <c r="C19" s="13">
        <v>179370</v>
      </c>
      <c r="D19" s="13">
        <v>107724</v>
      </c>
      <c r="E19" s="13"/>
      <c r="F19" s="13">
        <f>B19+C19+D19</f>
        <v>1195174</v>
      </c>
      <c r="G19" s="1"/>
      <c r="H19" s="3"/>
      <c r="I19" s="3"/>
      <c r="J19" s="3"/>
      <c r="K19" s="3"/>
      <c r="L19" s="3"/>
    </row>
    <row r="20" spans="1:15" ht="15.6" x14ac:dyDescent="0.3">
      <c r="A20" s="1" t="s">
        <v>21</v>
      </c>
      <c r="B20" s="13">
        <v>252064</v>
      </c>
      <c r="C20" s="13">
        <v>51877</v>
      </c>
      <c r="D20" s="13">
        <v>25127</v>
      </c>
      <c r="E20" s="13"/>
      <c r="F20" s="13">
        <f>B20+C20+D20</f>
        <v>329068</v>
      </c>
      <c r="G20" s="1"/>
      <c r="H20" s="3"/>
      <c r="I20" s="3"/>
      <c r="J20" s="3"/>
      <c r="K20" s="3"/>
      <c r="L20" s="3"/>
    </row>
    <row r="21" spans="1:15" ht="15.6" x14ac:dyDescent="0.3">
      <c r="A21" s="1" t="s">
        <v>20</v>
      </c>
      <c r="B21" s="13">
        <f>B19+B20</f>
        <v>1160144</v>
      </c>
      <c r="C21" s="13">
        <f>C19+C20</f>
        <v>231247</v>
      </c>
      <c r="D21" s="13">
        <f>D19+D20</f>
        <v>132851</v>
      </c>
      <c r="E21" s="13"/>
      <c r="F21" s="13">
        <f>F19+F20</f>
        <v>1524242</v>
      </c>
      <c r="G21" s="4">
        <f>B21/B22</f>
        <v>0.35810140913934219</v>
      </c>
      <c r="H21" s="4">
        <f>C21/C22</f>
        <v>0.31515861031307751</v>
      </c>
      <c r="I21" s="4">
        <f>D21/D22</f>
        <v>0.39927928902673965</v>
      </c>
      <c r="J21" s="4">
        <f>F21/F22</f>
        <v>0.35396591366414293</v>
      </c>
      <c r="K21" s="3"/>
      <c r="L21" s="3"/>
    </row>
    <row r="22" spans="1:15" ht="15.6" x14ac:dyDescent="0.3">
      <c r="A22" s="1" t="s">
        <v>19</v>
      </c>
      <c r="B22" s="13">
        <v>3239708</v>
      </c>
      <c r="C22" s="13">
        <v>733748</v>
      </c>
      <c r="D22" s="13">
        <v>332727</v>
      </c>
      <c r="E22" s="13"/>
      <c r="F22" s="13">
        <f>B22+C22+D22</f>
        <v>4306183</v>
      </c>
      <c r="G22" s="1"/>
      <c r="H22" s="3"/>
      <c r="I22" s="3"/>
      <c r="J22" s="3"/>
      <c r="K22" s="3"/>
      <c r="L22" s="3"/>
    </row>
    <row r="23" spans="1:15" ht="15.6" x14ac:dyDescent="0.3">
      <c r="A23" s="1" t="s">
        <v>18</v>
      </c>
      <c r="B23" s="3"/>
      <c r="C23" s="3"/>
      <c r="D23" s="3"/>
      <c r="E23" s="3"/>
      <c r="F23" s="3"/>
      <c r="G23" s="3"/>
      <c r="H23" s="3"/>
      <c r="I23" s="3"/>
      <c r="J23" s="3"/>
      <c r="K23" s="3"/>
      <c r="L23" s="3"/>
    </row>
    <row r="24" spans="1:15" ht="15.6" x14ac:dyDescent="0.3">
      <c r="A24" s="1" t="s">
        <v>17</v>
      </c>
      <c r="B24" s="3"/>
      <c r="C24" s="3"/>
      <c r="D24" s="3"/>
      <c r="E24" s="3"/>
      <c r="F24" s="3"/>
      <c r="G24" s="3"/>
      <c r="H24" s="3"/>
      <c r="I24" s="3"/>
      <c r="J24" s="3"/>
      <c r="K24" s="3"/>
      <c r="L24" s="3"/>
    </row>
    <row r="25" spans="1:15" ht="15.6" x14ac:dyDescent="0.3">
      <c r="A25" s="1" t="s">
        <v>16</v>
      </c>
      <c r="B25" s="3"/>
      <c r="C25" s="3"/>
      <c r="D25" s="3"/>
      <c r="E25" s="3"/>
      <c r="F25" s="3"/>
      <c r="G25" s="3"/>
      <c r="H25" s="3"/>
      <c r="I25" s="3"/>
      <c r="J25" s="3"/>
      <c r="K25" s="3"/>
      <c r="L25" s="3"/>
    </row>
    <row r="26" spans="1:15" ht="15.6" x14ac:dyDescent="0.3">
      <c r="A26" s="1" t="s">
        <v>15</v>
      </c>
      <c r="B26" s="3"/>
      <c r="C26" s="3"/>
      <c r="D26" s="3"/>
      <c r="E26" s="3"/>
      <c r="F26" s="3"/>
      <c r="G26" s="3"/>
      <c r="H26" s="3"/>
      <c r="I26" s="3"/>
      <c r="J26" s="3"/>
      <c r="K26" s="3"/>
      <c r="L26" s="3"/>
    </row>
    <row r="27" spans="1:15" ht="15.6" x14ac:dyDescent="0.3">
      <c r="A27" s="1"/>
      <c r="B27" s="3"/>
      <c r="C27" s="3"/>
      <c r="D27" s="3"/>
      <c r="E27" s="3"/>
      <c r="F27" s="3"/>
      <c r="G27" s="3"/>
      <c r="H27" s="3"/>
      <c r="I27" s="3"/>
      <c r="J27" s="3"/>
      <c r="K27" s="3"/>
      <c r="L27" s="3"/>
    </row>
    <row r="28" spans="1:15" ht="15.6" x14ac:dyDescent="0.3">
      <c r="A28" s="1"/>
      <c r="B28" s="3"/>
      <c r="C28" s="3"/>
      <c r="D28" s="3"/>
      <c r="E28" s="3"/>
      <c r="F28" s="3"/>
      <c r="G28" s="3"/>
      <c r="H28" s="3"/>
      <c r="I28" s="3"/>
      <c r="J28" s="3"/>
      <c r="K28" s="3"/>
      <c r="L28" s="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L30"/>
  <sheetViews>
    <sheetView workbookViewId="0"/>
  </sheetViews>
  <sheetFormatPr baseColWidth="10" defaultRowHeight="14.4" x14ac:dyDescent="0.3"/>
  <cols>
    <col min="1" max="1" width="12.77734375" customWidth="1"/>
    <col min="2" max="2" width="13.88671875" customWidth="1"/>
    <col min="3" max="3" width="15.33203125" customWidth="1"/>
    <col min="4" max="11" width="12.77734375" customWidth="1"/>
  </cols>
  <sheetData>
    <row r="1" spans="1:12" ht="15.6" x14ac:dyDescent="0.3">
      <c r="A1" s="2" t="s">
        <v>200</v>
      </c>
      <c r="B1" s="1"/>
      <c r="C1" s="1"/>
      <c r="D1" s="1"/>
      <c r="E1" s="1"/>
      <c r="F1" s="1"/>
      <c r="G1" s="1"/>
      <c r="H1" s="1"/>
      <c r="I1" s="1"/>
      <c r="J1" s="1"/>
      <c r="K1" s="1"/>
      <c r="L1" s="1"/>
    </row>
    <row r="2" spans="1:12" ht="15.6" x14ac:dyDescent="0.3">
      <c r="A2" s="1" t="s">
        <v>211</v>
      </c>
      <c r="B2" s="1"/>
      <c r="C2" s="1"/>
      <c r="D2" s="1"/>
      <c r="E2" s="1"/>
      <c r="F2" s="1"/>
      <c r="G2" s="1"/>
      <c r="H2" s="1"/>
      <c r="I2" s="1"/>
      <c r="J2" s="1"/>
      <c r="K2" s="1"/>
      <c r="L2" s="1"/>
    </row>
    <row r="3" spans="1:12" ht="16.2" thickBot="1" x14ac:dyDescent="0.35">
      <c r="A3" s="1" t="s">
        <v>201</v>
      </c>
      <c r="B3" s="1"/>
      <c r="C3" s="1"/>
      <c r="D3" s="1"/>
      <c r="E3" s="1"/>
      <c r="F3" s="1"/>
      <c r="G3" s="1"/>
      <c r="H3" s="1"/>
      <c r="I3" s="1"/>
      <c r="J3" s="1"/>
    </row>
    <row r="4" spans="1:12" ht="16.2" thickTop="1" x14ac:dyDescent="0.3">
      <c r="A4" s="69" t="s">
        <v>264</v>
      </c>
      <c r="B4" s="70"/>
      <c r="C4" s="70"/>
      <c r="D4" s="70"/>
      <c r="E4" s="71"/>
      <c r="F4" s="69" t="s">
        <v>12</v>
      </c>
      <c r="G4" s="70"/>
      <c r="H4" s="71"/>
      <c r="I4" s="69" t="s">
        <v>274</v>
      </c>
      <c r="J4" s="70"/>
      <c r="K4" s="71"/>
    </row>
    <row r="5" spans="1:12" ht="15.6" x14ac:dyDescent="0.3">
      <c r="A5" s="12">
        <v>1820</v>
      </c>
      <c r="B5" s="11">
        <v>1840</v>
      </c>
      <c r="C5" s="11">
        <v>1870</v>
      </c>
      <c r="D5" s="11">
        <v>1890</v>
      </c>
      <c r="E5" s="10">
        <v>1920</v>
      </c>
      <c r="F5" s="12">
        <v>1820</v>
      </c>
      <c r="G5" s="11">
        <v>1840</v>
      </c>
      <c r="H5" s="10">
        <v>1880</v>
      </c>
      <c r="I5" s="12">
        <v>1820</v>
      </c>
      <c r="J5" s="11">
        <v>1900</v>
      </c>
      <c r="K5" s="10">
        <v>1920</v>
      </c>
    </row>
    <row r="6" spans="1:12" ht="16.2" thickBot="1" x14ac:dyDescent="0.35">
      <c r="A6" s="9">
        <f>0.9*D11</f>
        <v>5.1351487628373861E-2</v>
      </c>
      <c r="B6" s="8">
        <f>D12</f>
        <v>0.14266258644101479</v>
      </c>
      <c r="C6" s="8">
        <f>1.1*D13</f>
        <v>0.30584175864984958</v>
      </c>
      <c r="D6" s="8">
        <f>1.1*D14</f>
        <v>0.61464328002352031</v>
      </c>
      <c r="E6" s="7">
        <v>1</v>
      </c>
      <c r="F6" s="9">
        <f>C21</f>
        <v>1.0752688172043012E-2</v>
      </c>
      <c r="G6" s="8">
        <f>C22</f>
        <v>2.3809523809523808E-2</v>
      </c>
      <c r="H6" s="7">
        <v>1</v>
      </c>
      <c r="I6" s="9">
        <v>0.13</v>
      </c>
      <c r="J6" s="8">
        <v>0.249</v>
      </c>
      <c r="K6" s="7">
        <v>1</v>
      </c>
    </row>
    <row r="7" spans="1:12" ht="16.2" thickTop="1" x14ac:dyDescent="0.3">
      <c r="A7" s="3"/>
      <c r="B7" s="1"/>
      <c r="C7" s="1"/>
      <c r="D7" s="1"/>
      <c r="E7" s="1"/>
      <c r="F7" s="1"/>
      <c r="G7" s="6"/>
      <c r="H7" s="1"/>
      <c r="I7" s="1"/>
      <c r="J7" s="1"/>
      <c r="K7" s="1"/>
      <c r="L7" s="1"/>
    </row>
    <row r="8" spans="1:12" ht="15.6" x14ac:dyDescent="0.3">
      <c r="A8" s="2" t="s">
        <v>11</v>
      </c>
      <c r="B8" s="1"/>
      <c r="C8" s="1"/>
      <c r="D8" s="1"/>
      <c r="E8" s="1"/>
      <c r="F8" s="1"/>
      <c r="G8" s="6"/>
      <c r="H8" s="1"/>
      <c r="I8" s="1"/>
      <c r="J8" s="1"/>
      <c r="K8" s="1"/>
      <c r="L8" s="1"/>
    </row>
    <row r="9" spans="1:12" ht="15.6" x14ac:dyDescent="0.3">
      <c r="A9" s="2" t="s">
        <v>202</v>
      </c>
    </row>
    <row r="10" spans="1:12" ht="15.6" x14ac:dyDescent="0.3">
      <c r="A10" s="5" t="s">
        <v>203</v>
      </c>
      <c r="B10" s="5" t="s">
        <v>204</v>
      </c>
      <c r="C10" s="5" t="s">
        <v>208</v>
      </c>
      <c r="D10" s="5" t="s">
        <v>207</v>
      </c>
    </row>
    <row r="11" spans="1:12" ht="15.6" x14ac:dyDescent="0.3">
      <c r="A11" s="5">
        <v>1831</v>
      </c>
      <c r="B11" s="24">
        <v>0.316</v>
      </c>
      <c r="C11" s="24">
        <f>(7.778-1.048-0.953-0.88-0.782+1.242-0.174-0.159-0.151-0.128+2.837-0.352-0.309-0.306-0.329)*6.859/7.785</f>
        <v>5.5383010918432873</v>
      </c>
      <c r="D11" s="4">
        <f>B11/C11</f>
        <v>5.7057208475970955E-2</v>
      </c>
    </row>
    <row r="12" spans="1:12" ht="15.6" x14ac:dyDescent="0.3">
      <c r="A12" s="5">
        <v>1833</v>
      </c>
      <c r="B12" s="24">
        <v>0.80900000000000005</v>
      </c>
      <c r="C12" s="24">
        <f>(7.778-1.048-0.953-0.88-0.782+1.242-0.174-0.159-0.151-0.128+2.837-0.352-0.309-0.306-0.329)*7.023/7.785</f>
        <v>5.670722928709055</v>
      </c>
      <c r="D12" s="4">
        <f t="shared" ref="D12:D14" si="0">B12/C12</f>
        <v>0.14266258644101479</v>
      </c>
    </row>
    <row r="13" spans="1:12" ht="15.6" x14ac:dyDescent="0.3">
      <c r="A13" s="5">
        <v>1868</v>
      </c>
      <c r="B13" s="24">
        <v>2.4849999999999999</v>
      </c>
      <c r="C13" s="24">
        <f>(7.778-1.048-0.953-0.88-0.782+1.242-0.174-0.159-0.151-0.128+2.837-0.352-0.309-0.306-0.329)*11.059/7.778</f>
        <v>8.937628439187451</v>
      </c>
      <c r="D13" s="4">
        <f t="shared" si="0"/>
        <v>0.27803796240895412</v>
      </c>
    </row>
    <row r="14" spans="1:12" ht="15.6" x14ac:dyDescent="0.3">
      <c r="A14" s="5">
        <v>1885</v>
      </c>
      <c r="B14" s="24">
        <v>5.7080000000000002</v>
      </c>
      <c r="C14" s="24">
        <f>(7.778-1.048-0.953-0.88-0.782+1.242-0.174-0.159-0.151-0.128+2.837-0.352-0.309-0.306-0.329)*12.64/7.778</f>
        <v>10.215356132681922</v>
      </c>
      <c r="D14" s="4">
        <f t="shared" si="0"/>
        <v>0.55876661820320028</v>
      </c>
    </row>
    <row r="15" spans="1:12" ht="15.6" x14ac:dyDescent="0.3">
      <c r="A15" s="1" t="s">
        <v>205</v>
      </c>
      <c r="B15" s="61"/>
      <c r="C15" s="61"/>
      <c r="D15" s="59"/>
    </row>
    <row r="16" spans="1:12" ht="15.6" x14ac:dyDescent="0.3">
      <c r="A16" s="1" t="s">
        <v>206</v>
      </c>
      <c r="B16" s="61"/>
      <c r="C16" s="61"/>
      <c r="D16" s="59"/>
    </row>
    <row r="17" spans="1:5" ht="15.6" x14ac:dyDescent="0.3">
      <c r="A17" s="1" t="s">
        <v>226</v>
      </c>
      <c r="B17" s="61"/>
      <c r="C17" s="61"/>
      <c r="D17" s="59"/>
    </row>
    <row r="18" spans="1:5" ht="15.6" x14ac:dyDescent="0.3">
      <c r="A18" s="1"/>
      <c r="B18" s="1"/>
      <c r="C18" s="1"/>
      <c r="D18" s="59"/>
    </row>
    <row r="19" spans="1:5" ht="15.6" x14ac:dyDescent="0.3">
      <c r="A19" s="2" t="s">
        <v>12</v>
      </c>
      <c r="B19" s="3"/>
      <c r="C19" s="3"/>
    </row>
    <row r="20" spans="1:5" ht="15.6" x14ac:dyDescent="0.3">
      <c r="A20" s="2"/>
      <c r="B20" s="5" t="s">
        <v>227</v>
      </c>
      <c r="C20" s="1" t="s">
        <v>252</v>
      </c>
      <c r="D20" s="5" t="s">
        <v>228</v>
      </c>
      <c r="E20" s="1" t="s">
        <v>252</v>
      </c>
    </row>
    <row r="21" spans="1:5" ht="15.6" x14ac:dyDescent="0.3">
      <c r="A21" s="5">
        <v>1815</v>
      </c>
      <c r="B21" s="22">
        <v>100000</v>
      </c>
      <c r="C21" s="4">
        <f>B21/(0.3*31000000)</f>
        <v>1.0752688172043012E-2</v>
      </c>
      <c r="D21" s="22">
        <v>16000</v>
      </c>
      <c r="E21" s="4">
        <f>D21/(0.3*31000000)</f>
        <v>1.7204301075268817E-3</v>
      </c>
    </row>
    <row r="22" spans="1:5" ht="15.6" x14ac:dyDescent="0.3">
      <c r="A22" s="5">
        <v>1830</v>
      </c>
      <c r="B22" s="22">
        <v>250000</v>
      </c>
      <c r="C22" s="4">
        <f>B22/(0.3*35000000)</f>
        <v>2.3809523809523808E-2</v>
      </c>
      <c r="D22" s="22">
        <f>2.5*D21</f>
        <v>40000</v>
      </c>
      <c r="E22" s="4">
        <f>D22/(0.3*35000000)</f>
        <v>3.8095238095238095E-3</v>
      </c>
    </row>
    <row r="23" spans="1:5" ht="15.6" x14ac:dyDescent="0.3">
      <c r="A23" s="1" t="s">
        <v>230</v>
      </c>
    </row>
    <row r="24" spans="1:5" ht="15.6" x14ac:dyDescent="0.3">
      <c r="A24" s="1" t="s">
        <v>229</v>
      </c>
    </row>
    <row r="25" spans="1:5" ht="15.6" x14ac:dyDescent="0.3">
      <c r="A25" s="1" t="s">
        <v>251</v>
      </c>
    </row>
    <row r="26" spans="1:5" ht="15.6" x14ac:dyDescent="0.3">
      <c r="A26" s="1"/>
    </row>
    <row r="27" spans="1:5" ht="15.6" x14ac:dyDescent="0.3">
      <c r="A27" s="2" t="s">
        <v>181</v>
      </c>
    </row>
    <row r="28" spans="1:5" ht="15.6" x14ac:dyDescent="0.3">
      <c r="A28" s="1" t="s">
        <v>249</v>
      </c>
    </row>
    <row r="29" spans="1:5" ht="15.6" x14ac:dyDescent="0.3">
      <c r="A29" s="1" t="s">
        <v>250</v>
      </c>
    </row>
    <row r="30" spans="1:5" ht="15.6" x14ac:dyDescent="0.3">
      <c r="A30" s="1" t="s">
        <v>253</v>
      </c>
    </row>
  </sheetData>
  <mergeCells count="3">
    <mergeCell ref="A4:E4"/>
    <mergeCell ref="F4:H4"/>
    <mergeCell ref="I4:K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2"/>
  <sheetViews>
    <sheetView topLeftCell="A7" workbookViewId="0"/>
  </sheetViews>
  <sheetFormatPr baseColWidth="10" defaultRowHeight="14.4" x14ac:dyDescent="0.3"/>
  <sheetData>
    <row r="1" spans="1:7" ht="15.6" x14ac:dyDescent="0.3">
      <c r="A1" s="2" t="s">
        <v>193</v>
      </c>
    </row>
    <row r="2" spans="1:7" ht="15.6" x14ac:dyDescent="0.3">
      <c r="A2" s="1" t="s">
        <v>211</v>
      </c>
    </row>
    <row r="3" spans="1:7" ht="15.6" x14ac:dyDescent="0.3">
      <c r="A3" s="2" t="s">
        <v>256</v>
      </c>
    </row>
    <row r="5" spans="1:7" ht="15.6" x14ac:dyDescent="0.3">
      <c r="A5" s="1"/>
      <c r="B5" s="1"/>
      <c r="C5" s="1"/>
      <c r="D5" s="1"/>
      <c r="E5" s="1"/>
      <c r="F5" s="1" t="s">
        <v>194</v>
      </c>
      <c r="G5" s="1"/>
    </row>
    <row r="6" spans="1:7" ht="33.6" customHeight="1" x14ac:dyDescent="0.3">
      <c r="A6" s="1" t="s">
        <v>183</v>
      </c>
      <c r="B6" s="1" t="s">
        <v>188</v>
      </c>
      <c r="C6" s="1" t="s">
        <v>189</v>
      </c>
      <c r="D6" s="1" t="s">
        <v>190</v>
      </c>
      <c r="E6" s="1" t="s">
        <v>191</v>
      </c>
      <c r="F6" s="60" t="s">
        <v>195</v>
      </c>
      <c r="G6" s="60" t="s">
        <v>196</v>
      </c>
    </row>
    <row r="7" spans="1:7" ht="15.6" x14ac:dyDescent="0.3">
      <c r="A7" s="1">
        <f t="shared" ref="A7:A32" si="0">A8-1</f>
        <v>1780</v>
      </c>
      <c r="B7" s="4">
        <v>0.88900000000000001</v>
      </c>
      <c r="C7" s="4">
        <v>0.60899999999999999</v>
      </c>
      <c r="D7" s="4">
        <f>(1-$B7)*'CopieDataG4.1'!D8/(1-'CopieDataG4.1'!$B8)</f>
        <v>9.6878243973107819E-2</v>
      </c>
      <c r="E7" s="4">
        <f>(1-$B7)*'CopieDataG4.1'!E8/(1-'CopieDataG4.1'!$B8)</f>
        <v>1.4121756026892161E-2</v>
      </c>
    </row>
    <row r="8" spans="1:7" ht="15.6" x14ac:dyDescent="0.3">
      <c r="A8" s="1">
        <f t="shared" si="0"/>
        <v>1781</v>
      </c>
      <c r="B8" s="4"/>
      <c r="C8" s="4"/>
      <c r="D8" s="4"/>
      <c r="E8" s="4"/>
      <c r="F8" s="60"/>
      <c r="G8" s="60"/>
    </row>
    <row r="9" spans="1:7" ht="15.6" x14ac:dyDescent="0.3">
      <c r="A9" s="1">
        <f t="shared" si="0"/>
        <v>1782</v>
      </c>
      <c r="B9" s="4"/>
      <c r="C9" s="4"/>
      <c r="D9" s="4"/>
      <c r="E9" s="4"/>
      <c r="F9" s="60"/>
      <c r="G9" s="60"/>
    </row>
    <row r="10" spans="1:7" ht="15.6" x14ac:dyDescent="0.3">
      <c r="A10" s="1">
        <f t="shared" si="0"/>
        <v>1783</v>
      </c>
      <c r="B10" s="4"/>
      <c r="C10" s="4"/>
      <c r="D10" s="4"/>
      <c r="E10" s="4"/>
      <c r="F10" s="60"/>
      <c r="G10" s="60"/>
    </row>
    <row r="11" spans="1:7" ht="15.6" x14ac:dyDescent="0.3">
      <c r="A11" s="1">
        <f t="shared" si="0"/>
        <v>1784</v>
      </c>
      <c r="B11" s="4"/>
      <c r="C11" s="4"/>
      <c r="D11" s="4"/>
      <c r="E11" s="4"/>
      <c r="F11" s="60"/>
      <c r="G11" s="60"/>
    </row>
    <row r="12" spans="1:7" ht="15.6" x14ac:dyDescent="0.3">
      <c r="A12" s="1">
        <f t="shared" si="0"/>
        <v>1785</v>
      </c>
      <c r="B12" s="4"/>
      <c r="C12" s="4"/>
      <c r="D12" s="4"/>
      <c r="E12" s="4"/>
      <c r="F12" s="60"/>
      <c r="G12" s="60"/>
    </row>
    <row r="13" spans="1:7" ht="15.6" x14ac:dyDescent="0.3">
      <c r="A13" s="1">
        <f t="shared" si="0"/>
        <v>1786</v>
      </c>
      <c r="B13" s="4"/>
      <c r="C13" s="4"/>
      <c r="D13" s="4"/>
      <c r="E13" s="4"/>
      <c r="F13" s="60"/>
      <c r="G13" s="60"/>
    </row>
    <row r="14" spans="1:7" ht="15.6" x14ac:dyDescent="0.3">
      <c r="A14" s="1">
        <f t="shared" si="0"/>
        <v>1787</v>
      </c>
      <c r="B14" s="4"/>
      <c r="C14" s="4"/>
      <c r="D14" s="4"/>
      <c r="E14" s="4"/>
      <c r="F14" s="60"/>
      <c r="G14" s="60"/>
    </row>
    <row r="15" spans="1:7" ht="15.6" x14ac:dyDescent="0.3">
      <c r="A15" s="1">
        <f t="shared" si="0"/>
        <v>1788</v>
      </c>
      <c r="B15" s="4"/>
      <c r="C15" s="4"/>
      <c r="D15" s="4"/>
      <c r="E15" s="4"/>
      <c r="F15" s="60"/>
      <c r="G15" s="60"/>
    </row>
    <row r="16" spans="1:7" ht="15.6" x14ac:dyDescent="0.3">
      <c r="A16" s="1">
        <f t="shared" si="0"/>
        <v>1789</v>
      </c>
      <c r="B16" s="4"/>
      <c r="C16" s="4"/>
      <c r="D16" s="4"/>
      <c r="E16" s="4"/>
      <c r="F16" s="60"/>
      <c r="G16" s="60"/>
    </row>
    <row r="17" spans="1:7" ht="15.6" x14ac:dyDescent="0.3">
      <c r="A17" s="1">
        <f t="shared" si="0"/>
        <v>1790</v>
      </c>
      <c r="B17" s="4"/>
      <c r="C17" s="4"/>
      <c r="D17" s="4"/>
      <c r="E17" s="4"/>
      <c r="F17" s="60"/>
      <c r="G17" s="60"/>
    </row>
    <row r="18" spans="1:7" ht="15.6" x14ac:dyDescent="0.3">
      <c r="A18" s="1">
        <f t="shared" si="0"/>
        <v>1791</v>
      </c>
      <c r="B18" s="4"/>
      <c r="C18" s="4"/>
      <c r="D18" s="4"/>
      <c r="E18" s="4"/>
      <c r="F18" s="60"/>
      <c r="G18" s="60"/>
    </row>
    <row r="19" spans="1:7" ht="15.6" x14ac:dyDescent="0.3">
      <c r="A19" s="1">
        <f t="shared" si="0"/>
        <v>1792</v>
      </c>
      <c r="B19" s="4"/>
      <c r="C19" s="4"/>
      <c r="D19" s="4"/>
      <c r="E19" s="4"/>
      <c r="F19" s="60"/>
      <c r="G19" s="60"/>
    </row>
    <row r="20" spans="1:7" ht="15.6" x14ac:dyDescent="0.3">
      <c r="A20" s="1">
        <f t="shared" si="0"/>
        <v>1793</v>
      </c>
      <c r="B20" s="4"/>
      <c r="C20" s="4"/>
      <c r="D20" s="4"/>
      <c r="E20" s="4"/>
      <c r="F20" s="60"/>
      <c r="G20" s="60"/>
    </row>
    <row r="21" spans="1:7" ht="15.6" x14ac:dyDescent="0.3">
      <c r="A21" s="1">
        <f t="shared" si="0"/>
        <v>1794</v>
      </c>
      <c r="B21" s="4"/>
      <c r="C21" s="4"/>
      <c r="D21" s="4"/>
      <c r="E21" s="4"/>
      <c r="F21" s="60"/>
      <c r="G21" s="60"/>
    </row>
    <row r="22" spans="1:7" ht="15.6" x14ac:dyDescent="0.3">
      <c r="A22" s="1">
        <f t="shared" si="0"/>
        <v>1795</v>
      </c>
      <c r="B22" s="4"/>
      <c r="C22" s="4"/>
      <c r="D22" s="4"/>
      <c r="E22" s="4"/>
      <c r="F22" s="60"/>
      <c r="G22" s="60"/>
    </row>
    <row r="23" spans="1:7" ht="15.6" x14ac:dyDescent="0.3">
      <c r="A23" s="1">
        <f t="shared" si="0"/>
        <v>1796</v>
      </c>
      <c r="B23" s="4"/>
      <c r="C23" s="4"/>
      <c r="D23" s="4"/>
      <c r="E23" s="4"/>
      <c r="F23" s="60"/>
      <c r="G23" s="60"/>
    </row>
    <row r="24" spans="1:7" ht="15.6" x14ac:dyDescent="0.3">
      <c r="A24" s="1">
        <f t="shared" si="0"/>
        <v>1797</v>
      </c>
      <c r="B24" s="4"/>
      <c r="C24" s="4"/>
      <c r="D24" s="4"/>
      <c r="E24" s="4"/>
      <c r="F24" s="60"/>
      <c r="G24" s="60"/>
    </row>
    <row r="25" spans="1:7" ht="15.6" x14ac:dyDescent="0.3">
      <c r="A25" s="1">
        <f t="shared" si="0"/>
        <v>1798</v>
      </c>
      <c r="B25" s="4"/>
      <c r="C25" s="4"/>
      <c r="D25" s="4"/>
      <c r="E25" s="4"/>
      <c r="F25" s="60"/>
      <c r="G25" s="60"/>
    </row>
    <row r="26" spans="1:7" ht="15.6" x14ac:dyDescent="0.3">
      <c r="A26" s="1">
        <f t="shared" si="0"/>
        <v>1799</v>
      </c>
      <c r="B26" s="4"/>
      <c r="C26" s="4"/>
      <c r="D26" s="4"/>
      <c r="E26" s="4"/>
      <c r="F26" s="60"/>
      <c r="G26" s="60"/>
    </row>
    <row r="27" spans="1:7" ht="15.6" x14ac:dyDescent="0.3">
      <c r="A27" s="1">
        <f t="shared" si="0"/>
        <v>1800</v>
      </c>
      <c r="B27" s="4"/>
      <c r="C27" s="4"/>
      <c r="D27" s="4"/>
      <c r="E27" s="4"/>
      <c r="F27" s="60"/>
      <c r="G27" s="60"/>
    </row>
    <row r="28" spans="1:7" ht="15.6" x14ac:dyDescent="0.3">
      <c r="A28" s="1">
        <f t="shared" si="0"/>
        <v>1801</v>
      </c>
      <c r="B28" s="4"/>
      <c r="C28" s="4"/>
      <c r="D28" s="4"/>
      <c r="E28" s="4"/>
      <c r="F28" s="60"/>
      <c r="G28" s="60"/>
    </row>
    <row r="29" spans="1:7" ht="15.6" x14ac:dyDescent="0.3">
      <c r="A29" s="1">
        <f t="shared" si="0"/>
        <v>1802</v>
      </c>
      <c r="B29" s="4"/>
      <c r="C29" s="4"/>
      <c r="D29" s="4"/>
      <c r="E29" s="4"/>
      <c r="F29" s="60"/>
      <c r="G29" s="60"/>
    </row>
    <row r="30" spans="1:7" ht="15.6" x14ac:dyDescent="0.3">
      <c r="A30" s="1">
        <f t="shared" si="0"/>
        <v>1803</v>
      </c>
      <c r="B30" s="4"/>
      <c r="C30" s="4"/>
      <c r="D30" s="4"/>
      <c r="E30" s="4"/>
      <c r="F30" s="60"/>
      <c r="G30" s="60"/>
    </row>
    <row r="31" spans="1:7" ht="15.6" x14ac:dyDescent="0.3">
      <c r="A31" s="1">
        <f t="shared" si="0"/>
        <v>1804</v>
      </c>
      <c r="B31" s="4"/>
      <c r="C31" s="4"/>
      <c r="D31" s="4"/>
      <c r="E31" s="4"/>
      <c r="F31" s="60"/>
      <c r="G31" s="60"/>
    </row>
    <row r="32" spans="1:7" ht="15.6" x14ac:dyDescent="0.3">
      <c r="A32" s="1">
        <f t="shared" si="0"/>
        <v>1805</v>
      </c>
      <c r="B32" s="4"/>
      <c r="C32" s="4"/>
      <c r="D32" s="4"/>
      <c r="E32" s="4"/>
      <c r="F32" s="60"/>
      <c r="G32" s="60"/>
    </row>
    <row r="33" spans="1:7" ht="15.6" x14ac:dyDescent="0.3">
      <c r="A33" s="1">
        <f>A34-1</f>
        <v>1806</v>
      </c>
      <c r="B33" s="4"/>
      <c r="C33" s="4"/>
      <c r="D33" s="4"/>
      <c r="E33" s="4"/>
      <c r="F33" s="62"/>
      <c r="G33" s="62"/>
    </row>
    <row r="34" spans="1:7" ht="15.6" x14ac:dyDescent="0.3">
      <c r="A34" s="1">
        <v>1807</v>
      </c>
      <c r="B34" s="4"/>
      <c r="C34" s="4"/>
      <c r="D34" s="4"/>
      <c r="E34" s="4"/>
      <c r="F34" s="4"/>
      <c r="G34" s="4"/>
    </row>
    <row r="35" spans="1:7" ht="15.6" x14ac:dyDescent="0.3">
      <c r="A35" s="1">
        <v>1808</v>
      </c>
      <c r="B35" s="4"/>
      <c r="C35" s="4"/>
      <c r="D35" s="4"/>
      <c r="E35" s="4"/>
      <c r="F35" s="4"/>
      <c r="G35" s="4"/>
    </row>
    <row r="36" spans="1:7" ht="15.6" x14ac:dyDescent="0.3">
      <c r="A36" s="1">
        <v>1809</v>
      </c>
      <c r="B36" s="4"/>
      <c r="C36" s="4"/>
      <c r="D36" s="4"/>
      <c r="E36" s="4"/>
      <c r="F36" s="4"/>
      <c r="G36" s="4"/>
    </row>
    <row r="37" spans="1:7" ht="15.6" x14ac:dyDescent="0.3">
      <c r="A37" s="1">
        <v>1810</v>
      </c>
      <c r="B37" s="4">
        <v>0.84899999999999998</v>
      </c>
      <c r="C37" s="4">
        <v>0.56899999999999995</v>
      </c>
      <c r="D37" s="4">
        <f>(1-$B37)*'CopieDataG4.1'!D38/(1-'CopieDataG4.1'!$B38)</f>
        <v>0.13026370813665453</v>
      </c>
      <c r="E37" s="4">
        <f>(1-$B37)*'CopieDataG4.1'!E38/(1-'CopieDataG4.1'!$B38)</f>
        <v>2.0736291863595786E-2</v>
      </c>
    </row>
    <row r="38" spans="1:7" ht="15.6" x14ac:dyDescent="0.3">
      <c r="A38" s="1">
        <v>1811</v>
      </c>
      <c r="B38" s="4"/>
      <c r="C38" s="4"/>
      <c r="D38" s="4"/>
      <c r="E38" s="4"/>
      <c r="F38" s="4"/>
      <c r="G38" s="4"/>
    </row>
    <row r="39" spans="1:7" ht="15.6" x14ac:dyDescent="0.3">
      <c r="A39" s="1">
        <v>1812</v>
      </c>
      <c r="B39" s="4"/>
      <c r="C39" s="4"/>
      <c r="D39" s="4"/>
      <c r="E39" s="4"/>
      <c r="F39" s="4"/>
      <c r="G39" s="4"/>
    </row>
    <row r="40" spans="1:7" ht="15.6" x14ac:dyDescent="0.3">
      <c r="A40" s="1">
        <v>1813</v>
      </c>
      <c r="B40" s="4"/>
      <c r="C40" s="4"/>
      <c r="D40" s="4"/>
      <c r="E40" s="4"/>
      <c r="F40" s="4"/>
      <c r="G40" s="4"/>
    </row>
    <row r="41" spans="1:7" ht="15.6" x14ac:dyDescent="0.3">
      <c r="A41" s="1">
        <v>1814</v>
      </c>
      <c r="B41" s="4"/>
      <c r="C41" s="4"/>
      <c r="D41" s="4"/>
      <c r="E41" s="4"/>
      <c r="F41" s="4"/>
      <c r="G41" s="4"/>
    </row>
    <row r="42" spans="1:7" ht="15.6" x14ac:dyDescent="0.3">
      <c r="A42" s="1">
        <v>1815</v>
      </c>
      <c r="B42" s="4"/>
      <c r="C42" s="4"/>
      <c r="D42" s="4"/>
      <c r="E42" s="4"/>
      <c r="F42" s="4"/>
      <c r="G42" s="4"/>
    </row>
    <row r="43" spans="1:7" ht="15.6" x14ac:dyDescent="0.3">
      <c r="A43" s="1">
        <v>1816</v>
      </c>
      <c r="B43" s="4"/>
      <c r="C43" s="4"/>
      <c r="D43" s="4"/>
      <c r="E43" s="4"/>
      <c r="F43" s="4"/>
      <c r="G43" s="4"/>
    </row>
    <row r="44" spans="1:7" ht="15.6" x14ac:dyDescent="0.3">
      <c r="A44" s="1">
        <v>1817</v>
      </c>
      <c r="B44" s="4"/>
      <c r="C44" s="4"/>
      <c r="D44" s="4"/>
      <c r="E44" s="4"/>
      <c r="F44" s="4"/>
      <c r="G44" s="4"/>
    </row>
    <row r="45" spans="1:7" ht="15.6" x14ac:dyDescent="0.3">
      <c r="A45" s="1">
        <v>1818</v>
      </c>
      <c r="B45" s="4"/>
      <c r="C45" s="4"/>
      <c r="D45" s="4"/>
      <c r="E45" s="4"/>
      <c r="F45" s="4"/>
      <c r="G45" s="4"/>
    </row>
    <row r="46" spans="1:7" ht="15.6" x14ac:dyDescent="0.3">
      <c r="A46" s="1">
        <v>1819</v>
      </c>
      <c r="B46" s="4"/>
      <c r="C46" s="4"/>
      <c r="D46" s="4"/>
      <c r="E46" s="4"/>
      <c r="F46" s="4"/>
      <c r="G46" s="4"/>
    </row>
    <row r="47" spans="1:7" ht="15.6" x14ac:dyDescent="0.3">
      <c r="A47" s="1">
        <v>1820</v>
      </c>
      <c r="B47" s="4"/>
      <c r="C47" s="4"/>
      <c r="D47" s="4"/>
      <c r="E47" s="4"/>
      <c r="F47" s="4"/>
      <c r="G47" s="4"/>
    </row>
    <row r="48" spans="1:7" ht="15.6" x14ac:dyDescent="0.3">
      <c r="A48" s="1">
        <v>1821</v>
      </c>
      <c r="B48" s="4"/>
      <c r="C48" s="4"/>
      <c r="D48" s="4"/>
      <c r="E48" s="4"/>
      <c r="F48" s="4"/>
      <c r="G48" s="4"/>
    </row>
    <row r="49" spans="1:7" ht="15.6" x14ac:dyDescent="0.3">
      <c r="A49" s="1">
        <v>1822</v>
      </c>
      <c r="B49" s="4"/>
      <c r="C49" s="4"/>
      <c r="D49" s="4"/>
      <c r="E49" s="4"/>
      <c r="F49" s="4"/>
      <c r="G49" s="4"/>
    </row>
    <row r="50" spans="1:7" ht="15.6" x14ac:dyDescent="0.3">
      <c r="A50" s="1">
        <v>1823</v>
      </c>
      <c r="B50" s="4"/>
      <c r="C50" s="4"/>
      <c r="D50" s="4"/>
      <c r="E50" s="4"/>
      <c r="F50" s="4"/>
      <c r="G50" s="4"/>
    </row>
    <row r="51" spans="1:7" ht="15.6" x14ac:dyDescent="0.3">
      <c r="A51" s="1">
        <v>1824</v>
      </c>
      <c r="B51" s="4"/>
      <c r="C51" s="4"/>
      <c r="D51" s="4"/>
      <c r="E51" s="4"/>
      <c r="F51" s="4"/>
      <c r="G51" s="4"/>
    </row>
    <row r="52" spans="1:7" ht="15.6" x14ac:dyDescent="0.3">
      <c r="A52" s="1">
        <v>1825</v>
      </c>
      <c r="B52" s="4"/>
      <c r="C52" s="4"/>
      <c r="D52" s="4"/>
      <c r="E52" s="4"/>
      <c r="F52" s="4"/>
      <c r="G52" s="4"/>
    </row>
    <row r="53" spans="1:7" ht="15.6" x14ac:dyDescent="0.3">
      <c r="A53" s="1">
        <v>1826</v>
      </c>
      <c r="B53" s="4"/>
      <c r="C53" s="4"/>
      <c r="D53" s="4"/>
      <c r="E53" s="4"/>
      <c r="F53" s="4"/>
      <c r="G53" s="4"/>
    </row>
    <row r="54" spans="1:7" ht="15.6" x14ac:dyDescent="0.3">
      <c r="A54" s="1">
        <v>1827</v>
      </c>
      <c r="B54" s="4"/>
      <c r="C54" s="4"/>
      <c r="D54" s="4"/>
      <c r="E54" s="4"/>
      <c r="F54" s="4"/>
      <c r="G54" s="4"/>
    </row>
    <row r="55" spans="1:7" ht="15.6" x14ac:dyDescent="0.3">
      <c r="A55" s="1">
        <v>1828</v>
      </c>
      <c r="B55" s="4"/>
      <c r="C55" s="4"/>
      <c r="D55" s="4"/>
      <c r="E55" s="4"/>
      <c r="F55" s="4"/>
      <c r="G55" s="4"/>
    </row>
    <row r="56" spans="1:7" ht="15.6" x14ac:dyDescent="0.3">
      <c r="A56" s="1">
        <v>1829</v>
      </c>
      <c r="B56" s="4"/>
      <c r="C56" s="4"/>
      <c r="D56" s="4"/>
      <c r="E56" s="4"/>
      <c r="F56" s="4"/>
      <c r="G56" s="4"/>
    </row>
    <row r="57" spans="1:7" ht="15.6" x14ac:dyDescent="0.3">
      <c r="A57" s="1">
        <v>1830</v>
      </c>
      <c r="B57" s="4"/>
      <c r="C57" s="4"/>
      <c r="D57" s="4"/>
      <c r="E57" s="4"/>
      <c r="F57" s="4"/>
      <c r="G57" s="4"/>
    </row>
    <row r="58" spans="1:7" ht="15.6" x14ac:dyDescent="0.3">
      <c r="A58" s="1">
        <v>1831</v>
      </c>
      <c r="B58" s="4"/>
      <c r="C58" s="4"/>
      <c r="D58" s="4"/>
      <c r="E58" s="4"/>
      <c r="F58" s="4"/>
      <c r="G58" s="4"/>
    </row>
    <row r="59" spans="1:7" ht="15.6" x14ac:dyDescent="0.3">
      <c r="A59" s="1">
        <v>1832</v>
      </c>
      <c r="B59" s="4"/>
      <c r="C59" s="4"/>
      <c r="D59" s="4"/>
      <c r="E59" s="4"/>
      <c r="F59" s="4"/>
      <c r="G59" s="4"/>
    </row>
    <row r="60" spans="1:7" ht="15.6" x14ac:dyDescent="0.3">
      <c r="A60" s="1">
        <v>1833</v>
      </c>
      <c r="B60" s="4"/>
      <c r="C60" s="4"/>
      <c r="D60" s="4"/>
      <c r="E60" s="4"/>
      <c r="F60" s="4"/>
      <c r="G60" s="4"/>
    </row>
    <row r="61" spans="1:7" ht="15.6" x14ac:dyDescent="0.3">
      <c r="A61" s="1">
        <v>1834</v>
      </c>
      <c r="B61" s="4"/>
      <c r="C61" s="4"/>
      <c r="D61" s="4"/>
      <c r="E61" s="4"/>
      <c r="F61" s="4"/>
      <c r="G61" s="4"/>
    </row>
    <row r="62" spans="1:7" ht="15.6" x14ac:dyDescent="0.3">
      <c r="A62" s="1">
        <v>1835</v>
      </c>
      <c r="B62" s="4"/>
      <c r="C62" s="4"/>
      <c r="D62" s="4"/>
      <c r="E62" s="4"/>
      <c r="F62" s="4"/>
      <c r="G62" s="4"/>
    </row>
    <row r="63" spans="1:7" ht="15.6" x14ac:dyDescent="0.3">
      <c r="A63" s="1">
        <v>1836</v>
      </c>
      <c r="B63" s="4"/>
      <c r="C63" s="4"/>
      <c r="D63" s="4"/>
      <c r="E63" s="4"/>
      <c r="F63" s="4"/>
      <c r="G63" s="4"/>
    </row>
    <row r="64" spans="1:7" ht="15.6" x14ac:dyDescent="0.3">
      <c r="A64" s="1">
        <v>1837</v>
      </c>
      <c r="B64" s="4"/>
      <c r="C64" s="4"/>
      <c r="D64" s="4"/>
      <c r="E64" s="4"/>
      <c r="F64" s="4"/>
      <c r="G64" s="4"/>
    </row>
    <row r="65" spans="1:7" ht="15.6" x14ac:dyDescent="0.3">
      <c r="A65" s="1">
        <v>1838</v>
      </c>
      <c r="B65" s="4"/>
      <c r="C65" s="4"/>
      <c r="D65" s="4"/>
      <c r="E65" s="4"/>
      <c r="F65" s="4"/>
      <c r="G65" s="4"/>
    </row>
    <row r="66" spans="1:7" ht="15.6" x14ac:dyDescent="0.3">
      <c r="A66" s="1">
        <v>1839</v>
      </c>
      <c r="B66" s="4"/>
      <c r="C66" s="4"/>
      <c r="D66" s="4"/>
      <c r="E66" s="4"/>
      <c r="F66" s="4"/>
      <c r="G66" s="4"/>
    </row>
    <row r="67" spans="1:7" ht="15.6" x14ac:dyDescent="0.3">
      <c r="A67" s="1">
        <v>1840</v>
      </c>
      <c r="B67" s="4"/>
      <c r="C67" s="4"/>
      <c r="D67" s="4"/>
      <c r="E67" s="4"/>
      <c r="F67" s="4"/>
      <c r="G67" s="4"/>
    </row>
    <row r="68" spans="1:7" ht="15.6" x14ac:dyDescent="0.3">
      <c r="A68" s="1">
        <v>1841</v>
      </c>
      <c r="B68" s="4"/>
      <c r="C68" s="4"/>
      <c r="D68" s="4"/>
      <c r="E68" s="4"/>
      <c r="F68" s="4"/>
      <c r="G68" s="4"/>
    </row>
    <row r="69" spans="1:7" ht="15.6" x14ac:dyDescent="0.3">
      <c r="A69" s="1">
        <v>1842</v>
      </c>
      <c r="B69" s="4"/>
      <c r="C69" s="4"/>
      <c r="D69" s="4"/>
      <c r="E69" s="4"/>
      <c r="F69" s="4"/>
      <c r="G69" s="4"/>
    </row>
    <row r="70" spans="1:7" ht="15.6" x14ac:dyDescent="0.3">
      <c r="A70" s="1">
        <v>1843</v>
      </c>
      <c r="B70" s="4"/>
      <c r="C70" s="4"/>
      <c r="D70" s="4"/>
      <c r="E70" s="4"/>
      <c r="F70" s="4"/>
      <c r="G70" s="4"/>
    </row>
    <row r="71" spans="1:7" ht="15.6" x14ac:dyDescent="0.3">
      <c r="A71" s="1">
        <v>1844</v>
      </c>
      <c r="B71" s="4"/>
      <c r="C71" s="4"/>
      <c r="D71" s="4"/>
      <c r="E71" s="4"/>
      <c r="F71" s="4"/>
      <c r="G71" s="4"/>
    </row>
    <row r="72" spans="1:7" ht="15.6" x14ac:dyDescent="0.3">
      <c r="A72" s="1">
        <v>1845</v>
      </c>
      <c r="B72" s="4"/>
      <c r="C72" s="4"/>
      <c r="D72" s="4"/>
      <c r="E72" s="4"/>
      <c r="F72" s="4"/>
      <c r="G72" s="4"/>
    </row>
    <row r="73" spans="1:7" ht="15.6" x14ac:dyDescent="0.3">
      <c r="A73" s="1">
        <v>1846</v>
      </c>
      <c r="B73" s="4"/>
      <c r="C73" s="4"/>
      <c r="D73" s="4"/>
      <c r="E73" s="4"/>
      <c r="F73" s="4"/>
      <c r="G73" s="4"/>
    </row>
    <row r="74" spans="1:7" ht="15.6" x14ac:dyDescent="0.3">
      <c r="A74" s="1">
        <v>1847</v>
      </c>
      <c r="B74" s="4"/>
      <c r="C74" s="4"/>
      <c r="D74" s="4"/>
      <c r="E74" s="4"/>
      <c r="F74" s="4"/>
      <c r="G74" s="4"/>
    </row>
    <row r="75" spans="1:7" ht="15.6" x14ac:dyDescent="0.3">
      <c r="A75" s="1">
        <v>1848</v>
      </c>
      <c r="B75" s="4"/>
      <c r="C75" s="4"/>
      <c r="D75" s="4"/>
      <c r="E75" s="4"/>
      <c r="F75" s="4"/>
      <c r="G75" s="4"/>
    </row>
    <row r="76" spans="1:7" ht="15.6" x14ac:dyDescent="0.3">
      <c r="A76" s="1">
        <v>1849</v>
      </c>
      <c r="B76" s="4"/>
      <c r="C76" s="4"/>
      <c r="D76" s="4"/>
      <c r="E76" s="4"/>
      <c r="F76" s="4"/>
      <c r="G76" s="4"/>
    </row>
    <row r="77" spans="1:7" ht="15.6" x14ac:dyDescent="0.3">
      <c r="A77" s="1">
        <v>1850</v>
      </c>
      <c r="B77" s="4"/>
      <c r="C77" s="4"/>
      <c r="D77" s="4"/>
      <c r="E77" s="4"/>
      <c r="F77" s="4"/>
      <c r="G77" s="4"/>
    </row>
    <row r="78" spans="1:7" ht="15.6" x14ac:dyDescent="0.3">
      <c r="A78" s="1">
        <v>1851</v>
      </c>
      <c r="B78" s="4"/>
      <c r="C78" s="4"/>
      <c r="D78" s="4"/>
      <c r="E78" s="4"/>
      <c r="F78" s="4"/>
      <c r="G78" s="4"/>
    </row>
    <row r="79" spans="1:7" ht="15.6" x14ac:dyDescent="0.3">
      <c r="A79" s="1">
        <v>1852</v>
      </c>
      <c r="B79" s="4"/>
      <c r="C79" s="4"/>
      <c r="D79" s="4"/>
      <c r="E79" s="4"/>
      <c r="F79" s="4"/>
      <c r="G79" s="4"/>
    </row>
    <row r="80" spans="1:7" ht="15.6" x14ac:dyDescent="0.3">
      <c r="A80" s="1">
        <v>1853</v>
      </c>
      <c r="B80" s="4"/>
      <c r="C80" s="4"/>
      <c r="D80" s="4"/>
      <c r="E80" s="4"/>
      <c r="F80" s="4"/>
      <c r="G80" s="4"/>
    </row>
    <row r="81" spans="1:7" ht="15.6" x14ac:dyDescent="0.3">
      <c r="A81" s="1">
        <v>1854</v>
      </c>
      <c r="B81" s="4"/>
      <c r="C81" s="4"/>
      <c r="D81" s="4"/>
      <c r="E81" s="4"/>
      <c r="F81" s="4"/>
      <c r="G81" s="4"/>
    </row>
    <row r="82" spans="1:7" ht="15.6" x14ac:dyDescent="0.3">
      <c r="A82" s="1">
        <v>1855</v>
      </c>
      <c r="B82" s="4"/>
      <c r="C82" s="4"/>
      <c r="D82" s="4"/>
      <c r="E82" s="4"/>
      <c r="F82" s="4"/>
      <c r="G82" s="4"/>
    </row>
    <row r="83" spans="1:7" ht="15.6" x14ac:dyDescent="0.3">
      <c r="A83" s="1">
        <v>1856</v>
      </c>
      <c r="B83" s="4"/>
      <c r="C83" s="4"/>
      <c r="D83" s="4"/>
      <c r="E83" s="4"/>
      <c r="F83" s="4"/>
      <c r="G83" s="4"/>
    </row>
    <row r="84" spans="1:7" ht="15.6" x14ac:dyDescent="0.3">
      <c r="A84" s="1">
        <v>1857</v>
      </c>
      <c r="B84" s="4"/>
      <c r="C84" s="4"/>
      <c r="D84" s="4"/>
      <c r="E84" s="4"/>
      <c r="F84" s="4"/>
      <c r="G84" s="4"/>
    </row>
    <row r="85" spans="1:7" ht="15.6" x14ac:dyDescent="0.3">
      <c r="A85" s="1">
        <v>1858</v>
      </c>
      <c r="B85" s="4"/>
      <c r="C85" s="4"/>
      <c r="D85" s="4"/>
      <c r="E85" s="4"/>
      <c r="F85" s="4"/>
      <c r="G85" s="4"/>
    </row>
    <row r="86" spans="1:7" ht="15.6" x14ac:dyDescent="0.3">
      <c r="A86" s="1">
        <v>1859</v>
      </c>
      <c r="B86" s="4"/>
      <c r="C86" s="4"/>
      <c r="D86" s="4"/>
      <c r="E86" s="4"/>
      <c r="F86" s="4"/>
      <c r="G86" s="4"/>
    </row>
    <row r="87" spans="1:7" ht="15.6" x14ac:dyDescent="0.3">
      <c r="A87" s="1">
        <v>1860</v>
      </c>
      <c r="B87" s="4"/>
      <c r="C87" s="4"/>
      <c r="D87" s="4"/>
      <c r="E87" s="4"/>
      <c r="F87" s="4"/>
      <c r="G87" s="4"/>
    </row>
    <row r="88" spans="1:7" ht="15.6" x14ac:dyDescent="0.3">
      <c r="A88" s="1">
        <v>1861</v>
      </c>
      <c r="B88" s="4"/>
      <c r="C88" s="4"/>
      <c r="D88" s="4"/>
      <c r="E88" s="4"/>
      <c r="F88" s="4"/>
      <c r="G88" s="4"/>
    </row>
    <row r="89" spans="1:7" ht="15.6" x14ac:dyDescent="0.3">
      <c r="A89" s="1">
        <v>1862</v>
      </c>
      <c r="B89" s="4"/>
      <c r="C89" s="4"/>
      <c r="D89" s="4"/>
      <c r="E89" s="4"/>
      <c r="F89" s="4"/>
      <c r="G89" s="4"/>
    </row>
    <row r="90" spans="1:7" ht="15.6" x14ac:dyDescent="0.3">
      <c r="A90" s="1">
        <v>1863</v>
      </c>
      <c r="B90" s="4"/>
      <c r="C90" s="4"/>
      <c r="D90" s="4"/>
      <c r="E90" s="4"/>
      <c r="F90" s="4"/>
      <c r="G90" s="4"/>
    </row>
    <row r="91" spans="1:7" ht="15.6" x14ac:dyDescent="0.3">
      <c r="A91" s="1">
        <v>1864</v>
      </c>
      <c r="B91" s="4"/>
      <c r="C91" s="4"/>
      <c r="D91" s="4"/>
      <c r="E91" s="4"/>
      <c r="F91" s="4"/>
      <c r="G91" s="4"/>
    </row>
    <row r="92" spans="1:7" ht="15.6" x14ac:dyDescent="0.3">
      <c r="A92" s="1">
        <v>1865</v>
      </c>
      <c r="B92" s="4"/>
      <c r="C92" s="4"/>
      <c r="D92" s="4"/>
      <c r="E92" s="4"/>
      <c r="F92" s="4"/>
      <c r="G92" s="4"/>
    </row>
    <row r="93" spans="1:7" ht="15.6" x14ac:dyDescent="0.3">
      <c r="A93" s="1">
        <v>1866</v>
      </c>
      <c r="B93" s="4"/>
      <c r="C93" s="4"/>
      <c r="D93" s="4"/>
      <c r="E93" s="4"/>
      <c r="F93" s="4"/>
      <c r="G93" s="4"/>
    </row>
    <row r="94" spans="1:7" ht="15.6" x14ac:dyDescent="0.3">
      <c r="A94" s="1">
        <v>1867</v>
      </c>
      <c r="B94" s="4"/>
      <c r="C94" s="4"/>
      <c r="D94" s="4"/>
      <c r="E94" s="4"/>
      <c r="F94" s="4"/>
      <c r="G94" s="4"/>
    </row>
    <row r="95" spans="1:7" ht="15.6" x14ac:dyDescent="0.3">
      <c r="A95" s="1">
        <v>1868</v>
      </c>
      <c r="B95" s="4"/>
      <c r="C95" s="4"/>
      <c r="D95" s="4"/>
      <c r="E95" s="4"/>
      <c r="F95" s="4"/>
      <c r="G95" s="4"/>
    </row>
    <row r="96" spans="1:7" ht="15.6" x14ac:dyDescent="0.3">
      <c r="A96" s="1">
        <v>1869</v>
      </c>
      <c r="B96" s="4"/>
      <c r="C96" s="4"/>
      <c r="D96" s="4"/>
      <c r="E96" s="4"/>
      <c r="F96" s="4"/>
      <c r="G96" s="4"/>
    </row>
    <row r="97" spans="1:7" ht="15.6" x14ac:dyDescent="0.3">
      <c r="A97" s="1">
        <v>1870</v>
      </c>
      <c r="B97" s="4">
        <v>0.871</v>
      </c>
      <c r="C97" s="4">
        <v>0.61099999999999999</v>
      </c>
      <c r="D97" s="4">
        <f>(1-$B97)*'CopieDataG4.1'!D98/(1-'CopieDataG4.1'!$B98)</f>
        <v>0.11346485657108417</v>
      </c>
      <c r="E97" s="4">
        <f>(1-$B97)*'CopieDataG4.1'!E98/(1-'CopieDataG4.1'!$B98)</f>
        <v>1.5535101270468676E-2</v>
      </c>
    </row>
    <row r="98" spans="1:7" ht="15.6" x14ac:dyDescent="0.3">
      <c r="A98" s="1">
        <v>1871</v>
      </c>
      <c r="B98" s="4"/>
      <c r="C98" s="4"/>
      <c r="D98" s="4"/>
      <c r="E98" s="4"/>
      <c r="F98" s="4"/>
      <c r="G98" s="4"/>
    </row>
    <row r="99" spans="1:7" ht="15.6" x14ac:dyDescent="0.3">
      <c r="A99" s="1">
        <v>1872</v>
      </c>
      <c r="B99" s="4"/>
      <c r="C99" s="4"/>
      <c r="D99" s="4"/>
      <c r="E99" s="4"/>
      <c r="F99" s="4"/>
      <c r="G99" s="4"/>
    </row>
    <row r="100" spans="1:7" ht="15.6" x14ac:dyDescent="0.3">
      <c r="A100" s="1">
        <v>1873</v>
      </c>
      <c r="B100" s="4"/>
      <c r="C100" s="4"/>
      <c r="D100" s="4"/>
      <c r="E100" s="4"/>
      <c r="F100" s="4"/>
      <c r="G100" s="4"/>
    </row>
    <row r="101" spans="1:7" ht="15.6" x14ac:dyDescent="0.3">
      <c r="A101" s="1">
        <v>1874</v>
      </c>
      <c r="B101" s="4"/>
      <c r="C101" s="4"/>
      <c r="D101" s="4"/>
      <c r="E101" s="4"/>
      <c r="F101" s="4"/>
      <c r="G101" s="4"/>
    </row>
    <row r="102" spans="1:7" ht="15.6" x14ac:dyDescent="0.3">
      <c r="A102" s="1">
        <v>1875</v>
      </c>
      <c r="B102" s="4"/>
      <c r="C102" s="4"/>
      <c r="D102" s="4"/>
      <c r="E102" s="4"/>
      <c r="F102" s="4"/>
      <c r="G102" s="4"/>
    </row>
    <row r="103" spans="1:7" ht="15.6" x14ac:dyDescent="0.3">
      <c r="A103" s="1">
        <v>1876</v>
      </c>
      <c r="B103" s="4"/>
      <c r="C103" s="4"/>
      <c r="D103" s="4"/>
      <c r="E103" s="4"/>
      <c r="F103" s="4"/>
      <c r="G103" s="4"/>
    </row>
    <row r="104" spans="1:7" ht="15.6" x14ac:dyDescent="0.3">
      <c r="A104" s="1">
        <v>1877</v>
      </c>
      <c r="B104" s="4"/>
      <c r="C104" s="4"/>
      <c r="D104" s="4"/>
      <c r="E104" s="4"/>
      <c r="F104" s="4"/>
      <c r="G104" s="4"/>
    </row>
    <row r="105" spans="1:7" ht="15.6" x14ac:dyDescent="0.3">
      <c r="A105" s="1">
        <v>1878</v>
      </c>
      <c r="B105" s="4"/>
      <c r="C105" s="4"/>
      <c r="D105" s="4"/>
      <c r="E105" s="4"/>
      <c r="F105" s="4"/>
      <c r="G105" s="4"/>
    </row>
    <row r="106" spans="1:7" ht="15.6" x14ac:dyDescent="0.3">
      <c r="A106" s="1">
        <v>1879</v>
      </c>
      <c r="B106" s="4"/>
      <c r="C106" s="4"/>
      <c r="D106" s="4"/>
      <c r="E106" s="4"/>
      <c r="F106" s="4"/>
      <c r="G106" s="4"/>
    </row>
    <row r="107" spans="1:7" ht="15.6" x14ac:dyDescent="0.3">
      <c r="A107" s="1">
        <v>1880</v>
      </c>
      <c r="B107" s="4"/>
      <c r="C107" s="4"/>
      <c r="D107" s="4"/>
      <c r="E107" s="4"/>
      <c r="F107" s="4"/>
      <c r="G107" s="4"/>
    </row>
    <row r="108" spans="1:7" ht="15.6" x14ac:dyDescent="0.3">
      <c r="A108" s="1">
        <v>1881</v>
      </c>
      <c r="B108" s="4"/>
      <c r="C108" s="4"/>
      <c r="D108" s="4"/>
      <c r="E108" s="4"/>
      <c r="F108" s="4"/>
      <c r="G108" s="4"/>
    </row>
    <row r="109" spans="1:7" ht="15.6" x14ac:dyDescent="0.3">
      <c r="A109" s="1">
        <v>1882</v>
      </c>
      <c r="B109" s="4"/>
      <c r="C109" s="4"/>
      <c r="D109" s="4"/>
      <c r="E109" s="4"/>
      <c r="F109" s="4"/>
      <c r="G109" s="4"/>
    </row>
    <row r="110" spans="1:7" ht="15.6" x14ac:dyDescent="0.3">
      <c r="A110" s="1">
        <v>1883</v>
      </c>
      <c r="B110" s="4"/>
      <c r="C110" s="4"/>
      <c r="D110" s="4"/>
      <c r="E110" s="4"/>
      <c r="F110" s="4"/>
      <c r="G110" s="4"/>
    </row>
    <row r="111" spans="1:7" ht="15.6" x14ac:dyDescent="0.3">
      <c r="A111" s="1">
        <v>1884</v>
      </c>
      <c r="B111" s="4"/>
      <c r="C111" s="4"/>
      <c r="D111" s="4"/>
      <c r="E111" s="4"/>
      <c r="F111" s="4"/>
      <c r="G111" s="4"/>
    </row>
    <row r="112" spans="1:7" ht="15.6" x14ac:dyDescent="0.3">
      <c r="A112" s="1">
        <v>1885</v>
      </c>
      <c r="B112" s="4"/>
      <c r="C112" s="4"/>
      <c r="D112" s="4"/>
      <c r="E112" s="4"/>
      <c r="F112" s="4"/>
      <c r="G112" s="4"/>
    </row>
    <row r="113" spans="1:7" ht="15.6" x14ac:dyDescent="0.3">
      <c r="A113" s="1">
        <v>1886</v>
      </c>
      <c r="B113" s="4"/>
      <c r="C113" s="4"/>
      <c r="D113" s="4"/>
      <c r="E113" s="4"/>
      <c r="F113" s="4"/>
      <c r="G113" s="4"/>
    </row>
    <row r="114" spans="1:7" ht="15.6" x14ac:dyDescent="0.3">
      <c r="A114" s="1">
        <v>1887</v>
      </c>
      <c r="B114" s="4"/>
      <c r="C114" s="4"/>
      <c r="D114" s="4"/>
      <c r="E114" s="4"/>
      <c r="F114" s="4"/>
      <c r="G114" s="4"/>
    </row>
    <row r="115" spans="1:7" ht="15.6" x14ac:dyDescent="0.3">
      <c r="A115" s="1">
        <v>1888</v>
      </c>
      <c r="B115" s="4"/>
      <c r="C115" s="4"/>
      <c r="D115" s="4"/>
      <c r="E115" s="4"/>
      <c r="F115" s="4"/>
      <c r="G115" s="4"/>
    </row>
    <row r="116" spans="1:7" ht="15.6" x14ac:dyDescent="0.3">
      <c r="A116" s="1">
        <v>1889</v>
      </c>
      <c r="B116" s="4"/>
      <c r="C116" s="4"/>
      <c r="D116" s="4"/>
      <c r="E116" s="4"/>
      <c r="F116" s="4"/>
      <c r="G116" s="4"/>
    </row>
    <row r="117" spans="1:7" ht="15.6" x14ac:dyDescent="0.3">
      <c r="A117" s="1">
        <v>1890</v>
      </c>
      <c r="B117" s="4"/>
      <c r="C117" s="4"/>
      <c r="D117" s="4"/>
      <c r="E117" s="4"/>
      <c r="F117" s="4"/>
      <c r="G117" s="4"/>
    </row>
    <row r="118" spans="1:7" ht="15.6" x14ac:dyDescent="0.3">
      <c r="A118" s="1">
        <v>1891</v>
      </c>
      <c r="B118" s="4"/>
      <c r="C118" s="4"/>
      <c r="D118" s="4"/>
      <c r="E118" s="4"/>
      <c r="F118" s="4"/>
      <c r="G118" s="4"/>
    </row>
    <row r="119" spans="1:7" ht="15.6" x14ac:dyDescent="0.3">
      <c r="A119" s="1">
        <v>1892</v>
      </c>
      <c r="B119" s="4"/>
      <c r="C119" s="4"/>
      <c r="D119" s="4"/>
      <c r="E119" s="4"/>
      <c r="F119" s="4"/>
      <c r="G119" s="4"/>
    </row>
    <row r="120" spans="1:7" ht="15.6" x14ac:dyDescent="0.3">
      <c r="A120" s="1">
        <v>1893</v>
      </c>
      <c r="B120" s="4"/>
      <c r="C120" s="4"/>
      <c r="D120" s="4"/>
      <c r="E120" s="4"/>
      <c r="F120" s="4"/>
      <c r="G120" s="4"/>
    </row>
    <row r="121" spans="1:7" ht="15.6" x14ac:dyDescent="0.3">
      <c r="A121" s="1">
        <v>1894</v>
      </c>
      <c r="B121" s="4"/>
      <c r="C121" s="4"/>
      <c r="D121" s="4"/>
      <c r="E121" s="4"/>
      <c r="F121" s="4"/>
      <c r="G121" s="4"/>
    </row>
    <row r="122" spans="1:7" ht="15.6" x14ac:dyDescent="0.3">
      <c r="A122" s="1">
        <v>1895</v>
      </c>
      <c r="B122" s="4"/>
      <c r="C122" s="4"/>
      <c r="D122" s="4"/>
      <c r="E122" s="4"/>
      <c r="F122" s="4">
        <v>0.93031875610400006</v>
      </c>
      <c r="G122" s="4">
        <v>0.70007827758800001</v>
      </c>
    </row>
    <row r="123" spans="1:7" ht="15.6" x14ac:dyDescent="0.3">
      <c r="A123" s="1">
        <v>1896</v>
      </c>
      <c r="B123" s="4"/>
      <c r="C123" s="4"/>
      <c r="D123" s="4"/>
      <c r="E123" s="4"/>
      <c r="F123" s="4">
        <v>0.92900695800800004</v>
      </c>
      <c r="G123" s="4">
        <v>0.70511009216300002</v>
      </c>
    </row>
    <row r="124" spans="1:7" ht="15.6" x14ac:dyDescent="0.3">
      <c r="A124" s="1">
        <v>1897</v>
      </c>
      <c r="B124" s="4"/>
      <c r="C124" s="4"/>
      <c r="D124" s="4"/>
      <c r="E124" s="4"/>
      <c r="F124" s="4">
        <v>0.92788246154800003</v>
      </c>
      <c r="G124" s="4">
        <v>0.71376472473100006</v>
      </c>
    </row>
    <row r="125" spans="1:7" ht="15.6" x14ac:dyDescent="0.3">
      <c r="A125" s="1">
        <v>1898</v>
      </c>
      <c r="B125" s="4"/>
      <c r="C125" s="4"/>
      <c r="D125" s="4"/>
      <c r="E125" s="4"/>
      <c r="F125" s="4">
        <v>0.92628952026400002</v>
      </c>
      <c r="G125" s="4">
        <v>0.70199028015099996</v>
      </c>
    </row>
    <row r="126" spans="1:7" ht="15.6" x14ac:dyDescent="0.3">
      <c r="A126" s="1">
        <v>1899</v>
      </c>
      <c r="B126" s="4"/>
      <c r="C126" s="4"/>
      <c r="D126" s="4"/>
      <c r="E126" s="4"/>
      <c r="F126" s="4">
        <v>0.92591468810999999</v>
      </c>
      <c r="G126" s="4">
        <v>0.71416732788100001</v>
      </c>
    </row>
    <row r="127" spans="1:7" ht="15.6" x14ac:dyDescent="0.3">
      <c r="A127" s="1">
        <v>1900</v>
      </c>
      <c r="B127" s="4">
        <f>AVERAGE(F129:F132)</f>
        <v>0.92460289001474993</v>
      </c>
      <c r="C127" s="4">
        <f t="shared" ref="C127" si="1">AVERAGE(G129:G132)</f>
        <v>0.70586483001700007</v>
      </c>
      <c r="D127" s="4">
        <f>(1-$B127)*'CopieDataG4.1'!D128/(1-'CopieDataG4.1'!$B128)</f>
        <v>6.4312788885719535E-2</v>
      </c>
      <c r="E127" s="4">
        <f>(1-$B127)*'CopieDataG4.1'!E128/(1-'CopieDataG4.1'!$B128)</f>
        <v>7.7105837570970075E-3</v>
      </c>
      <c r="F127" s="4">
        <v>0.92657066345200001</v>
      </c>
      <c r="G127" s="4">
        <v>0.70651901245100002</v>
      </c>
    </row>
    <row r="128" spans="1:7" ht="15.6" x14ac:dyDescent="0.3">
      <c r="A128" s="1">
        <v>1901</v>
      </c>
      <c r="B128" s="4"/>
      <c r="C128" s="4"/>
      <c r="D128" s="4"/>
      <c r="E128" s="4"/>
      <c r="F128" s="4">
        <v>0.92938179016099998</v>
      </c>
      <c r="G128" s="4">
        <v>0.737716293335</v>
      </c>
    </row>
    <row r="129" spans="1:7" ht="15.6" x14ac:dyDescent="0.3">
      <c r="A129" s="1">
        <v>1902</v>
      </c>
      <c r="B129" s="4"/>
      <c r="C129" s="4"/>
      <c r="D129" s="4"/>
      <c r="E129" s="4"/>
      <c r="F129" s="4">
        <v>0.92563362121600001</v>
      </c>
      <c r="G129" s="4">
        <v>0.70651901245100002</v>
      </c>
    </row>
    <row r="130" spans="1:7" ht="15.6" x14ac:dyDescent="0.3">
      <c r="A130" s="1">
        <v>1903</v>
      </c>
      <c r="B130" s="4"/>
      <c r="C130" s="4"/>
      <c r="D130" s="4"/>
      <c r="E130" s="4"/>
      <c r="F130" s="4">
        <v>0.92394699096699995</v>
      </c>
      <c r="G130" s="4">
        <v>0.70339920043899995</v>
      </c>
    </row>
    <row r="131" spans="1:7" ht="15.6" x14ac:dyDescent="0.3">
      <c r="A131" s="1">
        <v>1904</v>
      </c>
      <c r="B131" s="4"/>
      <c r="C131" s="4"/>
      <c r="D131" s="4"/>
      <c r="E131" s="4"/>
      <c r="F131" s="4">
        <v>0.92366584777799998</v>
      </c>
      <c r="G131" s="4">
        <v>0.70007827758800001</v>
      </c>
    </row>
    <row r="132" spans="1:7" ht="15.6" x14ac:dyDescent="0.3">
      <c r="A132" s="1">
        <v>1905</v>
      </c>
      <c r="B132" s="4"/>
      <c r="C132" s="4"/>
      <c r="D132" s="4"/>
      <c r="E132" s="4"/>
      <c r="F132" s="4">
        <v>0.92516510009800002</v>
      </c>
      <c r="G132" s="4">
        <v>0.71346282958999996</v>
      </c>
    </row>
    <row r="133" spans="1:7" ht="15.6" x14ac:dyDescent="0.3">
      <c r="A133" s="1">
        <v>1906</v>
      </c>
      <c r="B133" s="4"/>
      <c r="C133" s="4"/>
      <c r="D133" s="4"/>
      <c r="E133" s="4"/>
      <c r="F133" s="4">
        <v>0.925446243286</v>
      </c>
      <c r="G133" s="4">
        <v>0.72091003417999999</v>
      </c>
    </row>
    <row r="134" spans="1:7" ht="15.6" x14ac:dyDescent="0.3">
      <c r="A134" s="1">
        <v>1907</v>
      </c>
      <c r="B134" s="4"/>
      <c r="C134" s="4"/>
      <c r="D134" s="4"/>
      <c r="E134" s="4"/>
      <c r="F134" s="4">
        <v>0.92207290649399998</v>
      </c>
      <c r="G134" s="4">
        <v>0.69937377929699995</v>
      </c>
    </row>
    <row r="135" spans="1:7" ht="15.6" x14ac:dyDescent="0.3">
      <c r="A135" s="1">
        <v>1908</v>
      </c>
      <c r="B135" s="4"/>
      <c r="C135" s="4"/>
      <c r="D135" s="4"/>
      <c r="E135" s="4"/>
      <c r="F135" s="4">
        <v>0.92047988891599997</v>
      </c>
      <c r="G135" s="4">
        <v>0.68649223327599995</v>
      </c>
    </row>
    <row r="136" spans="1:7" ht="15.6" x14ac:dyDescent="0.3">
      <c r="A136" s="1">
        <v>1909</v>
      </c>
      <c r="B136" s="4"/>
      <c r="C136" s="4"/>
      <c r="D136" s="4"/>
      <c r="E136" s="4"/>
      <c r="F136" s="4">
        <v>0.92160438537599998</v>
      </c>
      <c r="G136" s="4">
        <v>0.70249351501500001</v>
      </c>
    </row>
    <row r="137" spans="1:7" ht="15.6" x14ac:dyDescent="0.3">
      <c r="A137" s="1">
        <v>1910</v>
      </c>
      <c r="B137" s="4">
        <f>AVERAGE(F133:F141)</f>
        <v>0.92437997606066657</v>
      </c>
      <c r="C137" s="4">
        <f>AVERAGE(G133:G141)</f>
        <v>0.6888744354248888</v>
      </c>
      <c r="D137" s="4">
        <f>(1-$B137)*'CopieDataG4.1'!D138/(1-'CopieDataG4.1'!$B138)</f>
        <v>6.7429431313412724E-2</v>
      </c>
      <c r="E137" s="4">
        <f>(1-$B137)*'CopieDataG4.1'!E138/(1-'CopieDataG4.1'!$B138)</f>
        <v>8.1905926258953217E-3</v>
      </c>
      <c r="F137" s="4">
        <v>0.91898071289100003</v>
      </c>
      <c r="G137" s="4">
        <v>0.68830368042000001</v>
      </c>
    </row>
    <row r="138" spans="1:7" ht="15.6" x14ac:dyDescent="0.3">
      <c r="A138" s="1">
        <v>1911</v>
      </c>
      <c r="B138" s="4"/>
      <c r="C138" s="4"/>
      <c r="D138" s="4"/>
      <c r="E138" s="4"/>
      <c r="F138" s="4">
        <v>0.92699623107899998</v>
      </c>
      <c r="G138" s="4">
        <v>0.67652023315400001</v>
      </c>
    </row>
    <row r="139" spans="1:7" ht="15.6" x14ac:dyDescent="0.3">
      <c r="A139" s="1">
        <v>1912</v>
      </c>
      <c r="B139" s="4"/>
      <c r="C139" s="4"/>
      <c r="D139" s="4"/>
      <c r="E139" s="4"/>
      <c r="F139" s="4">
        <v>0.92845138549799999</v>
      </c>
      <c r="G139" s="4">
        <v>0.68779045105000003</v>
      </c>
    </row>
    <row r="140" spans="1:7" ht="15.6" x14ac:dyDescent="0.3">
      <c r="A140" s="1">
        <v>1913</v>
      </c>
      <c r="B140" s="4"/>
      <c r="C140" s="4"/>
      <c r="D140" s="4"/>
      <c r="E140" s="4"/>
      <c r="F140" s="4">
        <v>0.92573257446299995</v>
      </c>
      <c r="G140" s="4">
        <v>0.66584556579599996</v>
      </c>
    </row>
    <row r="141" spans="1:7" ht="15.6" x14ac:dyDescent="0.3">
      <c r="A141" s="1">
        <v>1914</v>
      </c>
      <c r="B141" s="4"/>
      <c r="C141" s="4"/>
      <c r="D141" s="4"/>
      <c r="E141" s="4"/>
      <c r="F141" s="4">
        <v>0.92965545654299997</v>
      </c>
      <c r="G141" s="4">
        <v>0.67214042663600004</v>
      </c>
    </row>
    <row r="142" spans="1:7" ht="15.6" x14ac:dyDescent="0.3">
      <c r="A142" s="1">
        <v>1915</v>
      </c>
      <c r="B142" s="4"/>
      <c r="C142" s="4"/>
      <c r="D142" s="4"/>
      <c r="E142" s="4"/>
      <c r="F142" s="4"/>
      <c r="G142" s="4"/>
    </row>
    <row r="143" spans="1:7" ht="15.6" x14ac:dyDescent="0.3">
      <c r="A143" s="1">
        <v>1916</v>
      </c>
      <c r="B143" s="4"/>
      <c r="C143" s="4"/>
      <c r="D143" s="4"/>
      <c r="E143" s="4"/>
      <c r="F143" s="4"/>
      <c r="G143" s="4"/>
    </row>
    <row r="144" spans="1:7" ht="15.6" x14ac:dyDescent="0.3">
      <c r="A144" s="1">
        <v>1917</v>
      </c>
      <c r="B144" s="4"/>
      <c r="C144" s="4"/>
      <c r="D144" s="4"/>
      <c r="E144" s="4"/>
      <c r="F144" s="4"/>
      <c r="G144" s="4"/>
    </row>
    <row r="145" spans="1:7" ht="15.6" x14ac:dyDescent="0.3">
      <c r="A145" s="1">
        <v>1918</v>
      </c>
      <c r="B145" s="4"/>
      <c r="C145" s="4"/>
      <c r="D145" s="4"/>
      <c r="E145" s="4"/>
      <c r="F145" s="4"/>
      <c r="G145" s="4"/>
    </row>
    <row r="146" spans="1:7" ht="15.6" x14ac:dyDescent="0.3">
      <c r="A146" s="1">
        <v>1919</v>
      </c>
      <c r="B146" s="4"/>
      <c r="C146" s="4"/>
      <c r="D146" s="4"/>
      <c r="E146" s="4"/>
      <c r="F146" s="4">
        <v>0.88534126281699999</v>
      </c>
      <c r="G146" s="4">
        <v>0.62550647735599996</v>
      </c>
    </row>
    <row r="147" spans="1:7" ht="15.6" x14ac:dyDescent="0.3">
      <c r="A147" s="1">
        <v>1920</v>
      </c>
      <c r="B147" s="4">
        <f>AVERAGE(F145:F149)</f>
        <v>0.88377658843975004</v>
      </c>
      <c r="C147" s="4">
        <f t="shared" ref="C147" si="2">AVERAGE(G145:G149)</f>
        <v>0.60534757614125001</v>
      </c>
      <c r="D147" s="4">
        <f>(1-$B147)*'CopieDataG4.1'!D148/(1-'CopieDataG4.1'!$B148)</f>
        <v>0.10531065449885946</v>
      </c>
      <c r="E147" s="4">
        <f>(1-$B147)*'CopieDataG4.1'!E148/(1-'CopieDataG4.1'!$B148)</f>
        <v>1.0912741318017102E-2</v>
      </c>
      <c r="F147" s="4">
        <v>0.87973846435500003</v>
      </c>
      <c r="G147" s="4">
        <v>0.57314971923799996</v>
      </c>
    </row>
    <row r="148" spans="1:7" ht="15.6" x14ac:dyDescent="0.3">
      <c r="A148" s="1">
        <v>1921</v>
      </c>
      <c r="B148" s="4"/>
      <c r="C148" s="4"/>
      <c r="D148" s="4"/>
      <c r="E148" s="4"/>
      <c r="F148" s="4">
        <v>0.88178054809600004</v>
      </c>
      <c r="G148" s="4">
        <v>0.60537918090800003</v>
      </c>
    </row>
    <row r="149" spans="1:7" ht="15.6" x14ac:dyDescent="0.3">
      <c r="A149" s="1">
        <v>1922</v>
      </c>
      <c r="B149" s="4"/>
      <c r="C149" s="4"/>
      <c r="D149" s="4"/>
      <c r="E149" s="4"/>
      <c r="F149" s="4">
        <v>0.88824607849100001</v>
      </c>
      <c r="G149" s="4">
        <v>0.61735492706299999</v>
      </c>
    </row>
    <row r="150" spans="1:7" ht="15.6" x14ac:dyDescent="0.3">
      <c r="A150" s="1">
        <v>1923</v>
      </c>
      <c r="B150" s="4"/>
      <c r="C150" s="4"/>
      <c r="D150" s="4"/>
      <c r="E150" s="4"/>
      <c r="F150" s="4">
        <v>0.88330375671399997</v>
      </c>
      <c r="G150" s="4">
        <v>0.60244586944599998</v>
      </c>
    </row>
    <row r="151" spans="1:7" ht="15.6" x14ac:dyDescent="0.3">
      <c r="A151" s="1">
        <v>1924</v>
      </c>
      <c r="B151" s="4"/>
      <c r="C151" s="4"/>
      <c r="D151" s="4"/>
      <c r="E151" s="4"/>
      <c r="F151" s="4">
        <v>0.879292678833</v>
      </c>
      <c r="G151" s="4">
        <v>0.59464096069299999</v>
      </c>
    </row>
    <row r="152" spans="1:7" ht="15.6" x14ac:dyDescent="0.3">
      <c r="A152" s="1">
        <v>1925</v>
      </c>
      <c r="B152" s="4">
        <f>AVERAGE(F150:F154)</f>
        <v>0.87923791503899995</v>
      </c>
      <c r="C152" s="4">
        <f t="shared" ref="C152" si="3">AVERAGE(G150:G154)</f>
        <v>0.59195346069319998</v>
      </c>
      <c r="D152" s="4">
        <f>(1-$B152)*'CopieDataG4.1'!D153/(1-'CopieDataG4.1'!$B153)</f>
        <v>0.10760674225097686</v>
      </c>
      <c r="E152" s="4">
        <f>(1-$B152)*'CopieDataG4.1'!E153/(1-'CopieDataG4.1'!$B153)</f>
        <v>1.3155328593848171E-2</v>
      </c>
      <c r="F152" s="4">
        <v>0.88164772033700001</v>
      </c>
      <c r="G152" s="4">
        <v>0.60270042419400005</v>
      </c>
    </row>
    <row r="153" spans="1:7" ht="15.6" x14ac:dyDescent="0.3">
      <c r="A153" s="1">
        <v>1926</v>
      </c>
      <c r="B153" s="4"/>
      <c r="C153" s="4"/>
      <c r="D153" s="4"/>
      <c r="E153" s="4"/>
      <c r="F153" s="4">
        <v>0.87211715698199999</v>
      </c>
      <c r="G153" s="4">
        <v>0.56887580871599996</v>
      </c>
    </row>
    <row r="154" spans="1:7" ht="15.6" x14ac:dyDescent="0.3">
      <c r="A154" s="1">
        <v>1927</v>
      </c>
      <c r="B154" s="4"/>
      <c r="C154" s="4"/>
      <c r="D154" s="4"/>
      <c r="E154" s="4"/>
      <c r="F154" s="4">
        <v>0.87982826232900002</v>
      </c>
      <c r="G154" s="4">
        <v>0.59110424041700005</v>
      </c>
    </row>
    <row r="155" spans="1:7" ht="15.6" x14ac:dyDescent="0.3">
      <c r="A155" s="1">
        <v>1928</v>
      </c>
      <c r="B155" s="4"/>
      <c r="C155" s="4"/>
      <c r="D155" s="4"/>
      <c r="E155" s="4"/>
      <c r="F155" s="4">
        <v>0.86682701110799998</v>
      </c>
      <c r="G155" s="4">
        <v>0.56459617614699997</v>
      </c>
    </row>
    <row r="156" spans="1:7" ht="15.6" x14ac:dyDescent="0.3">
      <c r="A156" s="1">
        <v>1929</v>
      </c>
      <c r="B156" s="4"/>
      <c r="C156" s="4"/>
      <c r="D156" s="4"/>
      <c r="E156" s="4"/>
      <c r="F156" s="4">
        <v>0.87070228576700004</v>
      </c>
      <c r="G156" s="4">
        <v>0.56322406768800004</v>
      </c>
    </row>
    <row r="157" spans="1:7" ht="15.6" x14ac:dyDescent="0.3">
      <c r="A157" s="1">
        <v>1930</v>
      </c>
      <c r="B157" s="4">
        <f>AVERAGE(F155:F159)</f>
        <v>0.86286625671400008</v>
      </c>
      <c r="C157" s="4">
        <f t="shared" ref="C157" si="4">AVERAGE(G155:G159)</f>
        <v>0.55429869079580008</v>
      </c>
      <c r="D157" s="4">
        <f>(1-$B157)*'CopieDataG4.1'!D158/(1-'CopieDataG4.1'!$B158)</f>
        <v>0.12287563209504412</v>
      </c>
      <c r="E157" s="4">
        <f>(1-$B157)*'CopieDataG4.1'!E158/(1-'CopieDataG4.1'!$B158)</f>
        <v>1.4258111190790172E-2</v>
      </c>
      <c r="F157" s="4">
        <v>0.86131057739299999</v>
      </c>
      <c r="G157" s="4">
        <v>0.56937812805200005</v>
      </c>
    </row>
    <row r="158" spans="1:7" ht="15.6" x14ac:dyDescent="0.3">
      <c r="A158" s="1">
        <v>1931</v>
      </c>
      <c r="B158" s="4"/>
      <c r="C158" s="4"/>
      <c r="D158" s="4"/>
      <c r="E158" s="4"/>
      <c r="F158" s="4">
        <v>0.85807365417500003</v>
      </c>
      <c r="G158" s="4">
        <v>0.53110935211200005</v>
      </c>
    </row>
    <row r="159" spans="1:7" ht="15.6" x14ac:dyDescent="0.3">
      <c r="A159" s="1">
        <v>1932</v>
      </c>
      <c r="B159" s="4"/>
      <c r="C159" s="4"/>
      <c r="D159" s="4"/>
      <c r="E159" s="4"/>
      <c r="F159" s="4">
        <v>0.85741775512700003</v>
      </c>
      <c r="G159" s="4">
        <v>0.54318572998000003</v>
      </c>
    </row>
    <row r="160" spans="1:7" ht="15.6" x14ac:dyDescent="0.3">
      <c r="A160" s="1">
        <v>1933</v>
      </c>
      <c r="B160" s="4"/>
      <c r="C160" s="4"/>
      <c r="D160" s="4"/>
      <c r="E160" s="4"/>
      <c r="F160" s="4">
        <v>0.86407066345200001</v>
      </c>
      <c r="G160" s="4">
        <v>0.55948886871299996</v>
      </c>
    </row>
    <row r="161" spans="1:7" ht="15.6" x14ac:dyDescent="0.3">
      <c r="A161" s="1">
        <v>1934</v>
      </c>
      <c r="B161" s="4"/>
      <c r="C161" s="4"/>
      <c r="D161" s="4"/>
      <c r="E161" s="4"/>
      <c r="F161" s="4">
        <v>0.86116592407199999</v>
      </c>
      <c r="G161" s="4">
        <v>0.53795265197800002</v>
      </c>
    </row>
    <row r="162" spans="1:7" ht="15.6" x14ac:dyDescent="0.3">
      <c r="A162" s="1">
        <v>1935</v>
      </c>
      <c r="B162" s="4">
        <f>AVERAGE(F160:F164)</f>
        <v>0.85805972290039989</v>
      </c>
      <c r="C162" s="4">
        <f t="shared" ref="C162" si="5">AVERAGE(G160:G164)</f>
        <v>0.54055686187759999</v>
      </c>
      <c r="D162" s="4">
        <f>(1-$B162)*'CopieDataG4.1'!D163/(1-'CopieDataG4.1'!$B163)</f>
        <v>0.12685394769208344</v>
      </c>
      <c r="E162" s="4">
        <f>(1-$B162)*'CopieDataG4.1'!E163/(1-'CopieDataG4.1'!$B163)</f>
        <v>1.5086329407408146E-2</v>
      </c>
      <c r="F162" s="4">
        <v>0.85872962951700005</v>
      </c>
      <c r="G162" s="4">
        <v>0.53976409912099999</v>
      </c>
    </row>
    <row r="163" spans="1:7" ht="15.6" x14ac:dyDescent="0.3">
      <c r="A163" s="1">
        <v>1936</v>
      </c>
      <c r="B163" s="4"/>
      <c r="C163" s="4"/>
      <c r="D163" s="4"/>
      <c r="E163" s="4"/>
      <c r="F163" s="4">
        <v>0.85163200378399995</v>
      </c>
      <c r="G163" s="4">
        <v>0.53426807403599996</v>
      </c>
    </row>
    <row r="164" spans="1:7" ht="15.6" x14ac:dyDescent="0.3">
      <c r="A164" s="1">
        <v>1937</v>
      </c>
      <c r="B164" s="4"/>
      <c r="C164" s="4"/>
      <c r="D164" s="4"/>
      <c r="E164" s="4"/>
      <c r="F164" s="4">
        <v>0.85470039367700001</v>
      </c>
      <c r="G164" s="4">
        <v>0.53131061554000003</v>
      </c>
    </row>
    <row r="165" spans="1:7" ht="15.6" x14ac:dyDescent="0.3">
      <c r="A165" s="1">
        <v>1938</v>
      </c>
      <c r="B165" s="4"/>
      <c r="C165" s="4"/>
      <c r="D165" s="4"/>
      <c r="E165" s="4"/>
      <c r="F165" s="4">
        <v>0.85012535095200004</v>
      </c>
      <c r="G165" s="4">
        <v>0.54071914672900001</v>
      </c>
    </row>
    <row r="166" spans="1:7" ht="15.6" x14ac:dyDescent="0.3">
      <c r="A166" s="1">
        <v>1939</v>
      </c>
      <c r="B166" s="4"/>
      <c r="C166" s="4"/>
      <c r="D166" s="4"/>
      <c r="E166" s="4"/>
      <c r="F166" s="4">
        <v>0.84289375305199998</v>
      </c>
      <c r="G166" s="4">
        <v>0.51188774108900004</v>
      </c>
    </row>
    <row r="167" spans="1:7" ht="15.6" x14ac:dyDescent="0.3">
      <c r="A167" s="1">
        <v>1940</v>
      </c>
      <c r="B167" s="4">
        <f>AVERAGE(F165:F169)</f>
        <v>0.83992280960075005</v>
      </c>
      <c r="C167" s="4">
        <f t="shared" ref="C167" si="6">AVERAGE(G165:G169)</f>
        <v>0.51522109985374998</v>
      </c>
      <c r="D167" s="4">
        <f>(1-$B167)*'CopieDataG4.1'!D168/(1-'CopieDataG4.1'!$B168)</f>
        <v>0.14089649420280359</v>
      </c>
      <c r="E167" s="4">
        <f>(1-$B167)*'CopieDataG4.1'!E168/(1-'CopieDataG4.1'!$B168)</f>
        <v>1.9180696196335285E-2</v>
      </c>
      <c r="F167" s="4">
        <v>0.83811492919899999</v>
      </c>
      <c r="G167" s="4">
        <v>0.509774398804</v>
      </c>
    </row>
    <row r="168" spans="1:7" ht="15.6" x14ac:dyDescent="0.3">
      <c r="A168" s="1">
        <v>1941</v>
      </c>
      <c r="B168" s="4"/>
      <c r="C168" s="4"/>
      <c r="D168" s="4"/>
      <c r="E168" s="4"/>
      <c r="F168" s="4">
        <v>0.82855720519999998</v>
      </c>
      <c r="G168" s="4">
        <v>0.49850311279300002</v>
      </c>
    </row>
    <row r="169" spans="1:7" ht="15.6" x14ac:dyDescent="0.3">
      <c r="A169" s="1">
        <v>1942</v>
      </c>
      <c r="B169" s="4"/>
      <c r="C169" s="4"/>
      <c r="D169" s="4"/>
      <c r="E169" s="4"/>
      <c r="F169" s="4"/>
      <c r="G169" s="4"/>
    </row>
    <row r="170" spans="1:7" ht="15.6" x14ac:dyDescent="0.3">
      <c r="A170" s="1">
        <v>1943</v>
      </c>
      <c r="B170" s="4"/>
      <c r="C170" s="4"/>
      <c r="D170" s="4"/>
      <c r="E170" s="4"/>
      <c r="F170" s="4"/>
      <c r="G170" s="4"/>
    </row>
    <row r="171" spans="1:7" ht="15.6" x14ac:dyDescent="0.3">
      <c r="A171" s="1">
        <v>1944</v>
      </c>
      <c r="B171" s="4"/>
      <c r="C171" s="4"/>
      <c r="D171" s="4"/>
      <c r="E171" s="4"/>
      <c r="F171" s="4"/>
      <c r="G171" s="4"/>
    </row>
    <row r="172" spans="1:7" ht="15.6" x14ac:dyDescent="0.3">
      <c r="A172" s="1">
        <v>1945</v>
      </c>
      <c r="B172" s="4">
        <f>AVERAGE(F170:F174)</f>
        <v>0.83244583129899996</v>
      </c>
      <c r="C172" s="4">
        <f t="shared" ref="C172" si="7">AVERAGE(G170:G174)</f>
        <v>0.45512874603249998</v>
      </c>
      <c r="D172" s="4">
        <f>(1-$B172)*'CopieDataG4.1'!D173/(1-'CopieDataG4.1'!$B173)</f>
        <v>0.14994902616961647</v>
      </c>
      <c r="E172" s="4">
        <f>(1-$B172)*'CopieDataG4.1'!E173/(1-'CopieDataG4.1'!$B173)</f>
        <v>1.7605127784909764E-2</v>
      </c>
      <c r="F172" s="4"/>
      <c r="G172" s="4"/>
    </row>
    <row r="173" spans="1:7" ht="15.6" x14ac:dyDescent="0.3">
      <c r="A173" s="1">
        <v>1946</v>
      </c>
      <c r="B173" s="4"/>
      <c r="C173" s="4"/>
      <c r="D173" s="4"/>
      <c r="E173" s="4"/>
      <c r="F173" s="4">
        <v>0.83511634826699999</v>
      </c>
      <c r="G173" s="4">
        <v>0.46076438903799999</v>
      </c>
    </row>
    <row r="174" spans="1:7" ht="15.6" x14ac:dyDescent="0.3">
      <c r="A174" s="1">
        <v>1947</v>
      </c>
      <c r="B174" s="4"/>
      <c r="C174" s="4"/>
      <c r="D174" s="4"/>
      <c r="E174" s="4"/>
      <c r="F174" s="4">
        <v>0.82977531433100005</v>
      </c>
      <c r="G174" s="4">
        <v>0.44949310302700002</v>
      </c>
    </row>
    <row r="175" spans="1:7" ht="15.6" x14ac:dyDescent="0.3">
      <c r="A175" s="1">
        <v>1948</v>
      </c>
      <c r="B175" s="4"/>
      <c r="C175" s="4"/>
      <c r="D175" s="4"/>
      <c r="E175" s="4"/>
      <c r="F175" s="4">
        <v>0.83099349975600001</v>
      </c>
      <c r="G175" s="4">
        <v>0.44385742187499999</v>
      </c>
    </row>
    <row r="176" spans="1:7" ht="15.6" x14ac:dyDescent="0.3">
      <c r="A176" s="1">
        <v>1949</v>
      </c>
      <c r="B176" s="4"/>
      <c r="C176" s="4"/>
      <c r="D176" s="4"/>
      <c r="E176" s="4"/>
      <c r="F176" s="4">
        <v>0.81768768310499995</v>
      </c>
      <c r="G176" s="4">
        <v>0.43379375457800001</v>
      </c>
    </row>
    <row r="177" spans="1:7" ht="15.6" x14ac:dyDescent="0.3">
      <c r="A177" s="1">
        <v>1950</v>
      </c>
      <c r="B177" s="4">
        <f>AVERAGE(F175:F179)</f>
        <v>0.80119589233400001</v>
      </c>
      <c r="C177" s="4">
        <f t="shared" ref="C177" si="8">AVERAGE(G175:G179)</f>
        <v>0.42286986541760002</v>
      </c>
      <c r="D177" s="4">
        <f>(1-$B177)*'CopieDataG4.1'!D178/(1-'CopieDataG4.1'!$B178)</f>
        <v>0.17677381685364676</v>
      </c>
      <c r="E177" s="4">
        <f>(1-$B177)*'CopieDataG4.1'!E178/(1-'CopieDataG4.1'!$B178)</f>
        <v>2.2030274357101622E-2</v>
      </c>
      <c r="F177" s="4">
        <v>0.79941551208499995</v>
      </c>
      <c r="G177" s="4">
        <v>0.430416183472</v>
      </c>
    </row>
    <row r="178" spans="1:7" ht="15.6" x14ac:dyDescent="0.3">
      <c r="A178" s="1">
        <v>1951</v>
      </c>
      <c r="B178" s="4"/>
      <c r="C178" s="4"/>
      <c r="D178" s="4"/>
      <c r="E178" s="4"/>
      <c r="F178" s="4">
        <v>0.78301742553700004</v>
      </c>
      <c r="G178" s="4">
        <v>0.41852638244599999</v>
      </c>
    </row>
    <row r="179" spans="1:7" ht="15.6" x14ac:dyDescent="0.3">
      <c r="A179" s="1">
        <v>1952</v>
      </c>
      <c r="B179" s="4"/>
      <c r="C179" s="4"/>
      <c r="D179" s="4"/>
      <c r="E179" s="4"/>
      <c r="F179" s="4">
        <v>0.77486534118700001</v>
      </c>
      <c r="G179" s="4">
        <v>0.387755584717</v>
      </c>
    </row>
    <row r="180" spans="1:7" ht="15.6" x14ac:dyDescent="0.3">
      <c r="A180" s="1">
        <v>1953</v>
      </c>
      <c r="B180" s="4"/>
      <c r="C180" s="4"/>
      <c r="D180" s="4"/>
      <c r="E180" s="4"/>
      <c r="F180" s="4">
        <v>0.76933677673300005</v>
      </c>
      <c r="G180" s="4">
        <v>0.38887145996099998</v>
      </c>
    </row>
    <row r="181" spans="1:7" ht="15.6" x14ac:dyDescent="0.3">
      <c r="A181" s="1">
        <v>1954</v>
      </c>
      <c r="B181" s="4"/>
      <c r="C181" s="4"/>
      <c r="D181" s="4"/>
      <c r="E181" s="4"/>
      <c r="F181" s="4">
        <v>0.76624458312999999</v>
      </c>
      <c r="G181" s="4">
        <v>0.40930950164800001</v>
      </c>
    </row>
    <row r="182" spans="1:7" ht="15.6" x14ac:dyDescent="0.3">
      <c r="A182" s="1">
        <v>1955</v>
      </c>
      <c r="B182" s="4">
        <f>AVERAGE(F180:F184)</f>
        <v>0.75050245666500004</v>
      </c>
      <c r="C182" s="4">
        <f t="shared" ref="C182" si="9">AVERAGE(G180:G184)</f>
        <v>0.38431089019779996</v>
      </c>
      <c r="D182" s="4">
        <f>(1-$B182)*'CopieDataG4.1'!D183/(1-'CopieDataG4.1'!$B183)</f>
        <v>0.21867767633282215</v>
      </c>
      <c r="E182" s="4">
        <f>(1-$B182)*'CopieDataG4.1'!E183/(1-'CopieDataG4.1'!$B183)</f>
        <v>3.0819846511865017E-2</v>
      </c>
      <c r="F182" s="4">
        <v>0.753219833374</v>
      </c>
      <c r="G182" s="4">
        <v>0.37862289428700002</v>
      </c>
    </row>
    <row r="183" spans="1:7" ht="15.6" x14ac:dyDescent="0.3">
      <c r="A183" s="1">
        <v>1956</v>
      </c>
      <c r="B183" s="4"/>
      <c r="C183" s="4"/>
      <c r="D183" s="4"/>
      <c r="E183" s="4"/>
      <c r="F183" s="4">
        <v>0.73953918457000001</v>
      </c>
      <c r="G183" s="4">
        <v>0.37906074523900002</v>
      </c>
    </row>
    <row r="184" spans="1:7" ht="15.6" x14ac:dyDescent="0.3">
      <c r="A184" s="1">
        <v>1957</v>
      </c>
      <c r="B184" s="4"/>
      <c r="C184" s="4"/>
      <c r="D184" s="4"/>
      <c r="E184" s="4"/>
      <c r="F184" s="4">
        <v>0.72417190551800004</v>
      </c>
      <c r="G184" s="4">
        <v>0.36568984985399999</v>
      </c>
    </row>
    <row r="185" spans="1:7" ht="15.6" x14ac:dyDescent="0.3">
      <c r="A185" s="1">
        <v>1958</v>
      </c>
      <c r="B185" s="4"/>
      <c r="C185" s="4"/>
      <c r="D185" s="4"/>
      <c r="E185" s="4"/>
      <c r="F185" s="4">
        <v>0.72042373657199998</v>
      </c>
      <c r="G185" s="4">
        <v>0.35279254913300001</v>
      </c>
    </row>
    <row r="186" spans="1:7" ht="15.6" x14ac:dyDescent="0.3">
      <c r="A186" s="1">
        <v>1959</v>
      </c>
      <c r="B186" s="4"/>
      <c r="C186" s="4"/>
      <c r="D186" s="4"/>
      <c r="E186" s="4"/>
      <c r="F186" s="4">
        <v>0.71639450073199995</v>
      </c>
      <c r="G186" s="4">
        <v>0.36094085693400002</v>
      </c>
    </row>
    <row r="187" spans="1:7" ht="15.6" x14ac:dyDescent="0.3">
      <c r="A187" s="1">
        <v>1960</v>
      </c>
      <c r="B187" s="4">
        <f>AVERAGE(F185:F189)</f>
        <v>0.70186570739739995</v>
      </c>
      <c r="C187" s="4">
        <f t="shared" ref="C187" si="10">AVERAGE(G185:G189)</f>
        <v>0.34642906951899999</v>
      </c>
      <c r="D187" s="4">
        <f>(1-$B187)*'CopieDataG4.1'!D188/(1-'CopieDataG4.1'!$B188)</f>
        <v>0.25800219284174963</v>
      </c>
      <c r="E187" s="4">
        <f>(1-$B187)*'CopieDataG4.1'!E188/(1-'CopieDataG4.1'!$B188)</f>
        <v>4.0132099760900763E-2</v>
      </c>
      <c r="F187" s="4">
        <v>0.70541389465299997</v>
      </c>
      <c r="G187" s="4">
        <v>0.350440826416</v>
      </c>
    </row>
    <row r="188" spans="1:7" ht="15.6" x14ac:dyDescent="0.3">
      <c r="A188" s="1">
        <v>1961</v>
      </c>
      <c r="B188" s="4"/>
      <c r="C188" s="4"/>
      <c r="D188" s="4"/>
      <c r="E188" s="4"/>
      <c r="F188" s="4">
        <v>0.69359962463400004</v>
      </c>
      <c r="G188" s="4">
        <v>0.34033084869399999</v>
      </c>
    </row>
    <row r="189" spans="1:7" ht="15.6" x14ac:dyDescent="0.3">
      <c r="A189" s="1">
        <v>1962</v>
      </c>
      <c r="B189" s="4"/>
      <c r="C189" s="4"/>
      <c r="D189" s="4"/>
      <c r="E189" s="4"/>
      <c r="F189" s="4">
        <v>0.67349678039600003</v>
      </c>
      <c r="G189" s="4">
        <v>0.32764026641799998</v>
      </c>
    </row>
    <row r="190" spans="1:7" ht="15.6" x14ac:dyDescent="0.3">
      <c r="A190" s="1">
        <v>1963</v>
      </c>
      <c r="B190" s="4"/>
      <c r="C190" s="4"/>
      <c r="D190" s="4"/>
      <c r="E190" s="4"/>
      <c r="F190" s="4">
        <v>0.679459762573</v>
      </c>
      <c r="G190" s="4">
        <v>0.32382762908899998</v>
      </c>
    </row>
    <row r="191" spans="1:7" ht="15.6" x14ac:dyDescent="0.3">
      <c r="A191" s="1">
        <v>1964</v>
      </c>
      <c r="B191" s="4"/>
      <c r="C191" s="4"/>
      <c r="D191" s="4"/>
      <c r="E191" s="4"/>
      <c r="F191" s="4">
        <v>0.68493743896500003</v>
      </c>
      <c r="G191" s="4">
        <v>0.320717658997</v>
      </c>
    </row>
    <row r="192" spans="1:7" ht="15.6" x14ac:dyDescent="0.3">
      <c r="A192" s="1">
        <v>1965</v>
      </c>
      <c r="B192" s="4">
        <f>AVERAGE(F189:F196)</f>
        <v>0.6711437320711251</v>
      </c>
      <c r="C192" s="4">
        <f t="shared" ref="C192" si="11">AVERAGE(G189:G196)</f>
        <v>0.30683538436875002</v>
      </c>
      <c r="D192" s="4">
        <f>(1-$B192)*'CopieDataG4.1'!D193/(1-'CopieDataG4.1'!$B193)</f>
        <v>0.27118685241272183</v>
      </c>
      <c r="E192" s="4">
        <f>(1-$B192)*'CopieDataG4.1'!E193/(1-'CopieDataG4.1'!$B193)</f>
        <v>5.7669380975277157E-2</v>
      </c>
      <c r="F192" s="4">
        <v>0.68159248352099999</v>
      </c>
      <c r="G192" s="4">
        <v>0.309360542297</v>
      </c>
    </row>
    <row r="193" spans="1:7" ht="15.6" x14ac:dyDescent="0.3">
      <c r="A193" s="1">
        <v>1966</v>
      </c>
      <c r="B193" s="4"/>
      <c r="C193" s="4"/>
      <c r="D193" s="4"/>
      <c r="E193" s="4"/>
      <c r="F193" s="4">
        <v>0.66289489746100005</v>
      </c>
      <c r="G193" s="4">
        <v>0.29270679473900002</v>
      </c>
    </row>
    <row r="194" spans="1:7" ht="15.6" x14ac:dyDescent="0.3">
      <c r="A194" s="1">
        <v>1967</v>
      </c>
      <c r="B194" s="4"/>
      <c r="C194" s="4"/>
      <c r="D194" s="4"/>
      <c r="E194" s="4"/>
      <c r="F194" s="4">
        <v>0.667129058838</v>
      </c>
      <c r="G194" s="4">
        <v>0.29912342071499998</v>
      </c>
    </row>
    <row r="195" spans="1:7" ht="15.6" x14ac:dyDescent="0.3">
      <c r="A195" s="1">
        <v>1968</v>
      </c>
      <c r="B195" s="4"/>
      <c r="C195" s="4"/>
      <c r="D195" s="4"/>
      <c r="E195" s="4"/>
      <c r="F195" s="4">
        <v>0.67358558654800005</v>
      </c>
      <c r="G195" s="4">
        <v>0.30529533386199997</v>
      </c>
    </row>
    <row r="196" spans="1:7" ht="15.6" x14ac:dyDescent="0.3">
      <c r="A196" s="1">
        <v>1969</v>
      </c>
      <c r="B196" s="4"/>
      <c r="C196" s="4"/>
      <c r="D196" s="4"/>
      <c r="E196" s="4"/>
      <c r="F196" s="4">
        <v>0.64605384826699996</v>
      </c>
      <c r="G196" s="4">
        <v>0.27601142883300001</v>
      </c>
    </row>
    <row r="197" spans="1:7" ht="15.6" x14ac:dyDescent="0.3">
      <c r="A197" s="1">
        <v>1970</v>
      </c>
      <c r="B197" s="4">
        <f>AVERAGE(F192:F197)</f>
        <v>0.66264517466250006</v>
      </c>
      <c r="C197" s="4">
        <f t="shared" ref="C197" si="12">AVERAGE(G192:G197)</f>
        <v>0.29272743860866668</v>
      </c>
      <c r="D197" s="4">
        <f>(1-$B197)*'CopieDataG4.1'!D198/(1-'CopieDataG4.1'!$B198)</f>
        <v>0.27596469430412596</v>
      </c>
      <c r="E197" s="4">
        <f>(1-$B197)*'CopieDataG4.1'!E198/(1-'CopieDataG4.1'!$B198)</f>
        <v>6.139009315139228E-2</v>
      </c>
      <c r="F197" s="4">
        <v>0.64461517333999996</v>
      </c>
      <c r="G197" s="4">
        <v>0.27386711120599999</v>
      </c>
    </row>
    <row r="198" spans="1:7" ht="15.6" x14ac:dyDescent="0.3">
      <c r="A198" s="1">
        <v>1971</v>
      </c>
      <c r="B198" s="4"/>
      <c r="C198" s="4"/>
      <c r="D198" s="4"/>
      <c r="E198" s="4"/>
      <c r="F198" s="4">
        <v>0.63398857116700003</v>
      </c>
      <c r="G198" s="4">
        <v>0.26727466583300002</v>
      </c>
    </row>
    <row r="199" spans="1:7" ht="15.6" x14ac:dyDescent="0.3">
      <c r="A199" s="1">
        <v>1972</v>
      </c>
      <c r="B199" s="4"/>
      <c r="C199" s="4"/>
      <c r="D199" s="4"/>
      <c r="E199" s="4"/>
      <c r="F199" s="4">
        <v>0.65987777709999995</v>
      </c>
      <c r="G199" s="4">
        <v>0.283523864746</v>
      </c>
    </row>
    <row r="200" spans="1:7" ht="15.6" x14ac:dyDescent="0.3">
      <c r="A200" s="1">
        <v>1973</v>
      </c>
      <c r="B200" s="4"/>
      <c r="C200" s="4"/>
      <c r="D200" s="4"/>
      <c r="E200" s="4"/>
      <c r="F200" s="4">
        <v>0.63403190612799998</v>
      </c>
      <c r="G200" s="4">
        <v>0.26665752410900001</v>
      </c>
    </row>
    <row r="201" spans="1:7" ht="15.6" x14ac:dyDescent="0.3">
      <c r="A201" s="1">
        <v>1974</v>
      </c>
      <c r="B201" s="4"/>
      <c r="C201" s="4"/>
      <c r="D201" s="4"/>
      <c r="E201" s="4"/>
      <c r="F201" s="4">
        <v>0.61041164398199999</v>
      </c>
      <c r="G201" s="4">
        <v>0.236672439575</v>
      </c>
    </row>
    <row r="202" spans="1:7" ht="15.6" x14ac:dyDescent="0.3">
      <c r="A202" s="1">
        <v>1975</v>
      </c>
      <c r="B202" s="4">
        <f>AVERAGE(F197:F202)</f>
        <v>0.62824568430600003</v>
      </c>
      <c r="C202" s="4">
        <f t="shared" ref="C202" si="13">AVERAGE(G197:G202)</f>
        <v>0.25820984522499996</v>
      </c>
      <c r="D202" s="4">
        <f>(1-$B202)*'CopieDataG4.1'!D203/(1-'CopieDataG4.1'!$B203)</f>
        <v>0.30912947308438743</v>
      </c>
      <c r="E202" s="4">
        <f>(1-$B202)*'CopieDataG4.1'!E203/(1-'CopieDataG4.1'!$B203)</f>
        <v>6.2624842609669773E-2</v>
      </c>
      <c r="F202" s="4">
        <v>0.58654903411899995</v>
      </c>
      <c r="G202" s="4">
        <v>0.22126346588099999</v>
      </c>
    </row>
    <row r="203" spans="1:7" ht="15.6" x14ac:dyDescent="0.3">
      <c r="A203" s="1">
        <v>1976</v>
      </c>
      <c r="B203" s="4"/>
      <c r="C203" s="4"/>
      <c r="D203" s="4"/>
      <c r="E203" s="4"/>
      <c r="F203" s="4">
        <v>0.60951808929399998</v>
      </c>
      <c r="G203" s="4">
        <v>0.230811309814</v>
      </c>
    </row>
    <row r="204" spans="1:7" ht="15.6" x14ac:dyDescent="0.3">
      <c r="A204" s="1">
        <v>1977</v>
      </c>
      <c r="B204" s="4"/>
      <c r="C204" s="4"/>
      <c r="D204" s="4"/>
      <c r="E204" s="4"/>
      <c r="F204" s="4">
        <v>0.57665588378900001</v>
      </c>
      <c r="G204" s="4">
        <v>0.206281089783</v>
      </c>
    </row>
    <row r="205" spans="1:7" ht="15.6" x14ac:dyDescent="0.3">
      <c r="A205" s="1">
        <v>1978</v>
      </c>
      <c r="B205" s="4"/>
      <c r="C205" s="4"/>
      <c r="D205" s="4"/>
      <c r="E205" s="4"/>
      <c r="F205" s="4">
        <v>0.58840881347700003</v>
      </c>
      <c r="G205" s="4">
        <v>0.21154739379900001</v>
      </c>
    </row>
    <row r="206" spans="1:7" ht="15.6" x14ac:dyDescent="0.3">
      <c r="A206" s="1">
        <v>1979</v>
      </c>
      <c r="B206" s="4"/>
      <c r="C206" s="4"/>
      <c r="D206" s="4"/>
      <c r="E206" s="4"/>
      <c r="F206" s="4">
        <v>0.54024837493900002</v>
      </c>
      <c r="G206" s="4">
        <v>0.185258693695</v>
      </c>
    </row>
    <row r="207" spans="1:7" ht="15.6" x14ac:dyDescent="0.3">
      <c r="A207" s="1">
        <v>1980</v>
      </c>
      <c r="B207" s="4">
        <f>AVERAGE(F202:F207)</f>
        <v>0.57040172576916659</v>
      </c>
      <c r="C207" s="4">
        <f t="shared" ref="C207" si="14">AVERAGE(G202:G207)</f>
        <v>0.20711773236583333</v>
      </c>
      <c r="D207" s="4">
        <f>(1-$B207)*'CopieDataG4.1'!D208/(1-'CopieDataG4.1'!$B208)</f>
        <v>0.35528879974228839</v>
      </c>
      <c r="E207" s="4">
        <f>(1-$B207)*'CopieDataG4.1'!E208/(1-'CopieDataG4.1'!$B208)</f>
        <v>7.4309474488499214E-2</v>
      </c>
      <c r="F207" s="4">
        <v>0.521030158997</v>
      </c>
      <c r="G207" s="4">
        <v>0.18754444122300001</v>
      </c>
    </row>
    <row r="208" spans="1:7" ht="15.6" x14ac:dyDescent="0.3">
      <c r="A208" s="1">
        <v>1981</v>
      </c>
      <c r="B208" s="4"/>
      <c r="C208" s="4"/>
      <c r="D208" s="4"/>
      <c r="E208" s="4"/>
      <c r="F208" s="4">
        <v>0.53165088653600001</v>
      </c>
      <c r="G208" s="4">
        <v>0.17385614395099999</v>
      </c>
    </row>
    <row r="209" spans="1:7" ht="15.6" x14ac:dyDescent="0.3">
      <c r="A209" s="1">
        <v>1982</v>
      </c>
      <c r="B209" s="4"/>
      <c r="C209" s="4"/>
      <c r="D209" s="4"/>
      <c r="E209" s="4"/>
      <c r="F209" s="4">
        <v>0.51228263855</v>
      </c>
      <c r="G209" s="4">
        <v>0.172027168274</v>
      </c>
    </row>
    <row r="210" spans="1:7" ht="15.6" x14ac:dyDescent="0.3">
      <c r="A210" s="1">
        <v>1983</v>
      </c>
      <c r="B210" s="4"/>
      <c r="C210" s="4"/>
      <c r="D210" s="4"/>
      <c r="E210" s="4"/>
      <c r="F210" s="4">
        <v>0.506638832092</v>
      </c>
      <c r="G210" s="4">
        <v>0.17461559295699999</v>
      </c>
    </row>
    <row r="211" spans="1:7" ht="15.6" x14ac:dyDescent="0.3">
      <c r="A211" s="1">
        <v>1984</v>
      </c>
      <c r="B211" s="4"/>
      <c r="C211" s="4"/>
      <c r="D211" s="4"/>
      <c r="E211" s="4"/>
      <c r="F211" s="4">
        <v>0.46705844879199998</v>
      </c>
      <c r="G211" s="4">
        <v>0.15221619606</v>
      </c>
    </row>
    <row r="212" spans="1:7" ht="15.6" x14ac:dyDescent="0.3">
      <c r="A212" s="1">
        <v>1985</v>
      </c>
      <c r="B212" s="4">
        <f>AVERAGE(F210:F214)</f>
        <v>0.49046768188480006</v>
      </c>
      <c r="C212" s="4">
        <f t="shared" ref="C212" si="15">AVERAGE(G210:G214)</f>
        <v>0.1628793697358</v>
      </c>
      <c r="D212" s="4">
        <f>(1-$B212)*'CopieDataG4.1'!D213/(1-'CopieDataG4.1'!$B213)</f>
        <v>0.41559841708865486</v>
      </c>
      <c r="E212" s="4">
        <f>(1-$B212)*'CopieDataG4.1'!E213/(1-'CopieDataG4.1'!$B213)</f>
        <v>9.3933901026299366E-2</v>
      </c>
      <c r="F212" s="4">
        <v>0.48681293487499999</v>
      </c>
      <c r="G212" s="4">
        <v>0.157824687958</v>
      </c>
    </row>
    <row r="213" spans="1:7" ht="15.6" x14ac:dyDescent="0.3">
      <c r="A213" s="1">
        <v>1986</v>
      </c>
      <c r="B213" s="4"/>
      <c r="C213" s="4"/>
      <c r="D213" s="4"/>
      <c r="E213" s="4"/>
      <c r="F213" s="4">
        <v>0.48824001312300003</v>
      </c>
      <c r="G213" s="4">
        <v>0.16300773620600001</v>
      </c>
    </row>
    <row r="214" spans="1:7" ht="15.6" x14ac:dyDescent="0.3">
      <c r="A214" s="1">
        <v>1987</v>
      </c>
      <c r="B214" s="4"/>
      <c r="C214" s="4"/>
      <c r="D214" s="4"/>
      <c r="E214" s="4"/>
      <c r="F214" s="4">
        <v>0.50358818054200005</v>
      </c>
      <c r="G214" s="4">
        <v>0.16673263549799999</v>
      </c>
    </row>
    <row r="215" spans="1:7" ht="15.6" x14ac:dyDescent="0.3">
      <c r="A215" s="1">
        <v>1988</v>
      </c>
      <c r="B215" s="4"/>
      <c r="C215" s="4"/>
      <c r="D215" s="4"/>
      <c r="E215" s="4"/>
      <c r="F215" s="4">
        <v>0.48185375213600001</v>
      </c>
      <c r="G215" s="4">
        <v>0.15203414916999999</v>
      </c>
    </row>
    <row r="216" spans="1:7" ht="15.6" x14ac:dyDescent="0.3">
      <c r="A216" s="1">
        <v>1989</v>
      </c>
      <c r="B216" s="4"/>
      <c r="C216" s="4"/>
      <c r="D216" s="4"/>
      <c r="E216" s="4"/>
      <c r="F216" s="4">
        <v>0.48526416778600001</v>
      </c>
      <c r="G216" s="4">
        <v>0.165928421021</v>
      </c>
    </row>
    <row r="217" spans="1:7" ht="15.6" x14ac:dyDescent="0.3">
      <c r="A217" s="1">
        <v>1990</v>
      </c>
      <c r="B217" s="4">
        <f>AVERAGE(F215:F219)</f>
        <v>0.47256492614740003</v>
      </c>
      <c r="C217" s="4">
        <f t="shared" ref="C217" si="16">AVERAGE(G215:G219)</f>
        <v>0.161431158066</v>
      </c>
      <c r="D217" s="4">
        <f>(1-$B217)*'CopieDataG4.1'!D218/(1-'CopieDataG4.1'!$B218)</f>
        <v>0.43273651639530192</v>
      </c>
      <c r="E217" s="4">
        <f>(1-$B217)*'CopieDataG4.1'!E218/(1-'CopieDataG4.1'!$B218)</f>
        <v>9.4698557456913329E-2</v>
      </c>
      <c r="F217" s="4">
        <v>0.45985729217499999</v>
      </c>
      <c r="G217" s="4">
        <v>0.163473300934</v>
      </c>
    </row>
    <row r="218" spans="1:7" ht="15.6" x14ac:dyDescent="0.3">
      <c r="A218" s="1">
        <v>1991</v>
      </c>
      <c r="B218" s="4"/>
      <c r="C218" s="4"/>
      <c r="D218" s="4"/>
      <c r="E218" s="4"/>
      <c r="F218" s="4">
        <v>0.45589118957500002</v>
      </c>
      <c r="G218" s="4">
        <v>0.155803174973</v>
      </c>
    </row>
    <row r="219" spans="1:7" ht="15.6" x14ac:dyDescent="0.3">
      <c r="A219" s="1">
        <v>1992</v>
      </c>
      <c r="B219" s="4"/>
      <c r="C219" s="4"/>
      <c r="D219" s="4"/>
      <c r="E219" s="4"/>
      <c r="F219" s="4">
        <v>0.47995822906500002</v>
      </c>
      <c r="G219" s="4">
        <v>0.16991674423200001</v>
      </c>
    </row>
    <row r="220" spans="1:7" ht="15.6" x14ac:dyDescent="0.3">
      <c r="A220" s="1">
        <v>1993</v>
      </c>
      <c r="B220" s="4"/>
      <c r="C220" s="4"/>
      <c r="D220" s="4"/>
      <c r="E220" s="4"/>
      <c r="F220" s="4">
        <v>0.49829616546599997</v>
      </c>
      <c r="G220" s="4">
        <v>0.18289543151900001</v>
      </c>
    </row>
    <row r="221" spans="1:7" ht="15.6" x14ac:dyDescent="0.3">
      <c r="A221" s="1">
        <v>1994</v>
      </c>
      <c r="B221" s="4"/>
      <c r="C221" s="4"/>
      <c r="D221" s="4"/>
      <c r="E221" s="4"/>
      <c r="F221" s="4">
        <v>0.49545337677000001</v>
      </c>
      <c r="G221" s="4">
        <v>0.17645088195799999</v>
      </c>
    </row>
    <row r="222" spans="1:7" ht="15.6" x14ac:dyDescent="0.3">
      <c r="A222" s="1">
        <v>1995</v>
      </c>
      <c r="B222" s="4">
        <f>AVERAGE(F220:F224)</f>
        <v>0.4924874954224</v>
      </c>
      <c r="C222" s="4">
        <f t="shared" ref="C222" si="17">AVERAGE(G220:G224)</f>
        <v>0.17595480346679998</v>
      </c>
      <c r="D222" s="4">
        <f>(1-$B222)*'CopieDataG4.1'!D223/(1-'CopieDataG4.1'!$B223)</f>
        <v>0.42535655539656975</v>
      </c>
      <c r="E222" s="4">
        <f>(1-$B222)*'CopieDataG4.1'!E223/(1-'CopieDataG4.1'!$B223)</f>
        <v>8.2155949181008908E-2</v>
      </c>
      <c r="F222" s="4">
        <v>0.46916976928699999</v>
      </c>
      <c r="G222" s="4">
        <v>0.16225559234600001</v>
      </c>
    </row>
    <row r="223" spans="1:7" ht="15.6" x14ac:dyDescent="0.3">
      <c r="A223" s="1">
        <v>1996</v>
      </c>
      <c r="B223" s="4"/>
      <c r="C223" s="4"/>
      <c r="D223" s="4"/>
      <c r="E223" s="4"/>
      <c r="F223" s="4">
        <v>0.48378795623800003</v>
      </c>
      <c r="G223" s="4">
        <v>0.165480728149</v>
      </c>
    </row>
    <row r="224" spans="1:7" ht="15.6" x14ac:dyDescent="0.3">
      <c r="A224" s="1">
        <v>1997</v>
      </c>
      <c r="B224" s="4"/>
      <c r="C224" s="4"/>
      <c r="D224" s="4"/>
      <c r="E224" s="4"/>
      <c r="F224" s="4">
        <v>0.515730209351</v>
      </c>
      <c r="G224" s="4">
        <v>0.19269138336200001</v>
      </c>
    </row>
    <row r="225" spans="1:7" ht="15.6" x14ac:dyDescent="0.3">
      <c r="A225" s="1">
        <v>1998</v>
      </c>
      <c r="B225" s="4"/>
      <c r="C225" s="4"/>
      <c r="D225" s="4"/>
      <c r="E225" s="4"/>
      <c r="F225" s="4">
        <v>0.51886837005599995</v>
      </c>
      <c r="G225" s="4">
        <v>0.199612388611</v>
      </c>
    </row>
    <row r="226" spans="1:7" ht="15.6" x14ac:dyDescent="0.3">
      <c r="A226" s="1">
        <v>1999</v>
      </c>
      <c r="B226" s="4"/>
      <c r="C226" s="4"/>
      <c r="D226" s="4"/>
      <c r="E226" s="4"/>
      <c r="F226" s="4">
        <v>0.50071971893300005</v>
      </c>
      <c r="G226" s="4">
        <v>0.19302942276000001</v>
      </c>
    </row>
    <row r="227" spans="1:7" ht="15.6" x14ac:dyDescent="0.3">
      <c r="A227" s="1">
        <v>2000</v>
      </c>
      <c r="B227" s="4">
        <f t="shared" ref="B227" si="18">AVERAGE(F227:F232)</f>
        <v>0.50617019653320006</v>
      </c>
      <c r="C227" s="4">
        <f>AVERAGE(G227:G232)</f>
        <v>0.18190851974499997</v>
      </c>
      <c r="D227" s="4">
        <f>(1-$B227)*'CopieDataG4.1'!D228/(1-'CopieDataG4.1'!$B228)</f>
        <v>0.41467383944304154</v>
      </c>
      <c r="E227" s="4">
        <f>(1-$B227)*'CopieDataG4.1'!E228/(1-'CopieDataG4.1'!$B228)</f>
        <v>7.9155964023908676E-2</v>
      </c>
      <c r="F227" s="4">
        <v>0.50555076599100002</v>
      </c>
      <c r="G227" s="4">
        <v>0.18496818542499999</v>
      </c>
    </row>
    <row r="228" spans="1:7" ht="15.6" x14ac:dyDescent="0.3">
      <c r="A228" s="1">
        <v>2001</v>
      </c>
      <c r="B228" s="4"/>
      <c r="C228" s="4"/>
      <c r="D228" s="4"/>
      <c r="E228" s="4"/>
      <c r="F228" s="4">
        <v>0.50239955902099998</v>
      </c>
      <c r="G228" s="4">
        <v>0.18856817245499999</v>
      </c>
    </row>
    <row r="229" spans="1:7" ht="15.6" x14ac:dyDescent="0.3">
      <c r="A229" s="1">
        <v>2002</v>
      </c>
      <c r="B229" s="4"/>
      <c r="C229" s="4"/>
      <c r="D229" s="4"/>
      <c r="E229" s="4"/>
      <c r="F229" s="4">
        <v>0.50845623016399999</v>
      </c>
      <c r="G229" s="4">
        <v>0.180453090668</v>
      </c>
    </row>
    <row r="230" spans="1:7" ht="15.6" x14ac:dyDescent="0.3">
      <c r="A230" s="1">
        <v>2003</v>
      </c>
      <c r="B230" s="4"/>
      <c r="C230" s="4"/>
      <c r="D230" s="4"/>
      <c r="E230" s="4"/>
      <c r="F230" s="4">
        <v>0.50255298614499999</v>
      </c>
      <c r="G230" s="4">
        <v>0.167896499634</v>
      </c>
    </row>
    <row r="231" spans="1:7" ht="15.6" x14ac:dyDescent="0.3">
      <c r="A231" s="1">
        <v>2004</v>
      </c>
      <c r="B231" s="4"/>
      <c r="C231" s="4"/>
      <c r="D231" s="4"/>
      <c r="E231" s="4"/>
      <c r="F231" s="4"/>
      <c r="G231" s="4"/>
    </row>
    <row r="232" spans="1:7" ht="15.6" x14ac:dyDescent="0.3">
      <c r="A232" s="1">
        <v>2005</v>
      </c>
      <c r="B232" s="4">
        <f>AVERAGE(F230:F234)</f>
        <v>0.51140579223633331</v>
      </c>
      <c r="C232" s="4">
        <f t="shared" ref="C232" si="19">AVERAGE(G230:G234)</f>
        <v>0.18476574579866667</v>
      </c>
      <c r="D232" s="4">
        <f>(1-$B232)*'CopieDataG4.1'!D233/(1-'CopieDataG4.1'!$B233)</f>
        <v>0.41197035723082825</v>
      </c>
      <c r="E232" s="4">
        <f>(1-$B232)*'CopieDataG4.1'!E233/(1-'CopieDataG4.1'!$B233)</f>
        <v>7.6623850532942628E-2</v>
      </c>
      <c r="F232" s="4">
        <v>0.51189144134499998</v>
      </c>
      <c r="G232" s="4">
        <v>0.18765665054299999</v>
      </c>
    </row>
    <row r="233" spans="1:7" ht="15.6" x14ac:dyDescent="0.3">
      <c r="A233" s="1">
        <v>2006</v>
      </c>
      <c r="B233" s="4"/>
      <c r="C233" s="4"/>
      <c r="D233" s="4"/>
      <c r="E233" s="4"/>
      <c r="F233" s="4">
        <v>0.51977294921899997</v>
      </c>
      <c r="G233" s="4">
        <v>0.198744087219</v>
      </c>
    </row>
    <row r="234" spans="1:7" ht="15.6" x14ac:dyDescent="0.3">
      <c r="A234" s="1">
        <v>2007</v>
      </c>
      <c r="B234" s="4"/>
      <c r="C234" s="4"/>
      <c r="D234" s="4"/>
      <c r="E234" s="4"/>
      <c r="F234" s="4"/>
      <c r="G234" s="4"/>
    </row>
    <row r="235" spans="1:7" ht="15.6" x14ac:dyDescent="0.3">
      <c r="A235" s="1">
        <v>2008</v>
      </c>
      <c r="B235" s="4"/>
      <c r="C235" s="4"/>
      <c r="D235" s="4"/>
      <c r="E235" s="4"/>
      <c r="F235" s="4"/>
      <c r="G235" s="4"/>
    </row>
    <row r="236" spans="1:7" ht="15.6" x14ac:dyDescent="0.3">
      <c r="A236" s="1">
        <v>2009</v>
      </c>
      <c r="B236" s="4"/>
      <c r="C236" s="4"/>
      <c r="D236" s="4"/>
      <c r="E236" s="4"/>
      <c r="F236" s="4">
        <v>0.54013488769499995</v>
      </c>
      <c r="G236" s="4">
        <v>0.20581426620500001</v>
      </c>
    </row>
    <row r="237" spans="1:7" ht="15.6" x14ac:dyDescent="0.3">
      <c r="A237" s="1">
        <v>2010</v>
      </c>
      <c r="B237" s="4">
        <f>AVERAGE(F235:F239)</f>
        <v>0.52964752197249998</v>
      </c>
      <c r="C237" s="4">
        <f t="shared" ref="C237" si="20">AVERAGE(G235:G239)</f>
        <v>0.20231334686300001</v>
      </c>
      <c r="D237" s="4">
        <f>(1-$B237)*'CopieDataG4.1'!D238/(1-'CopieDataG4.1'!$B238)</f>
        <v>0.40509301029797845</v>
      </c>
      <c r="E237" s="4">
        <f>(1-$B237)*'CopieDataG4.1'!E238/(1-'CopieDataG4.1'!$B238)</f>
        <v>6.5259467729604337E-2</v>
      </c>
      <c r="F237" s="4"/>
      <c r="G237" s="4"/>
    </row>
    <row r="238" spans="1:7" ht="15.6" x14ac:dyDescent="0.3">
      <c r="A238" s="1">
        <v>2011</v>
      </c>
      <c r="B238" s="4"/>
      <c r="C238" s="4"/>
      <c r="D238" s="4"/>
      <c r="E238" s="4"/>
      <c r="F238" s="4"/>
      <c r="G238" s="4"/>
    </row>
    <row r="239" spans="1:7" ht="15.6" x14ac:dyDescent="0.3">
      <c r="A239" s="1">
        <v>2012</v>
      </c>
      <c r="B239" s="4"/>
      <c r="C239" s="4"/>
      <c r="D239" s="4"/>
      <c r="E239" s="4"/>
      <c r="F239" s="4">
        <v>0.51916015625</v>
      </c>
      <c r="G239" s="4">
        <v>0.19881242752100001</v>
      </c>
    </row>
    <row r="240" spans="1:7" ht="15.6" x14ac:dyDescent="0.3">
      <c r="A240" s="1">
        <v>2013</v>
      </c>
      <c r="B240" s="4"/>
      <c r="C240" s="4"/>
      <c r="D240" s="4"/>
      <c r="E240" s="4"/>
      <c r="F240" s="4"/>
      <c r="G240" s="4"/>
    </row>
    <row r="241" spans="1:7" ht="15.6" x14ac:dyDescent="0.3">
      <c r="A241" s="1">
        <v>2014</v>
      </c>
      <c r="B241" s="4"/>
      <c r="C241" s="4"/>
      <c r="D241" s="4"/>
      <c r="E241" s="4"/>
      <c r="F241" s="4"/>
      <c r="G241" s="4"/>
    </row>
    <row r="242" spans="1:7" ht="15.6" x14ac:dyDescent="0.3">
      <c r="A242" s="1">
        <v>2015</v>
      </c>
      <c r="B242" s="4">
        <f>AVERAGE(F236:F239)</f>
        <v>0.52964752197249998</v>
      </c>
      <c r="C242" s="4">
        <f>AVERAGE(G236:G239)</f>
        <v>0.20231334686300001</v>
      </c>
      <c r="D242" s="4">
        <f>(1-$B242)*'CopieDataG4.1'!D243/(1-'CopieDataG4.1'!$B243)</f>
        <v>0.40362163553802527</v>
      </c>
      <c r="E242" s="4">
        <f>(1-$B242)*'CopieDataG4.1'!E243/(1-'CopieDataG4.1'!$B243)</f>
        <v>6.6730842489159323E-2</v>
      </c>
      <c r="F242" s="4"/>
      <c r="G242" s="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7" workbookViewId="0"/>
  </sheetViews>
  <sheetFormatPr baseColWidth="10" defaultRowHeight="14.4" x14ac:dyDescent="0.3"/>
  <sheetData>
    <row r="1" spans="1:5" ht="15.6" x14ac:dyDescent="0.3">
      <c r="A1" s="2" t="s">
        <v>198</v>
      </c>
    </row>
    <row r="2" spans="1:5" ht="15.6" x14ac:dyDescent="0.3">
      <c r="A2" s="1" t="s">
        <v>211</v>
      </c>
    </row>
    <row r="3" spans="1:5" ht="15.6" x14ac:dyDescent="0.3">
      <c r="A3" s="2" t="s">
        <v>257</v>
      </c>
    </row>
    <row r="5" spans="1:5" ht="15.6" x14ac:dyDescent="0.3">
      <c r="A5" s="1"/>
      <c r="B5" s="1"/>
      <c r="C5" s="1"/>
      <c r="D5" s="1"/>
      <c r="E5" s="1"/>
    </row>
    <row r="6" spans="1:5" ht="33.6" customHeight="1" x14ac:dyDescent="0.3">
      <c r="A6" s="1" t="s">
        <v>183</v>
      </c>
      <c r="B6" s="1" t="s">
        <v>188</v>
      </c>
      <c r="C6" s="1" t="s">
        <v>189</v>
      </c>
      <c r="D6" s="1" t="s">
        <v>190</v>
      </c>
      <c r="E6" s="1" t="s">
        <v>191</v>
      </c>
    </row>
    <row r="7" spans="1:5" ht="15.6" x14ac:dyDescent="0.3">
      <c r="A7" s="1">
        <f t="shared" ref="A7:A32" si="0">A8-1</f>
        <v>1780</v>
      </c>
      <c r="B7" s="4">
        <v>0.86899999999999999</v>
      </c>
      <c r="C7" s="4">
        <v>0.58899999999999997</v>
      </c>
      <c r="D7" s="4">
        <f>(1-$B7)*'CopieDataG4.1'!D8/(1-'CopieDataG4.1'!$B8)</f>
        <v>0.11433378342772187</v>
      </c>
      <c r="E7" s="4">
        <f>(1-$B7)*'CopieDataG4.1'!E8/(1-'CopieDataG4.1'!$B8)</f>
        <v>1.6666216572278136E-2</v>
      </c>
    </row>
    <row r="8" spans="1:5" ht="15.6" x14ac:dyDescent="0.3">
      <c r="A8" s="1">
        <f t="shared" si="0"/>
        <v>1781</v>
      </c>
      <c r="B8" s="4"/>
      <c r="C8" s="4"/>
      <c r="D8" s="4"/>
      <c r="E8" s="4"/>
    </row>
    <row r="9" spans="1:5" ht="15.6" x14ac:dyDescent="0.3">
      <c r="A9" s="1">
        <f t="shared" si="0"/>
        <v>1782</v>
      </c>
      <c r="B9" s="4"/>
      <c r="C9" s="4"/>
      <c r="D9" s="4"/>
      <c r="E9" s="4"/>
    </row>
    <row r="10" spans="1:5" ht="15.6" x14ac:dyDescent="0.3">
      <c r="A10" s="1">
        <f t="shared" si="0"/>
        <v>1783</v>
      </c>
      <c r="B10" s="4"/>
      <c r="C10" s="4"/>
      <c r="D10" s="4"/>
      <c r="E10" s="4"/>
    </row>
    <row r="11" spans="1:5" ht="15.6" x14ac:dyDescent="0.3">
      <c r="A11" s="1">
        <f t="shared" si="0"/>
        <v>1784</v>
      </c>
      <c r="B11" s="4"/>
      <c r="C11" s="4"/>
      <c r="D11" s="4"/>
      <c r="E11" s="4"/>
    </row>
    <row r="12" spans="1:5" ht="15.6" x14ac:dyDescent="0.3">
      <c r="A12" s="1">
        <f t="shared" si="0"/>
        <v>1785</v>
      </c>
      <c r="B12" s="4"/>
      <c r="C12" s="4"/>
      <c r="D12" s="4"/>
      <c r="E12" s="4"/>
    </row>
    <row r="13" spans="1:5" ht="15.6" x14ac:dyDescent="0.3">
      <c r="A13" s="1">
        <f t="shared" si="0"/>
        <v>1786</v>
      </c>
      <c r="B13" s="4"/>
      <c r="C13" s="4"/>
      <c r="D13" s="4"/>
      <c r="E13" s="4"/>
    </row>
    <row r="14" spans="1:5" ht="15.6" x14ac:dyDescent="0.3">
      <c r="A14" s="1">
        <f t="shared" si="0"/>
        <v>1787</v>
      </c>
      <c r="B14" s="4"/>
      <c r="C14" s="4"/>
      <c r="D14" s="4"/>
      <c r="E14" s="4"/>
    </row>
    <row r="15" spans="1:5" ht="15.6" x14ac:dyDescent="0.3">
      <c r="A15" s="1">
        <f t="shared" si="0"/>
        <v>1788</v>
      </c>
      <c r="B15" s="4"/>
      <c r="C15" s="4"/>
      <c r="D15" s="4"/>
      <c r="E15" s="4"/>
    </row>
    <row r="16" spans="1:5" ht="15.6" x14ac:dyDescent="0.3">
      <c r="A16" s="1">
        <f t="shared" si="0"/>
        <v>1789</v>
      </c>
      <c r="B16" s="4"/>
      <c r="C16" s="4"/>
      <c r="D16" s="4"/>
      <c r="E16" s="4"/>
    </row>
    <row r="17" spans="1:5" ht="15.6" x14ac:dyDescent="0.3">
      <c r="A17" s="1">
        <f t="shared" si="0"/>
        <v>1790</v>
      </c>
      <c r="B17" s="4"/>
      <c r="C17" s="4"/>
      <c r="D17" s="4"/>
      <c r="E17" s="4"/>
    </row>
    <row r="18" spans="1:5" ht="15.6" x14ac:dyDescent="0.3">
      <c r="A18" s="1">
        <f t="shared" si="0"/>
        <v>1791</v>
      </c>
      <c r="B18" s="4"/>
      <c r="C18" s="4"/>
      <c r="D18" s="4"/>
      <c r="E18" s="4"/>
    </row>
    <row r="19" spans="1:5" ht="15.6" x14ac:dyDescent="0.3">
      <c r="A19" s="1">
        <f t="shared" si="0"/>
        <v>1792</v>
      </c>
      <c r="B19" s="4"/>
      <c r="C19" s="4"/>
      <c r="D19" s="4"/>
      <c r="E19" s="4"/>
    </row>
    <row r="20" spans="1:5" ht="15.6" x14ac:dyDescent="0.3">
      <c r="A20" s="1">
        <f t="shared" si="0"/>
        <v>1793</v>
      </c>
      <c r="B20" s="4"/>
      <c r="C20" s="4"/>
      <c r="D20" s="4"/>
      <c r="E20" s="4"/>
    </row>
    <row r="21" spans="1:5" ht="15.6" x14ac:dyDescent="0.3">
      <c r="A21" s="1">
        <f t="shared" si="0"/>
        <v>1794</v>
      </c>
      <c r="B21" s="4"/>
      <c r="C21" s="4"/>
      <c r="D21" s="4"/>
      <c r="E21" s="4"/>
    </row>
    <row r="22" spans="1:5" ht="15.6" x14ac:dyDescent="0.3">
      <c r="A22" s="1">
        <f t="shared" si="0"/>
        <v>1795</v>
      </c>
      <c r="B22" s="4"/>
      <c r="C22" s="4"/>
      <c r="D22" s="4"/>
      <c r="E22" s="4"/>
    </row>
    <row r="23" spans="1:5" ht="15.6" x14ac:dyDescent="0.3">
      <c r="A23" s="1">
        <f t="shared" si="0"/>
        <v>1796</v>
      </c>
      <c r="B23" s="4"/>
      <c r="C23" s="4"/>
      <c r="D23" s="4"/>
      <c r="E23" s="4"/>
    </row>
    <row r="24" spans="1:5" ht="15.6" x14ac:dyDescent="0.3">
      <c r="A24" s="1">
        <f t="shared" si="0"/>
        <v>1797</v>
      </c>
      <c r="B24" s="4"/>
      <c r="C24" s="4"/>
      <c r="D24" s="4"/>
      <c r="E24" s="4"/>
    </row>
    <row r="25" spans="1:5" ht="15.6" x14ac:dyDescent="0.3">
      <c r="A25" s="1">
        <f t="shared" si="0"/>
        <v>1798</v>
      </c>
      <c r="B25" s="4"/>
      <c r="C25" s="4"/>
      <c r="D25" s="4"/>
      <c r="E25" s="4"/>
    </row>
    <row r="26" spans="1:5" ht="15.6" x14ac:dyDescent="0.3">
      <c r="A26" s="1">
        <f t="shared" si="0"/>
        <v>1799</v>
      </c>
      <c r="B26" s="4"/>
      <c r="C26" s="4"/>
      <c r="D26" s="4"/>
      <c r="E26" s="4"/>
    </row>
    <row r="27" spans="1:5" ht="15.6" x14ac:dyDescent="0.3">
      <c r="A27" s="1">
        <f t="shared" si="0"/>
        <v>1800</v>
      </c>
      <c r="B27" s="4"/>
      <c r="C27" s="4"/>
      <c r="D27" s="4"/>
      <c r="E27" s="4"/>
    </row>
    <row r="28" spans="1:5" ht="15.6" x14ac:dyDescent="0.3">
      <c r="A28" s="1">
        <f t="shared" si="0"/>
        <v>1801</v>
      </c>
      <c r="B28" s="4"/>
      <c r="C28" s="4"/>
      <c r="D28" s="4"/>
      <c r="E28" s="4"/>
    </row>
    <row r="29" spans="1:5" ht="15.6" x14ac:dyDescent="0.3">
      <c r="A29" s="1">
        <f t="shared" si="0"/>
        <v>1802</v>
      </c>
      <c r="B29" s="4"/>
      <c r="C29" s="4"/>
      <c r="D29" s="4"/>
      <c r="E29" s="4"/>
    </row>
    <row r="30" spans="1:5" ht="15.6" x14ac:dyDescent="0.3">
      <c r="A30" s="1">
        <f t="shared" si="0"/>
        <v>1803</v>
      </c>
      <c r="B30" s="4"/>
      <c r="C30" s="4"/>
      <c r="D30" s="4"/>
      <c r="E30" s="4"/>
    </row>
    <row r="31" spans="1:5" ht="15.6" x14ac:dyDescent="0.3">
      <c r="A31" s="1">
        <f t="shared" si="0"/>
        <v>1804</v>
      </c>
      <c r="B31" s="4"/>
      <c r="C31" s="4"/>
      <c r="D31" s="4"/>
      <c r="E31" s="4"/>
    </row>
    <row r="32" spans="1:5" ht="15.6" x14ac:dyDescent="0.3">
      <c r="A32" s="1">
        <f t="shared" si="0"/>
        <v>1805</v>
      </c>
      <c r="B32" s="4"/>
      <c r="C32" s="4"/>
      <c r="D32" s="4"/>
      <c r="E32" s="4"/>
    </row>
    <row r="33" spans="1:5" ht="15.6" x14ac:dyDescent="0.3">
      <c r="A33" s="1">
        <f>A34-1</f>
        <v>1806</v>
      </c>
      <c r="B33" s="4"/>
      <c r="C33" s="4"/>
      <c r="D33" s="4"/>
      <c r="E33" s="4"/>
    </row>
    <row r="34" spans="1:5" ht="15.6" x14ac:dyDescent="0.3">
      <c r="A34" s="1">
        <v>1807</v>
      </c>
      <c r="B34" s="4"/>
      <c r="C34" s="4"/>
      <c r="D34" s="4"/>
      <c r="E34" s="4"/>
    </row>
    <row r="35" spans="1:5" ht="15.6" x14ac:dyDescent="0.3">
      <c r="A35" s="1">
        <v>1808</v>
      </c>
      <c r="B35" s="4"/>
      <c r="C35" s="4"/>
      <c r="D35" s="4"/>
      <c r="E35" s="4"/>
    </row>
    <row r="36" spans="1:5" ht="15.6" x14ac:dyDescent="0.3">
      <c r="A36" s="1">
        <v>1809</v>
      </c>
      <c r="B36" s="4"/>
      <c r="C36" s="4"/>
      <c r="D36" s="4"/>
      <c r="E36" s="4"/>
    </row>
    <row r="37" spans="1:5" ht="15.6" x14ac:dyDescent="0.3">
      <c r="A37" s="1">
        <v>1810</v>
      </c>
      <c r="B37" s="4">
        <v>0.83900000000000008</v>
      </c>
      <c r="C37" s="4">
        <v>0.55900000000000005</v>
      </c>
      <c r="D37" s="4">
        <f>(1-$B37)*'CopieDataG4.1'!D38/(1-'CopieDataG4.1'!$B38)</f>
        <v>0.1388904437748435</v>
      </c>
      <c r="E37" s="4">
        <f>(1-$B37)*'CopieDataG4.1'!E38/(1-'CopieDataG4.1'!$B38)</f>
        <v>2.2109556225423307E-2</v>
      </c>
    </row>
    <row r="38" spans="1:5" ht="15.6" x14ac:dyDescent="0.3">
      <c r="A38" s="1">
        <v>1811</v>
      </c>
      <c r="B38" s="4"/>
      <c r="C38" s="4"/>
      <c r="D38" s="4"/>
      <c r="E38" s="4"/>
    </row>
    <row r="39" spans="1:5" ht="15.6" x14ac:dyDescent="0.3">
      <c r="A39" s="1">
        <v>1812</v>
      </c>
      <c r="B39" s="4"/>
      <c r="C39" s="4"/>
      <c r="D39" s="4"/>
      <c r="E39" s="4"/>
    </row>
    <row r="40" spans="1:5" ht="15.6" x14ac:dyDescent="0.3">
      <c r="A40" s="1">
        <v>1813</v>
      </c>
      <c r="B40" s="4"/>
      <c r="C40" s="4"/>
      <c r="D40" s="4"/>
      <c r="E40" s="4"/>
    </row>
    <row r="41" spans="1:5" ht="15.6" x14ac:dyDescent="0.3">
      <c r="A41" s="1">
        <v>1814</v>
      </c>
      <c r="B41" s="4"/>
      <c r="C41" s="4"/>
      <c r="D41" s="4"/>
      <c r="E41" s="4"/>
    </row>
    <row r="42" spans="1:5" ht="15.6" x14ac:dyDescent="0.3">
      <c r="A42" s="1">
        <v>1815</v>
      </c>
      <c r="B42" s="4"/>
      <c r="C42" s="4"/>
      <c r="D42" s="4"/>
      <c r="E42" s="4"/>
    </row>
    <row r="43" spans="1:5" ht="15.6" x14ac:dyDescent="0.3">
      <c r="A43" s="1">
        <v>1816</v>
      </c>
      <c r="D43" s="4"/>
      <c r="E43" s="4"/>
    </row>
    <row r="44" spans="1:5" ht="15.6" x14ac:dyDescent="0.3">
      <c r="A44" s="1">
        <v>1817</v>
      </c>
      <c r="D44" s="4"/>
      <c r="E44" s="4"/>
    </row>
    <row r="45" spans="1:5" ht="15.6" x14ac:dyDescent="0.3">
      <c r="A45" s="1">
        <v>1818</v>
      </c>
      <c r="D45" s="4"/>
      <c r="E45" s="4"/>
    </row>
    <row r="46" spans="1:5" ht="15.6" x14ac:dyDescent="0.3">
      <c r="A46" s="1">
        <v>1819</v>
      </c>
      <c r="D46" s="4"/>
      <c r="E46" s="4"/>
    </row>
    <row r="47" spans="1:5" ht="15.6" x14ac:dyDescent="0.3">
      <c r="A47" s="1">
        <v>1820</v>
      </c>
      <c r="D47" s="4"/>
      <c r="E47" s="4"/>
    </row>
    <row r="48" spans="1:5" ht="15.6" x14ac:dyDescent="0.3">
      <c r="A48" s="1">
        <v>1821</v>
      </c>
      <c r="D48" s="4"/>
      <c r="E48" s="4"/>
    </row>
    <row r="49" spans="1:5" ht="15.6" x14ac:dyDescent="0.3">
      <c r="A49" s="1">
        <v>1822</v>
      </c>
      <c r="D49" s="4"/>
      <c r="E49" s="4"/>
    </row>
    <row r="50" spans="1:5" ht="15.6" x14ac:dyDescent="0.3">
      <c r="A50" s="1">
        <v>1823</v>
      </c>
      <c r="D50" s="4"/>
      <c r="E50" s="4"/>
    </row>
    <row r="51" spans="1:5" ht="15.6" x14ac:dyDescent="0.3">
      <c r="A51" s="1">
        <v>1824</v>
      </c>
      <c r="D51" s="4"/>
      <c r="E51" s="4"/>
    </row>
    <row r="52" spans="1:5" ht="15.6" x14ac:dyDescent="0.3">
      <c r="A52" s="1">
        <v>1825</v>
      </c>
      <c r="D52" s="4"/>
      <c r="E52" s="4"/>
    </row>
    <row r="53" spans="1:5" ht="15.6" x14ac:dyDescent="0.3">
      <c r="A53" s="1">
        <v>1826</v>
      </c>
      <c r="D53" s="4"/>
      <c r="E53" s="4"/>
    </row>
    <row r="54" spans="1:5" ht="15.6" x14ac:dyDescent="0.3">
      <c r="A54" s="1">
        <v>1827</v>
      </c>
      <c r="D54" s="4"/>
      <c r="E54" s="4"/>
    </row>
    <row r="55" spans="1:5" ht="15.6" x14ac:dyDescent="0.3">
      <c r="A55" s="1">
        <v>1828</v>
      </c>
      <c r="D55" s="4"/>
      <c r="E55" s="4"/>
    </row>
    <row r="56" spans="1:5" ht="15.6" x14ac:dyDescent="0.3">
      <c r="A56" s="1">
        <v>1829</v>
      </c>
      <c r="D56" s="4"/>
      <c r="E56" s="4"/>
    </row>
    <row r="57" spans="1:5" ht="15.6" x14ac:dyDescent="0.3">
      <c r="A57" s="1">
        <v>1830</v>
      </c>
      <c r="D57" s="4"/>
      <c r="E57" s="4"/>
    </row>
    <row r="58" spans="1:5" ht="15.6" x14ac:dyDescent="0.3">
      <c r="A58" s="1">
        <v>1831</v>
      </c>
      <c r="B58" s="4"/>
      <c r="C58" s="4"/>
      <c r="D58" s="4"/>
      <c r="E58" s="4"/>
    </row>
    <row r="59" spans="1:5" ht="15.6" x14ac:dyDescent="0.3">
      <c r="A59" s="1">
        <v>1832</v>
      </c>
      <c r="B59" s="4"/>
      <c r="C59" s="4"/>
      <c r="D59" s="4"/>
      <c r="E59" s="4"/>
    </row>
    <row r="60" spans="1:5" ht="15.6" x14ac:dyDescent="0.3">
      <c r="A60" s="1">
        <v>1833</v>
      </c>
      <c r="B60" s="4"/>
      <c r="C60" s="4"/>
      <c r="D60" s="4"/>
      <c r="E60" s="4"/>
    </row>
    <row r="61" spans="1:5" ht="15.6" x14ac:dyDescent="0.3">
      <c r="A61" s="1">
        <v>1834</v>
      </c>
      <c r="B61" s="4"/>
      <c r="C61" s="4"/>
      <c r="D61" s="4"/>
      <c r="E61" s="4"/>
    </row>
    <row r="62" spans="1:5" ht="15.6" x14ac:dyDescent="0.3">
      <c r="A62" s="1">
        <v>1835</v>
      </c>
      <c r="B62" s="4"/>
      <c r="C62" s="4"/>
      <c r="D62" s="4"/>
      <c r="E62" s="4"/>
    </row>
    <row r="63" spans="1:5" ht="15.6" x14ac:dyDescent="0.3">
      <c r="A63" s="1">
        <v>1836</v>
      </c>
      <c r="B63" s="4"/>
      <c r="C63" s="4"/>
      <c r="D63" s="4"/>
      <c r="E63" s="4"/>
    </row>
    <row r="64" spans="1:5" ht="15.6" x14ac:dyDescent="0.3">
      <c r="A64" s="1">
        <v>1837</v>
      </c>
      <c r="B64" s="4"/>
      <c r="C64" s="4"/>
      <c r="D64" s="4"/>
      <c r="E64" s="4"/>
    </row>
    <row r="65" spans="1:5" ht="15.6" x14ac:dyDescent="0.3">
      <c r="A65" s="1">
        <v>1838</v>
      </c>
      <c r="B65" s="4"/>
      <c r="C65" s="4"/>
      <c r="D65" s="4"/>
      <c r="E65" s="4"/>
    </row>
    <row r="66" spans="1:5" ht="15.6" x14ac:dyDescent="0.3">
      <c r="A66" s="1">
        <v>1839</v>
      </c>
      <c r="B66" s="4"/>
      <c r="C66" s="4"/>
      <c r="D66" s="4"/>
      <c r="E66" s="4"/>
    </row>
    <row r="67" spans="1:5" ht="15.6" x14ac:dyDescent="0.3">
      <c r="A67" s="1">
        <v>1840</v>
      </c>
      <c r="B67" s="4"/>
      <c r="C67" s="4"/>
      <c r="D67" s="4"/>
      <c r="E67" s="4"/>
    </row>
    <row r="68" spans="1:5" ht="15.6" x14ac:dyDescent="0.3">
      <c r="A68" s="1">
        <v>1841</v>
      </c>
      <c r="B68" s="4"/>
      <c r="C68" s="4"/>
      <c r="D68" s="4"/>
      <c r="E68" s="4"/>
    </row>
    <row r="69" spans="1:5" ht="15.6" x14ac:dyDescent="0.3">
      <c r="A69" s="1">
        <v>1842</v>
      </c>
      <c r="B69" s="4"/>
      <c r="C69" s="4"/>
      <c r="D69" s="4"/>
      <c r="E69" s="4"/>
    </row>
    <row r="70" spans="1:5" ht="15.6" x14ac:dyDescent="0.3">
      <c r="A70" s="1">
        <v>1843</v>
      </c>
      <c r="B70" s="4"/>
      <c r="C70" s="4"/>
      <c r="D70" s="4"/>
      <c r="E70" s="4"/>
    </row>
    <row r="71" spans="1:5" ht="15.6" x14ac:dyDescent="0.3">
      <c r="A71" s="1">
        <v>1844</v>
      </c>
      <c r="B71" s="4"/>
      <c r="C71" s="4"/>
      <c r="D71" s="4"/>
      <c r="E71" s="4"/>
    </row>
    <row r="72" spans="1:5" ht="15.6" x14ac:dyDescent="0.3">
      <c r="A72" s="1">
        <v>1845</v>
      </c>
      <c r="B72" s="4"/>
      <c r="C72" s="4"/>
      <c r="D72" s="4"/>
      <c r="E72" s="4"/>
    </row>
    <row r="73" spans="1:5" ht="15.6" x14ac:dyDescent="0.3">
      <c r="A73" s="1">
        <v>1846</v>
      </c>
      <c r="B73" s="4"/>
      <c r="C73" s="4"/>
      <c r="D73" s="4"/>
      <c r="E73" s="4"/>
    </row>
    <row r="74" spans="1:5" ht="15.6" x14ac:dyDescent="0.3">
      <c r="A74" s="1">
        <v>1847</v>
      </c>
      <c r="B74" s="4"/>
      <c r="C74" s="4"/>
      <c r="D74" s="4"/>
      <c r="E74" s="4"/>
    </row>
    <row r="75" spans="1:5" ht="15.6" x14ac:dyDescent="0.3">
      <c r="A75" s="1">
        <v>1848</v>
      </c>
      <c r="B75" s="4"/>
      <c r="C75" s="4"/>
      <c r="D75" s="4"/>
      <c r="E75" s="4"/>
    </row>
    <row r="76" spans="1:5" ht="15.6" x14ac:dyDescent="0.3">
      <c r="A76" s="1">
        <v>1849</v>
      </c>
      <c r="B76" s="4"/>
      <c r="C76" s="4"/>
      <c r="D76" s="4"/>
      <c r="E76" s="4"/>
    </row>
    <row r="77" spans="1:5" ht="15.6" x14ac:dyDescent="0.3">
      <c r="A77" s="1">
        <v>1850</v>
      </c>
      <c r="B77" s="4"/>
      <c r="C77" s="4"/>
      <c r="D77" s="4"/>
      <c r="E77" s="4"/>
    </row>
    <row r="78" spans="1:5" ht="15.6" x14ac:dyDescent="0.3">
      <c r="A78" s="1">
        <v>1851</v>
      </c>
      <c r="B78" s="4"/>
      <c r="C78" s="4"/>
      <c r="D78" s="4"/>
      <c r="E78" s="4"/>
    </row>
    <row r="79" spans="1:5" ht="15.6" x14ac:dyDescent="0.3">
      <c r="A79" s="1">
        <v>1852</v>
      </c>
      <c r="B79" s="4"/>
      <c r="C79" s="4"/>
      <c r="D79" s="4"/>
      <c r="E79" s="4"/>
    </row>
    <row r="80" spans="1:5" ht="15.6" x14ac:dyDescent="0.3">
      <c r="A80" s="1">
        <v>1853</v>
      </c>
      <c r="B80" s="4"/>
      <c r="C80" s="4"/>
      <c r="D80" s="4"/>
      <c r="E80" s="4"/>
    </row>
    <row r="81" spans="1:5" ht="15.6" x14ac:dyDescent="0.3">
      <c r="A81" s="1">
        <v>1854</v>
      </c>
      <c r="B81" s="4"/>
      <c r="C81" s="4"/>
      <c r="D81" s="4"/>
      <c r="E81" s="4"/>
    </row>
    <row r="82" spans="1:5" ht="15.6" x14ac:dyDescent="0.3">
      <c r="A82" s="1">
        <v>1855</v>
      </c>
      <c r="B82" s="4"/>
      <c r="C82" s="4"/>
      <c r="D82" s="4"/>
      <c r="E82" s="4"/>
    </row>
    <row r="83" spans="1:5" ht="15.6" x14ac:dyDescent="0.3">
      <c r="A83" s="1">
        <v>1856</v>
      </c>
      <c r="B83" s="4"/>
      <c r="C83" s="4"/>
      <c r="D83" s="4"/>
      <c r="E83" s="4"/>
    </row>
    <row r="84" spans="1:5" ht="15.6" x14ac:dyDescent="0.3">
      <c r="A84" s="1">
        <v>1857</v>
      </c>
      <c r="B84" s="4"/>
      <c r="C84" s="4"/>
      <c r="D84" s="4"/>
      <c r="E84" s="4"/>
    </row>
    <row r="85" spans="1:5" ht="15.6" x14ac:dyDescent="0.3">
      <c r="A85" s="1">
        <v>1858</v>
      </c>
      <c r="B85" s="4"/>
      <c r="C85" s="4"/>
      <c r="D85" s="4"/>
      <c r="E85" s="4"/>
    </row>
    <row r="86" spans="1:5" ht="15.6" x14ac:dyDescent="0.3">
      <c r="A86" s="1">
        <v>1859</v>
      </c>
      <c r="B86" s="4"/>
      <c r="C86" s="4"/>
      <c r="D86" s="4"/>
      <c r="E86" s="4"/>
    </row>
    <row r="87" spans="1:5" ht="15.6" x14ac:dyDescent="0.3">
      <c r="A87" s="1">
        <v>1860</v>
      </c>
      <c r="B87" s="4"/>
      <c r="C87" s="4"/>
      <c r="D87" s="4"/>
      <c r="E87" s="4"/>
    </row>
    <row r="88" spans="1:5" ht="15.6" x14ac:dyDescent="0.3">
      <c r="A88" s="1">
        <v>1861</v>
      </c>
      <c r="B88" s="4"/>
      <c r="C88" s="4"/>
      <c r="D88" s="4"/>
      <c r="E88" s="4"/>
    </row>
    <row r="89" spans="1:5" ht="15.6" x14ac:dyDescent="0.3">
      <c r="A89" s="1">
        <v>1862</v>
      </c>
      <c r="B89" s="4"/>
      <c r="C89" s="4"/>
      <c r="D89" s="4"/>
      <c r="E89" s="4"/>
    </row>
    <row r="90" spans="1:5" ht="15.6" x14ac:dyDescent="0.3">
      <c r="A90" s="1">
        <v>1863</v>
      </c>
      <c r="B90" s="4"/>
      <c r="C90" s="4"/>
      <c r="D90" s="4"/>
      <c r="E90" s="4"/>
    </row>
    <row r="91" spans="1:5" ht="15.6" x14ac:dyDescent="0.3">
      <c r="A91" s="1">
        <v>1864</v>
      </c>
      <c r="B91" s="4"/>
      <c r="C91" s="4"/>
      <c r="D91" s="4"/>
      <c r="E91" s="4"/>
    </row>
    <row r="92" spans="1:5" ht="15.6" x14ac:dyDescent="0.3">
      <c r="A92" s="1">
        <v>1865</v>
      </c>
      <c r="B92" s="4"/>
      <c r="C92" s="4"/>
      <c r="D92" s="4"/>
      <c r="E92" s="4"/>
    </row>
    <row r="93" spans="1:5" ht="15.6" x14ac:dyDescent="0.3">
      <c r="A93" s="1">
        <v>1866</v>
      </c>
      <c r="B93" s="4"/>
      <c r="C93" s="4"/>
      <c r="D93" s="4"/>
      <c r="E93" s="4"/>
    </row>
    <row r="94" spans="1:5" ht="15.6" x14ac:dyDescent="0.3">
      <c r="A94" s="1">
        <v>1867</v>
      </c>
      <c r="B94" s="4"/>
      <c r="C94" s="4"/>
      <c r="D94" s="4"/>
      <c r="E94" s="4"/>
    </row>
    <row r="95" spans="1:5" ht="15.6" x14ac:dyDescent="0.3">
      <c r="A95" s="1">
        <v>1868</v>
      </c>
      <c r="B95" s="4"/>
      <c r="C95" s="4"/>
      <c r="D95" s="4"/>
      <c r="E95" s="4"/>
    </row>
    <row r="96" spans="1:5" ht="15.6" x14ac:dyDescent="0.3">
      <c r="A96" s="1">
        <v>1869</v>
      </c>
      <c r="B96" s="4"/>
      <c r="C96" s="4"/>
      <c r="D96" s="4"/>
      <c r="E96" s="4"/>
    </row>
    <row r="97" spans="1:5" ht="15.6" x14ac:dyDescent="0.3">
      <c r="A97" s="1">
        <v>1870</v>
      </c>
      <c r="B97" s="4">
        <v>0.87165000000000004</v>
      </c>
      <c r="C97" s="4">
        <v>0.57264999999999999</v>
      </c>
      <c r="D97" s="4">
        <f>(1-$B97)*'CopieDataG4.1'!D98/(1-'CopieDataG4.1'!$B98)</f>
        <v>0.11289313442557092</v>
      </c>
      <c r="E97" s="4">
        <f>(1-$B97)*'CopieDataG4.1'!E98/(1-'CopieDataG4.1'!$B98)</f>
        <v>1.5456823628408171E-2</v>
      </c>
    </row>
    <row r="98" spans="1:5" ht="15.6" x14ac:dyDescent="0.3">
      <c r="A98" s="1">
        <v>1871</v>
      </c>
      <c r="B98" s="4"/>
      <c r="C98" s="4"/>
      <c r="D98" s="4"/>
      <c r="E98" s="4"/>
    </row>
    <row r="99" spans="1:5" ht="15.6" x14ac:dyDescent="0.3">
      <c r="A99" s="1">
        <v>1872</v>
      </c>
      <c r="B99" s="4"/>
      <c r="C99" s="4"/>
      <c r="D99" s="4"/>
      <c r="E99" s="4"/>
    </row>
    <row r="100" spans="1:5" ht="15.6" x14ac:dyDescent="0.3">
      <c r="A100" s="1">
        <v>1873</v>
      </c>
      <c r="B100" s="4"/>
      <c r="C100" s="4"/>
      <c r="D100" s="4"/>
      <c r="E100" s="4"/>
    </row>
    <row r="101" spans="1:5" ht="15.6" x14ac:dyDescent="0.3">
      <c r="A101" s="1">
        <v>1874</v>
      </c>
      <c r="D101" s="4"/>
      <c r="E101" s="4"/>
    </row>
    <row r="102" spans="1:5" ht="15.6" x14ac:dyDescent="0.3">
      <c r="A102" s="1">
        <v>1875</v>
      </c>
      <c r="D102" s="4"/>
      <c r="E102" s="4"/>
    </row>
    <row r="103" spans="1:5" ht="15.6" x14ac:dyDescent="0.3">
      <c r="A103" s="1">
        <v>1876</v>
      </c>
      <c r="D103" s="4"/>
      <c r="E103" s="4"/>
    </row>
    <row r="104" spans="1:5" ht="15.6" x14ac:dyDescent="0.3">
      <c r="A104" s="1">
        <v>1877</v>
      </c>
      <c r="D104" s="4"/>
      <c r="E104" s="4"/>
    </row>
    <row r="105" spans="1:5" ht="15.6" x14ac:dyDescent="0.3">
      <c r="A105" s="1">
        <v>1878</v>
      </c>
      <c r="D105" s="4"/>
      <c r="E105" s="4"/>
    </row>
    <row r="106" spans="1:5" ht="15.6" x14ac:dyDescent="0.3">
      <c r="A106" s="1">
        <v>1879</v>
      </c>
      <c r="D106" s="4"/>
      <c r="E106" s="4"/>
    </row>
    <row r="107" spans="1:5" ht="15.6" x14ac:dyDescent="0.3">
      <c r="A107" s="1">
        <v>1880</v>
      </c>
      <c r="D107" s="4"/>
      <c r="E107" s="4"/>
    </row>
    <row r="108" spans="1:5" ht="15.6" x14ac:dyDescent="0.3">
      <c r="A108" s="1">
        <v>1881</v>
      </c>
      <c r="D108" s="4"/>
      <c r="E108" s="4"/>
    </row>
    <row r="109" spans="1:5" ht="15.6" x14ac:dyDescent="0.3">
      <c r="A109" s="1">
        <v>1882</v>
      </c>
      <c r="D109" s="4"/>
      <c r="E109" s="4"/>
    </row>
    <row r="110" spans="1:5" ht="15.6" x14ac:dyDescent="0.3">
      <c r="A110" s="1">
        <v>1883</v>
      </c>
      <c r="D110" s="4"/>
      <c r="E110" s="4"/>
    </row>
    <row r="111" spans="1:5" ht="15.6" x14ac:dyDescent="0.3">
      <c r="A111" s="1">
        <v>1884</v>
      </c>
      <c r="D111" s="4"/>
      <c r="E111" s="4"/>
    </row>
    <row r="112" spans="1:5" ht="15.6" x14ac:dyDescent="0.3">
      <c r="A112" s="1">
        <v>1885</v>
      </c>
      <c r="B112" s="4"/>
      <c r="C112" s="4"/>
      <c r="D112" s="4"/>
      <c r="E112" s="4"/>
    </row>
    <row r="113" spans="1:5" ht="15.6" x14ac:dyDescent="0.3">
      <c r="A113" s="1">
        <v>1886</v>
      </c>
      <c r="B113" s="4"/>
      <c r="C113" s="4"/>
      <c r="D113" s="4"/>
      <c r="E113" s="4"/>
    </row>
    <row r="114" spans="1:5" ht="15.6" x14ac:dyDescent="0.3">
      <c r="A114" s="1">
        <v>1887</v>
      </c>
      <c r="B114" s="4"/>
      <c r="C114" s="4"/>
      <c r="D114" s="4"/>
      <c r="E114" s="4"/>
    </row>
    <row r="115" spans="1:5" ht="15.6" x14ac:dyDescent="0.3">
      <c r="A115" s="1">
        <v>1888</v>
      </c>
      <c r="B115" s="4"/>
      <c r="C115" s="4"/>
      <c r="D115" s="4"/>
      <c r="E115" s="4"/>
    </row>
    <row r="116" spans="1:5" ht="15.6" x14ac:dyDescent="0.3">
      <c r="A116" s="1">
        <v>1889</v>
      </c>
      <c r="B116" s="4"/>
      <c r="C116" s="4"/>
      <c r="D116" s="4"/>
      <c r="E116" s="4"/>
    </row>
    <row r="117" spans="1:5" ht="15.6" x14ac:dyDescent="0.3">
      <c r="A117" s="1">
        <v>1890</v>
      </c>
      <c r="B117" s="4"/>
      <c r="C117" s="4"/>
      <c r="D117" s="4"/>
      <c r="E117" s="4"/>
    </row>
    <row r="118" spans="1:5" ht="15.6" x14ac:dyDescent="0.3">
      <c r="A118" s="1">
        <v>1891</v>
      </c>
      <c r="B118" s="4"/>
      <c r="C118" s="4"/>
      <c r="D118" s="4"/>
      <c r="E118" s="4"/>
    </row>
    <row r="119" spans="1:5" ht="15.6" x14ac:dyDescent="0.3">
      <c r="A119" s="1">
        <v>1892</v>
      </c>
      <c r="B119" s="4"/>
      <c r="C119" s="4"/>
      <c r="D119" s="4"/>
      <c r="E119" s="4"/>
    </row>
    <row r="120" spans="1:5" ht="15.6" x14ac:dyDescent="0.3">
      <c r="A120" s="1">
        <v>1893</v>
      </c>
      <c r="B120" s="4"/>
      <c r="C120" s="4"/>
      <c r="D120" s="4"/>
      <c r="E120" s="4"/>
    </row>
    <row r="121" spans="1:5" ht="15.6" x14ac:dyDescent="0.3">
      <c r="A121" s="1">
        <v>1894</v>
      </c>
      <c r="B121" s="4"/>
      <c r="C121" s="4"/>
      <c r="D121" s="4"/>
      <c r="E121" s="4"/>
    </row>
    <row r="122" spans="1:5" ht="15.6" x14ac:dyDescent="0.3">
      <c r="A122" s="1">
        <v>1895</v>
      </c>
      <c r="B122" s="4"/>
      <c r="C122" s="4"/>
      <c r="D122" s="4"/>
      <c r="E122" s="4"/>
    </row>
    <row r="123" spans="1:5" ht="15.6" x14ac:dyDescent="0.3">
      <c r="A123" s="1">
        <v>1896</v>
      </c>
      <c r="B123" s="4"/>
      <c r="C123" s="4"/>
      <c r="D123" s="4"/>
      <c r="E123" s="4"/>
    </row>
    <row r="124" spans="1:5" ht="15.6" x14ac:dyDescent="0.3">
      <c r="A124" s="1">
        <v>1897</v>
      </c>
      <c r="B124" s="4"/>
      <c r="C124" s="4"/>
      <c r="D124" s="4"/>
      <c r="E124" s="4"/>
    </row>
    <row r="125" spans="1:5" ht="15.6" x14ac:dyDescent="0.3">
      <c r="A125" s="1">
        <v>1898</v>
      </c>
      <c r="B125" s="4"/>
      <c r="C125" s="4"/>
      <c r="D125" s="4"/>
      <c r="E125" s="4"/>
    </row>
    <row r="126" spans="1:5" ht="15.6" x14ac:dyDescent="0.3">
      <c r="A126" s="1">
        <v>1899</v>
      </c>
      <c r="B126" s="4"/>
      <c r="C126" s="4"/>
      <c r="D126" s="4"/>
      <c r="E126" s="4"/>
    </row>
    <row r="127" spans="1:5" ht="15.6" x14ac:dyDescent="0.3">
      <c r="A127" s="1">
        <v>1900</v>
      </c>
      <c r="B127" s="4">
        <v>0.87657499999999999</v>
      </c>
      <c r="C127" s="4">
        <f t="shared" ref="C127:E127" si="1">AVERAGE(C97,C137)</f>
        <v>0.59182500000000005</v>
      </c>
      <c r="D127" s="4">
        <f t="shared" si="1"/>
        <v>0.10927905254133907</v>
      </c>
      <c r="E127" s="4">
        <f t="shared" si="1"/>
        <v>1.4145926485630619E-2</v>
      </c>
    </row>
    <row r="128" spans="1:5" ht="15.6" x14ac:dyDescent="0.3">
      <c r="A128" s="1">
        <v>1901</v>
      </c>
      <c r="B128" s="4"/>
      <c r="C128" s="4"/>
      <c r="D128" s="4"/>
      <c r="E128" s="4"/>
    </row>
    <row r="129" spans="1:5" ht="15.6" x14ac:dyDescent="0.3">
      <c r="A129" s="1">
        <v>1902</v>
      </c>
      <c r="B129" s="4"/>
      <c r="C129" s="4"/>
      <c r="D129" s="4"/>
      <c r="E129" s="4"/>
    </row>
    <row r="130" spans="1:5" ht="15.6" x14ac:dyDescent="0.3">
      <c r="A130" s="1">
        <v>1903</v>
      </c>
      <c r="B130" s="4"/>
      <c r="C130" s="4"/>
      <c r="D130" s="4"/>
      <c r="E130" s="4"/>
    </row>
    <row r="131" spans="1:5" ht="15.6" x14ac:dyDescent="0.3">
      <c r="A131" s="1">
        <v>1904</v>
      </c>
      <c r="B131" s="4"/>
      <c r="C131" s="4"/>
      <c r="D131" s="4"/>
      <c r="E131" s="4"/>
    </row>
    <row r="132" spans="1:5" ht="15.6" x14ac:dyDescent="0.3">
      <c r="A132" s="1">
        <v>1905</v>
      </c>
      <c r="B132" s="4"/>
      <c r="C132" s="4"/>
      <c r="D132" s="4"/>
      <c r="E132" s="4"/>
    </row>
    <row r="133" spans="1:5" ht="15.6" x14ac:dyDescent="0.3">
      <c r="A133" s="1">
        <v>1906</v>
      </c>
      <c r="B133" s="4"/>
      <c r="C133" s="4"/>
      <c r="D133" s="4"/>
      <c r="E133" s="4"/>
    </row>
    <row r="134" spans="1:5" ht="15.6" x14ac:dyDescent="0.3">
      <c r="A134" s="1">
        <v>1907</v>
      </c>
      <c r="B134" s="4"/>
      <c r="C134" s="4"/>
      <c r="D134" s="4"/>
      <c r="E134" s="4"/>
    </row>
    <row r="135" spans="1:5" ht="15.6" x14ac:dyDescent="0.3">
      <c r="A135" s="1">
        <v>1908</v>
      </c>
      <c r="B135" s="4"/>
      <c r="C135" s="4"/>
      <c r="D135" s="4"/>
      <c r="E135" s="4"/>
    </row>
    <row r="136" spans="1:5" ht="15.6" x14ac:dyDescent="0.3">
      <c r="A136" s="1">
        <v>1909</v>
      </c>
      <c r="B136" s="4"/>
      <c r="C136" s="4"/>
      <c r="D136" s="4"/>
      <c r="E136" s="4"/>
    </row>
    <row r="137" spans="1:5" ht="15.6" x14ac:dyDescent="0.3">
      <c r="A137" s="1">
        <v>1910</v>
      </c>
      <c r="B137" s="4">
        <v>0.88149999999999995</v>
      </c>
      <c r="C137" s="4">
        <v>0.61099999999999999</v>
      </c>
      <c r="D137" s="4">
        <f>(1-$B137)*'CopieDataG4.1'!D138/(1-'CopieDataG4.1'!$B138)</f>
        <v>0.10566497065710723</v>
      </c>
      <c r="E137" s="4">
        <f>(1-$B137)*'CopieDataG4.1'!E138/(1-'CopieDataG4.1'!$B138)</f>
        <v>1.2835029342853068E-2</v>
      </c>
    </row>
    <row r="138" spans="1:5" ht="15.6" x14ac:dyDescent="0.3">
      <c r="A138" s="1">
        <v>1911</v>
      </c>
      <c r="D138" s="4"/>
      <c r="E138" s="4"/>
    </row>
    <row r="139" spans="1:5" ht="15.6" x14ac:dyDescent="0.3">
      <c r="A139" s="1">
        <v>1912</v>
      </c>
      <c r="D139" s="4"/>
      <c r="E139" s="4"/>
    </row>
    <row r="140" spans="1:5" ht="15.6" x14ac:dyDescent="0.3">
      <c r="A140" s="1">
        <v>1913</v>
      </c>
      <c r="D140" s="4"/>
      <c r="E140" s="4"/>
    </row>
    <row r="141" spans="1:5" ht="15.6" x14ac:dyDescent="0.3">
      <c r="A141" s="1">
        <v>1914</v>
      </c>
      <c r="D141" s="4"/>
      <c r="E141" s="4"/>
    </row>
    <row r="142" spans="1:5" ht="15.6" x14ac:dyDescent="0.3">
      <c r="A142" s="1">
        <v>1915</v>
      </c>
      <c r="D142" s="4"/>
      <c r="E142" s="4"/>
    </row>
    <row r="143" spans="1:5" ht="15.6" x14ac:dyDescent="0.3">
      <c r="A143" s="1">
        <v>1916</v>
      </c>
      <c r="D143" s="4"/>
      <c r="E143" s="4"/>
    </row>
    <row r="144" spans="1:5" ht="15.6" x14ac:dyDescent="0.3">
      <c r="A144" s="1">
        <v>1917</v>
      </c>
      <c r="D144" s="4"/>
      <c r="E144" s="4"/>
    </row>
    <row r="145" spans="1:5" ht="15.6" x14ac:dyDescent="0.3">
      <c r="A145" s="1">
        <v>1918</v>
      </c>
      <c r="D145" s="4"/>
      <c r="E145" s="4"/>
    </row>
    <row r="146" spans="1:5" ht="15.6" x14ac:dyDescent="0.3">
      <c r="A146" s="1">
        <v>1919</v>
      </c>
      <c r="D146" s="4"/>
      <c r="E146" s="4"/>
    </row>
    <row r="147" spans="1:5" ht="15.6" x14ac:dyDescent="0.3">
      <c r="A147" s="1">
        <v>1920</v>
      </c>
      <c r="B147" s="4">
        <v>0.8669</v>
      </c>
      <c r="C147" s="4">
        <v>0.53790000000000004</v>
      </c>
      <c r="D147" s="4">
        <f>(1-$B147)*'CopieDataG4.1'!D148/(1-'CopieDataG4.1'!$B148)</f>
        <v>0.12060262149964417</v>
      </c>
      <c r="E147" s="4">
        <f>(1-$B147)*'CopieDataG4.1'!E148/(1-'CopieDataG4.1'!$B148)</f>
        <v>1.2497360470916059E-2</v>
      </c>
    </row>
    <row r="148" spans="1:5" ht="15.6" x14ac:dyDescent="0.3">
      <c r="A148" s="1">
        <v>1921</v>
      </c>
      <c r="D148" s="4"/>
      <c r="E148" s="4"/>
    </row>
    <row r="149" spans="1:5" ht="15.6" x14ac:dyDescent="0.3">
      <c r="A149" s="1">
        <v>1922</v>
      </c>
      <c r="D149" s="4"/>
      <c r="E149" s="4"/>
    </row>
    <row r="150" spans="1:5" ht="15.6" x14ac:dyDescent="0.3">
      <c r="A150" s="1">
        <v>1923</v>
      </c>
      <c r="D150" s="4"/>
      <c r="E150" s="4"/>
    </row>
    <row r="151" spans="1:5" ht="15.6" x14ac:dyDescent="0.3">
      <c r="A151" s="1">
        <v>1924</v>
      </c>
      <c r="D151" s="4"/>
      <c r="E151" s="4"/>
    </row>
    <row r="152" spans="1:5" ht="15.6" x14ac:dyDescent="0.3">
      <c r="A152" s="1">
        <v>1925</v>
      </c>
      <c r="B152" s="4">
        <v>0.85119999999999996</v>
      </c>
      <c r="C152" s="4">
        <f t="shared" ref="C152:E152" si="2">AVERAGE(C147,C157)</f>
        <v>0.48280000000000001</v>
      </c>
      <c r="D152" s="4">
        <f t="shared" si="2"/>
        <v>0.1339995887785905</v>
      </c>
      <c r="E152" s="4">
        <f t="shared" si="2"/>
        <v>1.4800402206590253E-2</v>
      </c>
    </row>
    <row r="153" spans="1:5" ht="15.6" x14ac:dyDescent="0.3">
      <c r="A153" s="1">
        <v>1926</v>
      </c>
      <c r="D153" s="4"/>
      <c r="E153" s="4"/>
    </row>
    <row r="154" spans="1:5" ht="15.6" x14ac:dyDescent="0.3">
      <c r="A154" s="1">
        <v>1927</v>
      </c>
      <c r="D154" s="4"/>
      <c r="E154" s="4"/>
    </row>
    <row r="155" spans="1:5" ht="15.6" x14ac:dyDescent="0.3">
      <c r="A155" s="1">
        <v>1928</v>
      </c>
      <c r="D155" s="4"/>
      <c r="E155" s="4"/>
    </row>
    <row r="156" spans="1:5" ht="15.6" x14ac:dyDescent="0.3">
      <c r="A156" s="1">
        <v>1929</v>
      </c>
      <c r="D156" s="4"/>
      <c r="E156" s="4"/>
    </row>
    <row r="157" spans="1:5" ht="15.6" x14ac:dyDescent="0.3">
      <c r="A157" s="1">
        <v>1930</v>
      </c>
      <c r="B157" s="4">
        <v>0.83550000000000002</v>
      </c>
      <c r="C157" s="4">
        <v>0.42770000000000002</v>
      </c>
      <c r="D157" s="4">
        <f>(1-$B157)*'CopieDataG4.1'!D158/(1-'CopieDataG4.1'!$B158)</f>
        <v>0.14739655605753685</v>
      </c>
      <c r="E157" s="4">
        <f>(1-$B157)*'CopieDataG4.1'!E158/(1-'CopieDataG4.1'!$B158)</f>
        <v>1.7103443942264446E-2</v>
      </c>
    </row>
    <row r="158" spans="1:5" ht="15.6" x14ac:dyDescent="0.3">
      <c r="A158" s="1">
        <v>1931</v>
      </c>
      <c r="D158" s="4"/>
      <c r="E158" s="4"/>
    </row>
    <row r="159" spans="1:5" ht="15.6" x14ac:dyDescent="0.3">
      <c r="A159" s="1">
        <v>1932</v>
      </c>
      <c r="D159" s="4"/>
      <c r="E159" s="4"/>
    </row>
    <row r="160" spans="1:5" ht="15.6" x14ac:dyDescent="0.3">
      <c r="A160" s="1">
        <v>1933</v>
      </c>
      <c r="D160" s="4"/>
      <c r="E160" s="4"/>
    </row>
    <row r="161" spans="1:5" ht="15.6" x14ac:dyDescent="0.3">
      <c r="A161" s="1">
        <v>1934</v>
      </c>
      <c r="D161" s="4"/>
      <c r="E161" s="4"/>
    </row>
    <row r="162" spans="1:5" ht="15.6" x14ac:dyDescent="0.3">
      <c r="A162" s="1">
        <v>1935</v>
      </c>
      <c r="B162" s="4">
        <v>0.83360000000000001</v>
      </c>
      <c r="C162" s="4">
        <f t="shared" ref="C162:E162" si="3">AVERAGE(C157,C167)</f>
        <v>0.40229999999999999</v>
      </c>
      <c r="D162" s="4">
        <f t="shared" si="3"/>
        <v>0.14776529505720748</v>
      </c>
      <c r="E162" s="4">
        <f t="shared" si="3"/>
        <v>1.8634704942634809E-2</v>
      </c>
    </row>
    <row r="163" spans="1:5" ht="15.6" x14ac:dyDescent="0.3">
      <c r="A163" s="1">
        <v>1936</v>
      </c>
      <c r="D163" s="4"/>
      <c r="E163" s="4"/>
    </row>
    <row r="164" spans="1:5" ht="15.6" x14ac:dyDescent="0.3">
      <c r="A164" s="1">
        <v>1937</v>
      </c>
      <c r="D164" s="4"/>
      <c r="E164" s="4"/>
    </row>
    <row r="165" spans="1:5" ht="15.6" x14ac:dyDescent="0.3">
      <c r="A165" s="1">
        <v>1938</v>
      </c>
      <c r="D165" s="4"/>
      <c r="E165" s="4"/>
    </row>
    <row r="166" spans="1:5" ht="15.6" x14ac:dyDescent="0.3">
      <c r="A166" s="1">
        <v>1939</v>
      </c>
      <c r="B166" s="4"/>
      <c r="C166" s="4"/>
      <c r="D166" s="4"/>
      <c r="E166" s="4"/>
    </row>
    <row r="167" spans="1:5" ht="15.6" x14ac:dyDescent="0.3">
      <c r="A167" s="1">
        <v>1940</v>
      </c>
      <c r="B167" s="4">
        <v>0.83169999999999999</v>
      </c>
      <c r="C167" s="4">
        <v>0.37690000000000001</v>
      </c>
      <c r="D167" s="4">
        <f>(1-$B167)*'CopieDataG4.1'!D168/(1-'CopieDataG4.1'!$B168)</f>
        <v>0.14813403405687808</v>
      </c>
      <c r="E167" s="4">
        <f>(1-$B167)*'CopieDataG4.1'!E168/(1-'CopieDataG4.1'!$B168)</f>
        <v>2.0165965943005171E-2</v>
      </c>
    </row>
    <row r="168" spans="1:5" ht="15.6" x14ac:dyDescent="0.3">
      <c r="A168" s="1">
        <v>1941</v>
      </c>
      <c r="D168" s="4"/>
      <c r="E168" s="4"/>
    </row>
    <row r="169" spans="1:5" ht="15.6" x14ac:dyDescent="0.3">
      <c r="A169" s="1">
        <v>1942</v>
      </c>
      <c r="D169" s="4"/>
      <c r="E169" s="4"/>
    </row>
    <row r="170" spans="1:5" ht="15.6" x14ac:dyDescent="0.3">
      <c r="A170" s="1">
        <v>1943</v>
      </c>
      <c r="D170" s="4"/>
      <c r="E170" s="4"/>
    </row>
    <row r="171" spans="1:5" ht="15.6" x14ac:dyDescent="0.3">
      <c r="A171" s="1">
        <v>1944</v>
      </c>
      <c r="D171" s="4"/>
      <c r="E171" s="4"/>
    </row>
    <row r="172" spans="1:5" ht="15.6" x14ac:dyDescent="0.3">
      <c r="A172" s="1">
        <v>1945</v>
      </c>
      <c r="B172" s="4">
        <v>0.80230000000000001</v>
      </c>
      <c r="C172" s="4">
        <f t="shared" ref="C172:E172" si="4">AVERAGE(C167,C177)</f>
        <v>0.35250000000000004</v>
      </c>
      <c r="D172" s="4">
        <f t="shared" si="4"/>
        <v>0.17503408023145184</v>
      </c>
      <c r="E172" s="4">
        <f t="shared" si="4"/>
        <v>2.2665910369821674E-2</v>
      </c>
    </row>
    <row r="173" spans="1:5" ht="15.6" x14ac:dyDescent="0.3">
      <c r="A173" s="1">
        <v>1946</v>
      </c>
      <c r="D173" s="4"/>
      <c r="E173" s="4"/>
    </row>
    <row r="174" spans="1:5" ht="15.6" x14ac:dyDescent="0.3">
      <c r="A174" s="1">
        <v>1947</v>
      </c>
      <c r="D174" s="4"/>
      <c r="E174" s="4"/>
    </row>
    <row r="175" spans="1:5" ht="15.6" x14ac:dyDescent="0.3">
      <c r="A175" s="1">
        <v>1948</v>
      </c>
      <c r="B175" s="4"/>
      <c r="C175" s="4"/>
      <c r="D175" s="4"/>
      <c r="E175" s="4"/>
    </row>
    <row r="176" spans="1:5" ht="15.6" x14ac:dyDescent="0.3">
      <c r="A176" s="1">
        <v>1949</v>
      </c>
      <c r="B176" s="4"/>
      <c r="C176" s="4"/>
      <c r="D176" s="4"/>
      <c r="E176" s="4"/>
    </row>
    <row r="177" spans="1:5" ht="15.6" x14ac:dyDescent="0.3">
      <c r="A177" s="1">
        <v>1950</v>
      </c>
      <c r="B177" s="4">
        <v>0.77290000000000003</v>
      </c>
      <c r="C177" s="4">
        <v>0.3281</v>
      </c>
      <c r="D177" s="4">
        <f>(1-$B177)*'CopieDataG4.1'!D178/(1-'CopieDataG4.1'!$B178)</f>
        <v>0.20193412640602562</v>
      </c>
      <c r="E177" s="4">
        <f>(1-$B177)*'CopieDataG4.1'!E178/(1-'CopieDataG4.1'!$B178)</f>
        <v>2.5165854796638177E-2</v>
      </c>
    </row>
    <row r="178" spans="1:5" ht="15.6" x14ac:dyDescent="0.3">
      <c r="A178" s="1">
        <v>1951</v>
      </c>
      <c r="D178" s="4"/>
      <c r="E178" s="4"/>
    </row>
    <row r="179" spans="1:5" ht="15.6" x14ac:dyDescent="0.3">
      <c r="A179" s="1">
        <v>1952</v>
      </c>
      <c r="D179" s="4"/>
      <c r="E179" s="4"/>
    </row>
    <row r="180" spans="1:5" ht="15.6" x14ac:dyDescent="0.3">
      <c r="A180" s="1">
        <v>1953</v>
      </c>
      <c r="D180" s="4"/>
      <c r="E180" s="4"/>
    </row>
    <row r="181" spans="1:5" ht="15.6" x14ac:dyDescent="0.3">
      <c r="A181" s="1">
        <v>1954</v>
      </c>
      <c r="D181" s="4"/>
      <c r="E181" s="4"/>
    </row>
    <row r="182" spans="1:5" ht="15.6" x14ac:dyDescent="0.3">
      <c r="A182" s="1">
        <v>1955</v>
      </c>
      <c r="B182" s="4">
        <v>0.7026</v>
      </c>
      <c r="C182" s="4">
        <f t="shared" ref="C182:E182" si="5">AVERAGE(C177,C187)</f>
        <v>0.28110000000000002</v>
      </c>
      <c r="D182" s="4">
        <f t="shared" si="5"/>
        <v>0.26006886507852778</v>
      </c>
      <c r="E182" s="4">
        <f t="shared" si="5"/>
        <v>3.7331125522835212E-2</v>
      </c>
    </row>
    <row r="183" spans="1:5" ht="15.6" x14ac:dyDescent="0.3">
      <c r="A183" s="1">
        <v>1956</v>
      </c>
      <c r="D183" s="4"/>
      <c r="E183" s="4"/>
    </row>
    <row r="184" spans="1:5" ht="15.6" x14ac:dyDescent="0.3">
      <c r="A184" s="1">
        <v>1957</v>
      </c>
      <c r="B184" s="4"/>
      <c r="C184" s="4"/>
      <c r="D184" s="4"/>
      <c r="E184" s="4"/>
    </row>
    <row r="185" spans="1:5" ht="15.6" x14ac:dyDescent="0.3">
      <c r="A185" s="1">
        <v>1958</v>
      </c>
      <c r="B185" s="4"/>
      <c r="C185" s="4"/>
      <c r="D185" s="4"/>
      <c r="E185" s="4"/>
    </row>
    <row r="186" spans="1:5" ht="15.6" x14ac:dyDescent="0.3">
      <c r="A186" s="1">
        <v>1959</v>
      </c>
      <c r="B186" s="4"/>
      <c r="C186" s="4"/>
      <c r="D186" s="4"/>
      <c r="E186" s="4"/>
    </row>
    <row r="187" spans="1:5" ht="15.6" x14ac:dyDescent="0.3">
      <c r="A187" s="1">
        <v>1960</v>
      </c>
      <c r="B187" s="4">
        <v>0.63229999999999997</v>
      </c>
      <c r="C187" s="4">
        <v>0.2341</v>
      </c>
      <c r="D187" s="4">
        <f>(1-$B187)*'CopieDataG4.1'!D188/(1-'CopieDataG4.1'!$B188)</f>
        <v>0.31820360375102991</v>
      </c>
      <c r="E187" s="4">
        <f>(1-$B187)*'CopieDataG4.1'!E188/(1-'CopieDataG4.1'!$B188)</f>
        <v>4.9496396249032244E-2</v>
      </c>
    </row>
    <row r="188" spans="1:5" ht="15.6" x14ac:dyDescent="0.3">
      <c r="A188" s="1">
        <v>1961</v>
      </c>
      <c r="D188" s="4"/>
      <c r="E188" s="4"/>
    </row>
    <row r="189" spans="1:5" ht="15.6" x14ac:dyDescent="0.3">
      <c r="A189" s="1">
        <v>1962</v>
      </c>
      <c r="D189" s="4"/>
      <c r="E189" s="4"/>
    </row>
    <row r="190" spans="1:5" ht="15.6" x14ac:dyDescent="0.3">
      <c r="A190" s="1">
        <v>1963</v>
      </c>
      <c r="D190" s="4"/>
      <c r="E190" s="4"/>
    </row>
    <row r="191" spans="1:5" ht="15.6" x14ac:dyDescent="0.3">
      <c r="A191" s="1">
        <v>1964</v>
      </c>
      <c r="D191" s="4"/>
      <c r="E191" s="4"/>
    </row>
    <row r="192" spans="1:5" ht="15.6" x14ac:dyDescent="0.3">
      <c r="A192" s="1">
        <v>1965</v>
      </c>
      <c r="B192" s="4">
        <v>0.58965000000000001</v>
      </c>
      <c r="C192" s="4">
        <f t="shared" ref="C192:E192" si="6">AVERAGE(C187,C197)</f>
        <v>0.20555000000000001</v>
      </c>
      <c r="D192" s="4">
        <f t="shared" si="6"/>
        <v>0.3443844733101139</v>
      </c>
      <c r="E192" s="4">
        <f t="shared" si="6"/>
        <v>6.5965501255957959E-2</v>
      </c>
    </row>
    <row r="193" spans="1:5" ht="15.6" x14ac:dyDescent="0.3">
      <c r="A193" s="1">
        <v>1966</v>
      </c>
      <c r="B193" s="4"/>
      <c r="C193" s="4"/>
      <c r="D193" s="4"/>
      <c r="E193" s="4"/>
    </row>
    <row r="194" spans="1:5" ht="15.6" x14ac:dyDescent="0.3">
      <c r="A194" s="1">
        <v>1967</v>
      </c>
      <c r="B194" s="4"/>
      <c r="C194" s="4"/>
      <c r="D194" s="4"/>
      <c r="E194" s="4"/>
    </row>
    <row r="195" spans="1:5" ht="15.6" x14ac:dyDescent="0.3">
      <c r="A195" s="1">
        <v>1968</v>
      </c>
      <c r="B195" s="4"/>
      <c r="C195" s="4"/>
      <c r="D195" s="4"/>
      <c r="E195" s="4"/>
    </row>
    <row r="196" spans="1:5" ht="15.6" x14ac:dyDescent="0.3">
      <c r="A196" s="1">
        <v>1969</v>
      </c>
      <c r="B196" s="4"/>
      <c r="C196" s="4"/>
      <c r="D196" s="4"/>
      <c r="E196" s="4"/>
    </row>
    <row r="197" spans="1:5" ht="15.6" x14ac:dyDescent="0.3">
      <c r="A197" s="1">
        <v>1970</v>
      </c>
      <c r="B197" s="4">
        <v>0.54700000000000004</v>
      </c>
      <c r="C197" s="4">
        <v>0.17699999999999999</v>
      </c>
      <c r="D197" s="4">
        <f>(1-$B197)*'CopieDataG4.1'!D198/(1-'CopieDataG4.1'!$B198)</f>
        <v>0.3705653428691979</v>
      </c>
      <c r="E197" s="4">
        <f>(1-$B197)*'CopieDataG4.1'!E198/(1-'CopieDataG4.1'!$B198)</f>
        <v>8.2434606262883667E-2</v>
      </c>
    </row>
    <row r="198" spans="1:5" ht="15.6" x14ac:dyDescent="0.3">
      <c r="A198" s="1">
        <v>1971</v>
      </c>
      <c r="D198" s="4"/>
      <c r="E198" s="4"/>
    </row>
    <row r="199" spans="1:5" ht="15.6" x14ac:dyDescent="0.3">
      <c r="A199" s="1">
        <v>1972</v>
      </c>
      <c r="D199" s="4"/>
      <c r="E199" s="4"/>
    </row>
    <row r="200" spans="1:5" ht="15.6" x14ac:dyDescent="0.3">
      <c r="A200" s="1">
        <v>1973</v>
      </c>
      <c r="D200" s="4"/>
      <c r="E200" s="4"/>
    </row>
    <row r="201" spans="1:5" ht="15.6" x14ac:dyDescent="0.3">
      <c r="A201" s="1">
        <v>1974</v>
      </c>
      <c r="D201" s="4"/>
      <c r="E201" s="4"/>
    </row>
    <row r="202" spans="1:5" ht="15.6" x14ac:dyDescent="0.3">
      <c r="A202" s="1">
        <v>1975</v>
      </c>
      <c r="B202" s="4">
        <v>0.53516000000000008</v>
      </c>
      <c r="C202" s="4">
        <f t="shared" ref="C202:E202" si="7">AVERAGE(C197,C207)</f>
        <v>0.17099999999999999</v>
      </c>
      <c r="D202" s="4">
        <f t="shared" si="7"/>
        <v>0.38239596915952578</v>
      </c>
      <c r="E202" s="4">
        <f t="shared" si="7"/>
        <v>8.2444005406489621E-2</v>
      </c>
    </row>
    <row r="203" spans="1:5" ht="15.6" x14ac:dyDescent="0.3">
      <c r="A203" s="1">
        <v>1976</v>
      </c>
      <c r="B203" s="4"/>
      <c r="C203" s="4"/>
      <c r="D203" s="4"/>
      <c r="E203" s="4"/>
    </row>
    <row r="204" spans="1:5" ht="15.6" x14ac:dyDescent="0.3">
      <c r="A204" s="1">
        <v>1977</v>
      </c>
      <c r="B204" s="4"/>
      <c r="C204" s="4"/>
      <c r="D204" s="4"/>
      <c r="E204" s="4"/>
    </row>
    <row r="205" spans="1:5" ht="15.6" x14ac:dyDescent="0.3">
      <c r="A205" s="1">
        <v>1978</v>
      </c>
      <c r="B205" s="4"/>
      <c r="C205" s="4"/>
      <c r="D205" s="4"/>
      <c r="E205" s="4"/>
    </row>
    <row r="206" spans="1:5" ht="15.6" x14ac:dyDescent="0.3">
      <c r="A206" s="1">
        <v>1979</v>
      </c>
      <c r="B206" s="4"/>
      <c r="C206" s="4"/>
      <c r="D206" s="4"/>
      <c r="E206" s="4"/>
    </row>
    <row r="207" spans="1:5" ht="15.6" x14ac:dyDescent="0.3">
      <c r="A207" s="1">
        <v>1980</v>
      </c>
      <c r="B207" s="4">
        <v>0.52332000000000001</v>
      </c>
      <c r="C207" s="4">
        <v>0.16500000000000001</v>
      </c>
      <c r="D207" s="4">
        <f>(1-$B207)*'CopieDataG4.1'!D208/(1-'CopieDataG4.1'!$B208)</f>
        <v>0.39422659544985361</v>
      </c>
      <c r="E207" s="4">
        <f>(1-$B207)*'CopieDataG4.1'!E208/(1-'CopieDataG4.1'!$B208)</f>
        <v>8.2453404550095574E-2</v>
      </c>
    </row>
    <row r="208" spans="1:5" ht="15.6" x14ac:dyDescent="0.3">
      <c r="A208" s="1">
        <v>1981</v>
      </c>
      <c r="D208" s="4"/>
      <c r="E208" s="4"/>
    </row>
    <row r="209" spans="1:5" ht="15.6" x14ac:dyDescent="0.3">
      <c r="A209" s="1">
        <v>1982</v>
      </c>
      <c r="D209" s="4"/>
      <c r="E209" s="4"/>
    </row>
    <row r="210" spans="1:5" ht="15.6" x14ac:dyDescent="0.3">
      <c r="A210" s="1">
        <v>1983</v>
      </c>
      <c r="D210" s="4"/>
      <c r="E210" s="4"/>
    </row>
    <row r="211" spans="1:5" ht="15.6" x14ac:dyDescent="0.3">
      <c r="A211" s="1">
        <v>1984</v>
      </c>
      <c r="B211" s="4"/>
      <c r="C211" s="4"/>
      <c r="D211" s="4"/>
      <c r="E211" s="4"/>
    </row>
    <row r="212" spans="1:5" ht="15.6" x14ac:dyDescent="0.3">
      <c r="A212" s="1">
        <v>1985</v>
      </c>
      <c r="B212" s="4">
        <v>0.53395200000000009</v>
      </c>
      <c r="C212" s="4">
        <v>0.16827</v>
      </c>
      <c r="D212" s="4">
        <f t="shared" ref="D212:E212" si="8">AVERAGE(D207,D217)</f>
        <v>0.38720851917815446</v>
      </c>
      <c r="E212" s="4">
        <f t="shared" si="8"/>
        <v>8.2826480821651116E-2</v>
      </c>
    </row>
    <row r="213" spans="1:5" ht="15.6" x14ac:dyDescent="0.3">
      <c r="A213" s="1">
        <v>1986</v>
      </c>
      <c r="B213" s="4"/>
      <c r="C213" s="4"/>
      <c r="D213" s="4"/>
      <c r="E213" s="4"/>
    </row>
    <row r="214" spans="1:5" ht="15.6" x14ac:dyDescent="0.3">
      <c r="A214" s="1">
        <v>1987</v>
      </c>
      <c r="B214" s="4"/>
      <c r="C214" s="4"/>
      <c r="D214" s="4"/>
      <c r="E214" s="4"/>
    </row>
    <row r="215" spans="1:5" ht="15.6" x14ac:dyDescent="0.3">
      <c r="A215" s="1">
        <v>1988</v>
      </c>
      <c r="B215" s="4"/>
      <c r="C215" s="4"/>
      <c r="D215" s="4"/>
      <c r="E215" s="4"/>
    </row>
    <row r="216" spans="1:5" ht="15.6" x14ac:dyDescent="0.3">
      <c r="A216" s="1">
        <v>1989</v>
      </c>
      <c r="B216" s="4"/>
      <c r="C216" s="4"/>
      <c r="D216" s="4"/>
      <c r="E216" s="4"/>
    </row>
    <row r="217" spans="1:5" ht="15.6" x14ac:dyDescent="0.3">
      <c r="A217" s="1">
        <v>1990</v>
      </c>
      <c r="B217" s="4">
        <v>0.53661000000000014</v>
      </c>
      <c r="C217" s="4">
        <v>0.18135000000000001</v>
      </c>
      <c r="D217" s="4">
        <f>(1-$B217)*'CopieDataG4.1'!D218/(1-'CopieDataG4.1'!$B218)</f>
        <v>0.38019044290645526</v>
      </c>
      <c r="E217" s="4">
        <f>(1-$B217)*'CopieDataG4.1'!E218/(1-'CopieDataG4.1'!$B218)</f>
        <v>8.3199557093206658E-2</v>
      </c>
    </row>
    <row r="218" spans="1:5" ht="15.6" x14ac:dyDescent="0.3">
      <c r="A218" s="1">
        <v>1991</v>
      </c>
      <c r="D218" s="4"/>
      <c r="E218" s="4"/>
    </row>
    <row r="219" spans="1:5" ht="15.6" x14ac:dyDescent="0.3">
      <c r="A219" s="1">
        <v>1992</v>
      </c>
      <c r="D219" s="4"/>
      <c r="E219" s="4"/>
    </row>
    <row r="220" spans="1:5" ht="15.6" x14ac:dyDescent="0.3">
      <c r="A220" s="1">
        <v>1993</v>
      </c>
      <c r="B220" s="4"/>
      <c r="C220" s="4"/>
      <c r="D220" s="4"/>
      <c r="E220" s="4"/>
    </row>
    <row r="221" spans="1:5" ht="15.6" x14ac:dyDescent="0.3">
      <c r="A221" s="1">
        <v>1994</v>
      </c>
      <c r="B221" s="4"/>
      <c r="C221" s="4"/>
      <c r="D221" s="4"/>
      <c r="E221" s="4"/>
    </row>
    <row r="222" spans="1:5" ht="15.6" x14ac:dyDescent="0.3">
      <c r="A222" s="1">
        <v>1995</v>
      </c>
      <c r="B222" s="4">
        <v>0.54579300000000008</v>
      </c>
      <c r="C222" s="4">
        <v>0.193075</v>
      </c>
      <c r="D222" s="4">
        <f t="shared" ref="D222:E222" si="9">AVERAGE(D217,D227)</f>
        <v>0.37694077981036583</v>
      </c>
      <c r="E222" s="4">
        <f t="shared" si="9"/>
        <v>7.726622018953283E-2</v>
      </c>
    </row>
    <row r="223" spans="1:5" ht="15.6" x14ac:dyDescent="0.3">
      <c r="A223" s="1">
        <v>1996</v>
      </c>
      <c r="B223" s="4"/>
      <c r="C223" s="4"/>
      <c r="D223" s="4"/>
      <c r="E223" s="4"/>
    </row>
    <row r="224" spans="1:5" ht="15.6" x14ac:dyDescent="0.3">
      <c r="A224" s="1">
        <v>1997</v>
      </c>
      <c r="B224" s="4"/>
      <c r="C224" s="4"/>
      <c r="D224" s="4"/>
      <c r="E224" s="4"/>
    </row>
    <row r="225" spans="1:5" ht="15.6" x14ac:dyDescent="0.3">
      <c r="A225" s="1">
        <v>1998</v>
      </c>
      <c r="B225" s="4"/>
      <c r="C225" s="4"/>
      <c r="D225" s="4"/>
      <c r="E225" s="4"/>
    </row>
    <row r="226" spans="1:5" ht="15.6" x14ac:dyDescent="0.3">
      <c r="A226" s="1">
        <v>1999</v>
      </c>
      <c r="B226" s="4"/>
      <c r="C226" s="4"/>
      <c r="D226" s="4"/>
      <c r="E226" s="4"/>
    </row>
    <row r="227" spans="1:5" ht="15.6" x14ac:dyDescent="0.3">
      <c r="A227" s="1">
        <v>2000</v>
      </c>
      <c r="B227" s="4">
        <v>0.55497600000000002</v>
      </c>
      <c r="C227" s="4">
        <v>0.20480000000000001</v>
      </c>
      <c r="D227" s="4">
        <f>(1-$B227)*'CopieDataG4.1'!D228/(1-'CopieDataG4.1'!$B228)</f>
        <v>0.37369111671427641</v>
      </c>
      <c r="E227" s="4">
        <f>(1-$B227)*'CopieDataG4.1'!E228/(1-'CopieDataG4.1'!$B228)</f>
        <v>7.1332883285859003E-2</v>
      </c>
    </row>
    <row r="228" spans="1:5" ht="15.6" x14ac:dyDescent="0.3">
      <c r="A228" s="1">
        <v>2001</v>
      </c>
      <c r="D228" s="4"/>
      <c r="E228" s="4"/>
    </row>
    <row r="229" spans="1:5" ht="15.6" x14ac:dyDescent="0.3">
      <c r="A229" s="1">
        <v>2002</v>
      </c>
      <c r="B229" s="4"/>
      <c r="C229" s="4"/>
      <c r="D229" s="4"/>
      <c r="E229" s="4"/>
    </row>
    <row r="230" spans="1:5" ht="15.6" x14ac:dyDescent="0.3">
      <c r="A230" s="1">
        <v>2003</v>
      </c>
      <c r="B230" s="4"/>
      <c r="C230" s="4"/>
      <c r="D230" s="4"/>
      <c r="E230" s="4"/>
    </row>
    <row r="231" spans="1:5" ht="15.6" x14ac:dyDescent="0.3">
      <c r="A231" s="1">
        <v>2004</v>
      </c>
      <c r="B231" s="4"/>
      <c r="C231" s="4"/>
      <c r="D231" s="4"/>
      <c r="E231" s="4"/>
    </row>
    <row r="232" spans="1:5" ht="15.6" x14ac:dyDescent="0.3">
      <c r="A232" s="1">
        <v>2005</v>
      </c>
      <c r="B232" s="4">
        <v>0.56554109999999991</v>
      </c>
      <c r="C232" s="4">
        <f t="shared" ref="C232:E232" si="10">AVERAGE(C227,C237)</f>
        <v>0.20595000000000002</v>
      </c>
      <c r="D232" s="4">
        <f t="shared" si="10"/>
        <v>0.37198548123029623</v>
      </c>
      <c r="E232" s="4">
        <f t="shared" si="10"/>
        <v>6.5492018769809354E-2</v>
      </c>
    </row>
    <row r="233" spans="1:5" ht="15.6" x14ac:dyDescent="0.3">
      <c r="A233" s="1">
        <v>2006</v>
      </c>
      <c r="B233" s="4"/>
      <c r="C233" s="4"/>
      <c r="D233" s="4"/>
      <c r="E233" s="4"/>
    </row>
    <row r="234" spans="1:5" ht="15.6" x14ac:dyDescent="0.3">
      <c r="A234" s="1">
        <v>2007</v>
      </c>
      <c r="B234" s="4"/>
      <c r="C234" s="4"/>
      <c r="D234" s="4"/>
      <c r="E234" s="4"/>
    </row>
    <row r="235" spans="1:5" ht="15.6" x14ac:dyDescent="0.3">
      <c r="A235" s="1">
        <v>2008</v>
      </c>
      <c r="B235" s="4"/>
      <c r="C235" s="4"/>
      <c r="D235" s="4"/>
      <c r="E235" s="4"/>
    </row>
    <row r="236" spans="1:5" ht="15.6" x14ac:dyDescent="0.3">
      <c r="A236" s="1">
        <v>2009</v>
      </c>
      <c r="B236" s="4"/>
      <c r="C236" s="4"/>
      <c r="D236" s="4"/>
      <c r="E236" s="4"/>
    </row>
    <row r="237" spans="1:5" ht="15.6" x14ac:dyDescent="0.3">
      <c r="A237" s="1">
        <v>2010</v>
      </c>
      <c r="B237" s="4">
        <v>0.57006899999999994</v>
      </c>
      <c r="C237" s="4">
        <v>0.20710000000000001</v>
      </c>
      <c r="D237" s="4">
        <f>(1-$B237)*'CopieDataG4.1'!D238/(1-'CopieDataG4.1'!$B238)</f>
        <v>0.37027984574631606</v>
      </c>
      <c r="E237" s="4">
        <f>(1-$B237)*'CopieDataG4.1'!E238/(1-'CopieDataG4.1'!$B238)</f>
        <v>5.9651154253759713E-2</v>
      </c>
    </row>
    <row r="238" spans="1:5" ht="15.6" x14ac:dyDescent="0.3">
      <c r="A238" s="1">
        <v>2011</v>
      </c>
      <c r="B238" s="4"/>
      <c r="C238" s="4"/>
      <c r="D238" s="4"/>
      <c r="E238" s="4"/>
    </row>
    <row r="239" spans="1:5" ht="15.6" x14ac:dyDescent="0.3">
      <c r="A239" s="1">
        <v>2012</v>
      </c>
      <c r="B239" s="4"/>
      <c r="C239" s="4"/>
      <c r="D239" s="4"/>
      <c r="E239" s="4"/>
    </row>
    <row r="240" spans="1:5" ht="15.6" x14ac:dyDescent="0.3">
      <c r="A240" s="1">
        <v>2013</v>
      </c>
      <c r="B240" s="4"/>
      <c r="C240" s="4"/>
      <c r="D240" s="4"/>
      <c r="E240" s="4"/>
    </row>
    <row r="241" spans="1:5" ht="15.6" x14ac:dyDescent="0.3">
      <c r="A241" s="1">
        <v>2014</v>
      </c>
      <c r="B241" s="4"/>
      <c r="C241" s="4"/>
      <c r="D241" s="4"/>
      <c r="E241" s="4"/>
    </row>
    <row r="242" spans="1:5" ht="15.6" x14ac:dyDescent="0.3">
      <c r="A242" s="1">
        <v>2015</v>
      </c>
      <c r="B242" s="4">
        <v>0.57594599999999996</v>
      </c>
      <c r="C242" s="4">
        <f>C237</f>
        <v>0.20710000000000001</v>
      </c>
      <c r="D242" s="4">
        <f>(1-$B242)*'CopieDataG4.1'!D243/(1-'CopieDataG4.1'!$B243)</f>
        <v>0.36389171319819169</v>
      </c>
      <c r="E242" s="4">
        <f>(1-$B242)*'CopieDataG4.1'!E243/(1-'CopieDataG4.1'!$B243)</f>
        <v>6.0162286801523995E-2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heetViews>
  <sheetFormatPr baseColWidth="10" defaultColWidth="10.77734375" defaultRowHeight="15.6" x14ac:dyDescent="0.3"/>
  <cols>
    <col min="1" max="3" width="30.6640625" style="65" customWidth="1"/>
    <col min="4" max="4" width="32.6640625" style="65" customWidth="1"/>
    <col min="5" max="5" width="20.109375" style="65" customWidth="1"/>
    <col min="6" max="16384" width="10.77734375" style="65"/>
  </cols>
  <sheetData>
    <row r="1" spans="1:5" x14ac:dyDescent="0.3">
      <c r="A1" s="2" t="s">
        <v>247</v>
      </c>
    </row>
    <row r="2" spans="1:5" x14ac:dyDescent="0.3">
      <c r="A2" s="1" t="s">
        <v>211</v>
      </c>
    </row>
    <row r="3" spans="1:5" x14ac:dyDescent="0.3">
      <c r="A3" s="67" t="s">
        <v>235</v>
      </c>
      <c r="B3" s="67" t="s">
        <v>236</v>
      </c>
      <c r="C3" s="67" t="s">
        <v>237</v>
      </c>
      <c r="D3" s="67" t="s">
        <v>238</v>
      </c>
      <c r="E3" s="67" t="s">
        <v>239</v>
      </c>
    </row>
    <row r="4" spans="1:5" x14ac:dyDescent="0.3">
      <c r="A4" s="67" t="s">
        <v>12</v>
      </c>
      <c r="B4" s="66">
        <f>AVERAGE('CopieDataG4.1'!$E$108:$E$138)</f>
        <v>1.8566679209487499E-2</v>
      </c>
      <c r="C4" s="66">
        <f>AVERAGE('CopieDataG4.1'!$D$108:$D$138)</f>
        <v>0.13996842503562501</v>
      </c>
      <c r="D4" s="66">
        <f>AVERAGE('CopieDataG4.1'!$B$108:$B$138)</f>
        <v>0.8397373929620624</v>
      </c>
      <c r="E4" s="66">
        <f>AVERAGE('CopieDataG4.1'!$C$108:$C$138)</f>
        <v>0.51121569424881241</v>
      </c>
    </row>
    <row r="5" spans="1:5" x14ac:dyDescent="0.3">
      <c r="A5" s="67" t="s">
        <v>264</v>
      </c>
      <c r="B5" s="66">
        <f>AVERAGE(DataF5.4!$E$97:$E$137)</f>
        <v>1.0478759217820335E-2</v>
      </c>
      <c r="C5" s="66">
        <f>AVERAGE(DataF5.4!$D$97:$D$137)</f>
        <v>8.1735692256738809E-2</v>
      </c>
      <c r="D5" s="66">
        <f>AVERAGE(DataF5.4!$B$97:$B$137)</f>
        <v>0.90666095535847224</v>
      </c>
      <c r="E5" s="66">
        <f>AVERAGE(DataF5.4!$C$97:$C$137)</f>
        <v>0.6685797551472964</v>
      </c>
    </row>
    <row r="6" spans="1:5" x14ac:dyDescent="0.3">
      <c r="A6" s="67" t="s">
        <v>274</v>
      </c>
      <c r="B6" s="66">
        <f>AVERAGE(DataF5.5!$E$97:$E$137)</f>
        <v>1.414592648563062E-2</v>
      </c>
      <c r="C6" s="66">
        <f>AVERAGE(DataF5.5!$D$97:$D$137)</f>
        <v>0.10927905254133907</v>
      </c>
      <c r="D6" s="66">
        <f>AVERAGE(DataF5.5!$B$97:$B$137)</f>
        <v>0.87657499999999999</v>
      </c>
      <c r="E6" s="66">
        <f>AVERAGE(DataF5.5!$C$97:$C$137)</f>
        <v>0.59182499999999993</v>
      </c>
    </row>
    <row r="7" spans="1:5" x14ac:dyDescent="0.3">
      <c r="A7" s="67" t="s">
        <v>254</v>
      </c>
      <c r="B7" s="66">
        <f>AVERAGE(B4:B6)</f>
        <v>1.4397121637646152E-2</v>
      </c>
      <c r="C7" s="66">
        <f t="shared" ref="C7:E7" si="0">AVERAGE(C4:C6)</f>
        <v>0.11032772327790097</v>
      </c>
      <c r="D7" s="66">
        <f t="shared" si="0"/>
        <v>0.87432444944017818</v>
      </c>
      <c r="E7" s="66">
        <f t="shared" si="0"/>
        <v>0.59054014979870295</v>
      </c>
    </row>
    <row r="9" spans="1:5" x14ac:dyDescent="0.3">
      <c r="A9" s="67" t="s">
        <v>248</v>
      </c>
    </row>
    <row r="11" spans="1:5" x14ac:dyDescent="0.3">
      <c r="A11" s="67" t="s">
        <v>258</v>
      </c>
      <c r="B11" s="67" t="s">
        <v>236</v>
      </c>
      <c r="C11" s="67" t="s">
        <v>237</v>
      </c>
      <c r="D11" s="67" t="s">
        <v>238</v>
      </c>
      <c r="E11" s="67" t="s">
        <v>239</v>
      </c>
    </row>
    <row r="12" spans="1:5" x14ac:dyDescent="0.3">
      <c r="A12" s="67" t="s">
        <v>12</v>
      </c>
      <c r="B12" s="66">
        <f>AVERAGE('CopieDataG4.1'!$E$243:$E$243)</f>
        <v>6.3451111316700004E-2</v>
      </c>
      <c r="C12" s="66">
        <f>AVERAGE('CopieDataG4.1'!$D$243:$D$243)</f>
        <v>0.38378417491900002</v>
      </c>
      <c r="D12" s="66">
        <f>AVERAGE('CopieDataG4.1'!$B$243:$B$243)</f>
        <v>0.55276471376400005</v>
      </c>
      <c r="E12" s="66">
        <f>AVERAGE('CopieDataG4.1'!$C$243:$C$243)</f>
        <v>0.23378859460400001</v>
      </c>
    </row>
    <row r="13" spans="1:5" x14ac:dyDescent="0.3">
      <c r="A13" s="67" t="s">
        <v>264</v>
      </c>
      <c r="B13" s="66">
        <f>AVERAGE(DataF5.4!$E$242)</f>
        <v>6.6730842489159323E-2</v>
      </c>
      <c r="C13" s="66">
        <f>AVERAGE(DataF5.4!$D$242)</f>
        <v>0.40362163553802527</v>
      </c>
      <c r="D13" s="66">
        <f>AVERAGE(DataF5.4!$B$242)</f>
        <v>0.52964752197249998</v>
      </c>
      <c r="E13" s="66">
        <f>AVERAGE(DataF5.4!$C$242)</f>
        <v>0.20231334686300001</v>
      </c>
    </row>
    <row r="14" spans="1:5" x14ac:dyDescent="0.3">
      <c r="A14" s="67" t="s">
        <v>274</v>
      </c>
      <c r="B14" s="66">
        <f>AVERAGE(DataF5.5!$E$242)</f>
        <v>6.0162286801523995E-2</v>
      </c>
      <c r="C14" s="66">
        <f>AVERAGE(DataF5.5!$D$242)</f>
        <v>0.36389171319819169</v>
      </c>
      <c r="D14" s="66">
        <f>AVERAGE(DataF5.5!$B$242)</f>
        <v>0.57594599999999996</v>
      </c>
      <c r="E14" s="66">
        <f>AVERAGE(DataF5.5!$C$242)</f>
        <v>0.20710000000000001</v>
      </c>
    </row>
    <row r="15" spans="1:5" x14ac:dyDescent="0.3">
      <c r="A15" s="67" t="s">
        <v>254</v>
      </c>
      <c r="B15" s="66">
        <f>AVERAGE(B12:B14)</f>
        <v>6.3448080202461107E-2</v>
      </c>
      <c r="C15" s="66">
        <f t="shared" ref="C15:E15" si="1">AVERAGE(C12:C14)</f>
        <v>0.38376584121840568</v>
      </c>
      <c r="D15" s="66">
        <f t="shared" si="1"/>
        <v>0.55278607857883333</v>
      </c>
      <c r="E15" s="66">
        <f t="shared" si="1"/>
        <v>0.21440064715566667</v>
      </c>
    </row>
  </sheetData>
  <pageMargins left="0.75" right="0.75" top="1" bottom="1" header="0.5" footer="0.5"/>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heetViews>
  <sheetFormatPr baseColWidth="10" defaultColWidth="10.77734375" defaultRowHeight="15.6" x14ac:dyDescent="0.3"/>
  <cols>
    <col min="1" max="3" width="30.6640625" style="65" customWidth="1"/>
    <col min="4" max="4" width="32.6640625" style="65" customWidth="1"/>
    <col min="5" max="5" width="20.109375" style="65" customWidth="1"/>
    <col min="6" max="16384" width="10.77734375" style="65"/>
  </cols>
  <sheetData>
    <row r="1" spans="1:5" x14ac:dyDescent="0.3">
      <c r="A1" s="2" t="s">
        <v>255</v>
      </c>
    </row>
    <row r="2" spans="1:5" x14ac:dyDescent="0.3">
      <c r="A2" s="1" t="s">
        <v>211</v>
      </c>
    </row>
    <row r="3" spans="1:5" x14ac:dyDescent="0.3">
      <c r="A3" s="67" t="s">
        <v>235</v>
      </c>
      <c r="B3" s="67" t="s">
        <v>234</v>
      </c>
      <c r="C3" s="67" t="s">
        <v>233</v>
      </c>
      <c r="D3" s="67" t="s">
        <v>232</v>
      </c>
      <c r="E3" s="67" t="s">
        <v>231</v>
      </c>
    </row>
    <row r="4" spans="1:5" x14ac:dyDescent="0.3">
      <c r="A4" s="67" t="s">
        <v>12</v>
      </c>
      <c r="B4" s="66">
        <f>AVERAGE('CopieDataG4.3'!$E108:$E138)</f>
        <v>0.13448317803799964</v>
      </c>
      <c r="C4" s="66">
        <f>AVERAGE('CopieDataG4.3'!$D108:$D138)</f>
        <v>0.35907427811805948</v>
      </c>
      <c r="D4" s="66">
        <f>AVERAGE('CopieDataG4.3'!$B108:$B138)</f>
        <v>0.50881971747257271</v>
      </c>
      <c r="E4" s="66">
        <f>AVERAGE('CopieDataG4.3'!$C108:$C138)</f>
        <v>0.21292023843661201</v>
      </c>
    </row>
    <row r="5" spans="1:5" x14ac:dyDescent="0.3">
      <c r="A5" s="67" t="s">
        <v>264</v>
      </c>
      <c r="B5" s="66">
        <f>B4*(1-$D5)/(1-$D4)</f>
        <v>0.13115238395493298</v>
      </c>
      <c r="C5" s="66">
        <f>C4*(1-$D5)/(1-$D4)</f>
        <v>0.35018095407273447</v>
      </c>
      <c r="D5" s="66">
        <f>D4*(1+0.3*(DataF5.6!D5/DataF5.6!D4-1))</f>
        <v>0.52098495927180422</v>
      </c>
      <c r="E5" s="66">
        <f>E4*(1+0.3*(DataF5.6!E5/DataF5.6!E4-1))</f>
        <v>0.2325827764287757</v>
      </c>
    </row>
    <row r="6" spans="1:5" x14ac:dyDescent="0.3">
      <c r="A6" s="67" t="s">
        <v>274</v>
      </c>
      <c r="B6" s="66">
        <f>B5*(1-$D6)/(1-$D5)</f>
        <v>0.13264976572157935</v>
      </c>
      <c r="C6" s="66">
        <f>C5*(1-$D6)/(1-$D5)</f>
        <v>0.35417901007326841</v>
      </c>
      <c r="D6" s="66">
        <f>D4*(1+0.3*(DataF5.6!D6/DataF5.6!D4-1))</f>
        <v>0.51551598977002033</v>
      </c>
      <c r="E6" s="66">
        <f>E4*(1+0.3*(DataF5.6!E6/DataF5.6!E4-1))</f>
        <v>0.22299231923959245</v>
      </c>
    </row>
    <row r="7" spans="1:5" x14ac:dyDescent="0.3">
      <c r="A7" s="67" t="s">
        <v>254</v>
      </c>
      <c r="B7" s="66">
        <f>AVERAGE(B4:B6)</f>
        <v>0.13276177590483731</v>
      </c>
      <c r="C7" s="66">
        <f t="shared" ref="C7:E7" si="0">AVERAGE(C4:C6)</f>
        <v>0.35447808075468745</v>
      </c>
      <c r="D7" s="66">
        <f t="shared" si="0"/>
        <v>0.51510688883813238</v>
      </c>
      <c r="E7" s="66">
        <f t="shared" si="0"/>
        <v>0.22283177803499341</v>
      </c>
    </row>
    <row r="9" spans="1:5" x14ac:dyDescent="0.3">
      <c r="A9" s="67" t="s">
        <v>248</v>
      </c>
    </row>
  </sheetData>
  <pageMargins left="0.75" right="0.75" top="1" bottom="1" header="0.5" footer="0.5"/>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130" zoomScaleNormal="130" zoomScalePageLayoutView="150" workbookViewId="0"/>
  </sheetViews>
  <sheetFormatPr baseColWidth="10" defaultRowHeight="14.4" x14ac:dyDescent="0.3"/>
  <cols>
    <col min="1" max="1" width="28.33203125" customWidth="1"/>
    <col min="2" max="2" width="15.44140625" customWidth="1"/>
    <col min="4" max="4" width="14.44140625" customWidth="1"/>
    <col min="6" max="6" width="14.33203125" customWidth="1"/>
    <col min="7" max="7" width="12.109375" bestFit="1" customWidth="1"/>
    <col min="9" max="9" width="12.5546875" customWidth="1"/>
    <col min="10" max="10" width="14.21875" bestFit="1" customWidth="1"/>
    <col min="11" max="11" width="13.44140625" customWidth="1"/>
  </cols>
  <sheetData>
    <row r="1" spans="1:11" ht="15.6" x14ac:dyDescent="0.3">
      <c r="A1" s="2" t="s">
        <v>66</v>
      </c>
    </row>
    <row r="2" spans="1:11" ht="15.6" x14ac:dyDescent="0.3">
      <c r="A2" s="1" t="s">
        <v>211</v>
      </c>
      <c r="B2" s="1"/>
      <c r="C2" s="1"/>
      <c r="D2" s="1"/>
    </row>
    <row r="3" spans="1:11" ht="40.200000000000003" customHeight="1" x14ac:dyDescent="0.3">
      <c r="A3" s="1"/>
      <c r="B3" s="72">
        <v>1530</v>
      </c>
      <c r="C3" s="72"/>
      <c r="D3" s="72">
        <v>1688</v>
      </c>
      <c r="E3" s="72"/>
      <c r="F3" s="72">
        <v>1759</v>
      </c>
      <c r="G3" s="72"/>
      <c r="H3" s="72">
        <v>1803</v>
      </c>
      <c r="I3" s="72"/>
      <c r="J3" s="72">
        <v>1883</v>
      </c>
      <c r="K3" s="72"/>
    </row>
    <row r="4" spans="1:11" ht="30.45" customHeight="1" x14ac:dyDescent="0.3">
      <c r="A4" s="28" t="s">
        <v>65</v>
      </c>
      <c r="B4" s="27">
        <f>C4*B$16</f>
        <v>14994.594594594595</v>
      </c>
      <c r="C4" s="31">
        <v>0.02</v>
      </c>
      <c r="D4" s="26">
        <f>SUM(D8:D10)</f>
        <v>19600</v>
      </c>
      <c r="E4" s="25">
        <f t="shared" ref="E4:E16" si="0">D4/D$16</f>
        <v>1.4094777309709719E-2</v>
      </c>
      <c r="F4" s="26">
        <f>SUM(F8:F10)</f>
        <v>18000</v>
      </c>
      <c r="G4" s="25">
        <f t="shared" ref="G4:G16" si="1">F4/F$16</f>
        <v>1.1694842574424678E-2</v>
      </c>
      <c r="H4" s="26">
        <f>SUM(H8:H10)</f>
        <v>25177</v>
      </c>
      <c r="I4" s="25">
        <f t="shared" ref="I4:I16" si="2">H4/H$16</f>
        <v>1.1480023382277438E-2</v>
      </c>
      <c r="J4" s="26">
        <v>15000</v>
      </c>
      <c r="K4" s="25">
        <f>J4/J$16</f>
        <v>2.5227656806604179E-3</v>
      </c>
    </row>
    <row r="5" spans="1:11" ht="15" x14ac:dyDescent="0.3">
      <c r="A5" s="29" t="s">
        <v>64</v>
      </c>
      <c r="B5" s="30"/>
      <c r="C5" s="29"/>
      <c r="D5" s="13">
        <v>200</v>
      </c>
      <c r="E5" s="20">
        <f t="shared" si="0"/>
        <v>1.4382425826234407E-4</v>
      </c>
      <c r="F5" s="13">
        <v>200</v>
      </c>
      <c r="G5" s="20">
        <f t="shared" si="1"/>
        <v>1.2994269527138533E-4</v>
      </c>
      <c r="H5" s="13">
        <v>287</v>
      </c>
      <c r="I5" s="20">
        <f t="shared" si="2"/>
        <v>1.3086415024481172E-4</v>
      </c>
    </row>
    <row r="6" spans="1:11" ht="15" x14ac:dyDescent="0.3">
      <c r="A6" s="29" t="s">
        <v>63</v>
      </c>
      <c r="B6" s="30"/>
      <c r="C6" s="29"/>
      <c r="D6" s="13">
        <v>800</v>
      </c>
      <c r="E6" s="20">
        <f t="shared" si="0"/>
        <v>5.7529703304937628E-4</v>
      </c>
      <c r="F6" s="13">
        <v>800</v>
      </c>
      <c r="G6" s="20">
        <f t="shared" si="1"/>
        <v>5.1977078108554132E-4</v>
      </c>
      <c r="H6" s="13">
        <v>540</v>
      </c>
      <c r="I6" s="20">
        <f t="shared" si="2"/>
        <v>2.4622523042577816E-4</v>
      </c>
    </row>
    <row r="7" spans="1:11" ht="15" x14ac:dyDescent="0.3">
      <c r="A7" s="29" t="s">
        <v>62</v>
      </c>
      <c r="B7" s="30"/>
      <c r="C7" s="29"/>
      <c r="D7" s="13">
        <v>600</v>
      </c>
      <c r="E7" s="20">
        <f t="shared" si="0"/>
        <v>4.3147277478703224E-4</v>
      </c>
      <c r="F7" s="13">
        <v>600</v>
      </c>
      <c r="G7" s="20">
        <f t="shared" si="1"/>
        <v>3.8982808581415596E-4</v>
      </c>
      <c r="H7" s="13">
        <v>350</v>
      </c>
      <c r="I7" s="20">
        <f t="shared" si="2"/>
        <v>1.5959042712781915E-4</v>
      </c>
    </row>
    <row r="8" spans="1:11" ht="19.2" customHeight="1" x14ac:dyDescent="0.3">
      <c r="A8" s="29" t="s">
        <v>61</v>
      </c>
      <c r="B8" s="30"/>
      <c r="C8" s="29"/>
      <c r="D8" s="13">
        <f>D5+D6+D7</f>
        <v>1600</v>
      </c>
      <c r="E8" s="20">
        <f t="shared" si="0"/>
        <v>1.1505940660987526E-3</v>
      </c>
      <c r="F8" s="13">
        <f>F5+F6+F7</f>
        <v>1600</v>
      </c>
      <c r="G8" s="20">
        <f t="shared" si="1"/>
        <v>1.0395415621710826E-3</v>
      </c>
      <c r="H8" s="13">
        <f>H5+H6+H7</f>
        <v>1177</v>
      </c>
      <c r="I8" s="20">
        <f t="shared" si="2"/>
        <v>5.3667980779840898E-4</v>
      </c>
    </row>
    <row r="9" spans="1:11" ht="15" x14ac:dyDescent="0.3">
      <c r="A9" s="29" t="s">
        <v>60</v>
      </c>
      <c r="B9" s="30"/>
      <c r="C9" s="29"/>
      <c r="D9" s="13">
        <v>3000</v>
      </c>
      <c r="E9" s="20">
        <f t="shared" si="0"/>
        <v>2.157363873935161E-3</v>
      </c>
      <c r="F9" s="13">
        <v>2400</v>
      </c>
      <c r="G9" s="20">
        <f t="shared" si="1"/>
        <v>1.5593123432566238E-3</v>
      </c>
      <c r="H9" s="13">
        <v>5000</v>
      </c>
      <c r="I9" s="20">
        <f t="shared" si="2"/>
        <v>2.279863244683131E-3</v>
      </c>
    </row>
    <row r="10" spans="1:11" ht="15" x14ac:dyDescent="0.3">
      <c r="A10" s="29" t="s">
        <v>59</v>
      </c>
      <c r="B10" s="30"/>
      <c r="C10" s="29"/>
      <c r="D10" s="13">
        <v>15000</v>
      </c>
      <c r="E10" s="20">
        <f t="shared" si="0"/>
        <v>1.0786819369675805E-2</v>
      </c>
      <c r="F10" s="13">
        <v>14000</v>
      </c>
      <c r="G10" s="20">
        <f t="shared" si="1"/>
        <v>9.0959886689969717E-3</v>
      </c>
      <c r="H10" s="13">
        <v>19000</v>
      </c>
      <c r="I10" s="20">
        <f t="shared" si="2"/>
        <v>8.6634803297958984E-3</v>
      </c>
    </row>
    <row r="11" spans="1:11" ht="27" customHeight="1" x14ac:dyDescent="0.3">
      <c r="A11" s="28" t="s">
        <v>58</v>
      </c>
      <c r="B11" s="27">
        <f>C11*B$16</f>
        <v>21478.37174302679</v>
      </c>
      <c r="C11" s="31">
        <f>E11+0.02</f>
        <v>2.8648152649314751E-2</v>
      </c>
      <c r="D11" s="26">
        <f>D12+D13+D14</f>
        <v>12026</v>
      </c>
      <c r="E11" s="25">
        <f t="shared" si="0"/>
        <v>8.6481526493147488E-3</v>
      </c>
      <c r="F11" s="26">
        <f>F12+F13+F14</f>
        <v>11026</v>
      </c>
      <c r="G11" s="25">
        <f t="shared" si="1"/>
        <v>7.1637407903114726E-3</v>
      </c>
      <c r="H11" s="26">
        <f>H12+H13+H14</f>
        <v>11026</v>
      </c>
      <c r="I11" s="25">
        <f t="shared" si="2"/>
        <v>5.0275544271752405E-3</v>
      </c>
      <c r="J11" s="13">
        <f>K11*J16</f>
        <v>17837.566265060239</v>
      </c>
      <c r="K11" s="25">
        <v>3.0000000000000001E-3</v>
      </c>
    </row>
    <row r="12" spans="1:11" ht="15" x14ac:dyDescent="0.3">
      <c r="A12" s="29" t="s">
        <v>57</v>
      </c>
      <c r="B12" s="30"/>
      <c r="C12" s="29"/>
      <c r="D12" s="13">
        <v>26</v>
      </c>
      <c r="E12" s="20">
        <f t="shared" si="0"/>
        <v>1.8697153574104731E-5</v>
      </c>
      <c r="F12" s="13">
        <v>26</v>
      </c>
      <c r="G12" s="20">
        <f t="shared" si="1"/>
        <v>1.689255038528009E-5</v>
      </c>
      <c r="H12" s="13">
        <v>26</v>
      </c>
      <c r="I12" s="20">
        <f t="shared" si="2"/>
        <v>1.185528887235228E-5</v>
      </c>
      <c r="J12" s="13"/>
    </row>
    <row r="13" spans="1:11" ht="15" x14ac:dyDescent="0.3">
      <c r="A13" s="29" t="s">
        <v>56</v>
      </c>
      <c r="B13" s="30"/>
      <c r="C13" s="29"/>
      <c r="D13" s="13">
        <v>2000</v>
      </c>
      <c r="E13" s="20">
        <f t="shared" si="0"/>
        <v>1.4382425826234408E-3</v>
      </c>
      <c r="F13" s="13">
        <v>2000</v>
      </c>
      <c r="G13" s="20">
        <f t="shared" si="1"/>
        <v>1.2994269527138531E-3</v>
      </c>
      <c r="H13" s="13">
        <v>1000</v>
      </c>
      <c r="I13" s="20">
        <f t="shared" si="2"/>
        <v>4.5597264893662619E-4</v>
      </c>
      <c r="J13" s="13"/>
    </row>
    <row r="14" spans="1:11" ht="15" x14ac:dyDescent="0.3">
      <c r="A14" s="29" t="s">
        <v>55</v>
      </c>
      <c r="B14" s="30"/>
      <c r="C14" s="29"/>
      <c r="D14" s="13">
        <v>10000</v>
      </c>
      <c r="E14" s="20">
        <f t="shared" si="0"/>
        <v>7.191212913117204E-3</v>
      </c>
      <c r="F14" s="13">
        <v>9000</v>
      </c>
      <c r="G14" s="20">
        <f t="shared" si="1"/>
        <v>5.8474212872123392E-3</v>
      </c>
      <c r="H14" s="13">
        <v>10000</v>
      </c>
      <c r="I14" s="20">
        <f t="shared" si="2"/>
        <v>4.559726489366262E-3</v>
      </c>
      <c r="J14" s="13"/>
    </row>
    <row r="15" spans="1:11" ht="30.45" customHeight="1" x14ac:dyDescent="0.3">
      <c r="A15" s="28" t="s">
        <v>54</v>
      </c>
      <c r="B15" s="27">
        <f>C15*B$16</f>
        <v>713256.76339210826</v>
      </c>
      <c r="C15" s="25">
        <f>C16-C11-C4</f>
        <v>0.95135184735068523</v>
      </c>
      <c r="D15" s="26">
        <f>D16-D4-D11</f>
        <v>1358960</v>
      </c>
      <c r="E15" s="25">
        <f t="shared" si="0"/>
        <v>0.97725707004097551</v>
      </c>
      <c r="F15" s="26">
        <f>F16-F4-F11</f>
        <v>1510114</v>
      </c>
      <c r="G15" s="25">
        <f t="shared" si="1"/>
        <v>0.98114141663526389</v>
      </c>
      <c r="H15" s="26">
        <f>H16-H4-H11</f>
        <v>2156911</v>
      </c>
      <c r="I15" s="25">
        <f t="shared" si="2"/>
        <v>0.98349242219054733</v>
      </c>
      <c r="J15" s="13">
        <f>K15*J16</f>
        <v>5913017.8554216856</v>
      </c>
      <c r="K15" s="25">
        <f>1-K11-K4</f>
        <v>0.99447723431933954</v>
      </c>
    </row>
    <row r="16" spans="1:11" ht="50.55" customHeight="1" x14ac:dyDescent="0.3">
      <c r="A16" s="28" t="s">
        <v>53</v>
      </c>
      <c r="B16" s="27">
        <f>B21/B17</f>
        <v>749729.7297297297</v>
      </c>
      <c r="C16" s="25">
        <f>B16/B$16</f>
        <v>1</v>
      </c>
      <c r="D16" s="26">
        <v>1390586</v>
      </c>
      <c r="E16" s="25">
        <f t="shared" si="0"/>
        <v>1</v>
      </c>
      <c r="F16" s="26">
        <v>1539140</v>
      </c>
      <c r="G16" s="25">
        <f t="shared" si="1"/>
        <v>1</v>
      </c>
      <c r="H16" s="26">
        <v>2193114</v>
      </c>
      <c r="I16" s="25">
        <f t="shared" si="2"/>
        <v>1</v>
      </c>
      <c r="J16" s="13">
        <f>0.95*K20/J17</f>
        <v>5945855.4216867462</v>
      </c>
      <c r="K16" s="25">
        <f>J16/J$16</f>
        <v>1</v>
      </c>
    </row>
    <row r="17" spans="1:11" ht="15.6" x14ac:dyDescent="0.3">
      <c r="A17" s="1" t="s">
        <v>52</v>
      </c>
      <c r="B17" s="24">
        <v>3.7</v>
      </c>
      <c r="C17" s="1"/>
      <c r="D17" s="23">
        <v>3.7</v>
      </c>
      <c r="E17" s="1"/>
      <c r="F17" s="23">
        <v>4.0999999999999996</v>
      </c>
      <c r="H17" s="23">
        <v>4.17</v>
      </c>
      <c r="I17" s="20"/>
      <c r="J17" s="24">
        <v>4.1500000000000004</v>
      </c>
    </row>
    <row r="18" spans="1:11" ht="15.6" x14ac:dyDescent="0.3">
      <c r="A18" s="1" t="s">
        <v>51</v>
      </c>
      <c r="B18" s="1"/>
      <c r="C18" s="1"/>
      <c r="D18" s="13">
        <f>D17*D16</f>
        <v>5145168.2</v>
      </c>
      <c r="E18" s="1"/>
      <c r="F18" s="13">
        <f>F17*F16</f>
        <v>6310473.9999999991</v>
      </c>
      <c r="H18" s="13">
        <f>H17*H16</f>
        <v>9145285.379999999</v>
      </c>
      <c r="I18" s="20"/>
    </row>
    <row r="19" spans="1:11" ht="15.6" x14ac:dyDescent="0.3">
      <c r="A19" s="1"/>
      <c r="B19" s="1"/>
      <c r="C19" s="1"/>
      <c r="D19" s="64">
        <v>1688</v>
      </c>
      <c r="E19" s="64">
        <v>1720</v>
      </c>
      <c r="F19" s="64">
        <v>1759</v>
      </c>
      <c r="G19" s="64">
        <v>1780</v>
      </c>
      <c r="H19" s="64">
        <v>1801</v>
      </c>
      <c r="I19" s="64">
        <v>1811</v>
      </c>
      <c r="J19" s="64">
        <v>1821</v>
      </c>
      <c r="K19" s="64">
        <v>1881</v>
      </c>
    </row>
    <row r="20" spans="1:11" ht="15.6" x14ac:dyDescent="0.3">
      <c r="A20" s="1" t="s">
        <v>219</v>
      </c>
      <c r="B20" s="22"/>
      <c r="C20" s="1"/>
      <c r="D20" s="13">
        <f t="shared" ref="D20:F20" si="3">D21*(E20/E21)</f>
        <v>4989576.1915673688</v>
      </c>
      <c r="E20" s="13">
        <f t="shared" si="3"/>
        <v>5103693.5151237398</v>
      </c>
      <c r="F20" s="13">
        <f t="shared" si="3"/>
        <v>6177619.0421631532</v>
      </c>
      <c r="G20" s="13">
        <f>G21*(H20/H21)</f>
        <v>7121124.7708524289</v>
      </c>
      <c r="H20" s="13">
        <v>8893000</v>
      </c>
      <c r="I20" s="13">
        <v>10164000</v>
      </c>
      <c r="J20" s="22">
        <v>12000000</v>
      </c>
      <c r="K20" s="21">
        <v>25974000</v>
      </c>
    </row>
    <row r="21" spans="1:11" ht="15.6" x14ac:dyDescent="0.3">
      <c r="A21" s="1" t="s">
        <v>220</v>
      </c>
      <c r="B21" s="22">
        <f>2774000</f>
        <v>2774000</v>
      </c>
      <c r="C21" s="1"/>
      <c r="D21" s="13">
        <v>4897000</v>
      </c>
      <c r="E21" s="21">
        <v>5009000</v>
      </c>
      <c r="F21" s="13">
        <v>6063000</v>
      </c>
      <c r="G21" s="13">
        <v>6989000</v>
      </c>
      <c r="H21" s="13">
        <v>8728000</v>
      </c>
      <c r="I21" s="20"/>
    </row>
    <row r="22" spans="1:11" ht="15.6" x14ac:dyDescent="0.3">
      <c r="A22" s="1" t="s">
        <v>218</v>
      </c>
      <c r="B22" s="22"/>
      <c r="C22" s="1"/>
      <c r="D22" s="13"/>
      <c r="E22" s="21"/>
      <c r="F22" s="13">
        <v>1265000</v>
      </c>
      <c r="G22" s="13"/>
      <c r="H22" s="13"/>
      <c r="I22" s="20"/>
      <c r="J22" s="22">
        <v>2092000</v>
      </c>
    </row>
    <row r="23" spans="1:11" ht="15.6" x14ac:dyDescent="0.3">
      <c r="A23" s="1" t="s">
        <v>221</v>
      </c>
      <c r="B23" s="22"/>
      <c r="C23" s="1"/>
      <c r="D23" s="13"/>
      <c r="E23" s="21"/>
      <c r="F23" s="13">
        <v>3191000</v>
      </c>
      <c r="G23" s="13"/>
      <c r="H23" s="13"/>
      <c r="I23" s="20"/>
      <c r="J23" s="22">
        <v>6802000</v>
      </c>
    </row>
    <row r="24" spans="1:11" ht="15.6" x14ac:dyDescent="0.3">
      <c r="A24" s="1" t="s">
        <v>223</v>
      </c>
      <c r="B24" s="22"/>
      <c r="C24" s="1"/>
      <c r="D24" s="13"/>
      <c r="E24" s="21"/>
      <c r="F24" s="13">
        <f>F20+F22+F23</f>
        <v>10633619.042163152</v>
      </c>
      <c r="G24" s="13">
        <f>$F24*G20/$F20</f>
        <v>12257688.188302536</v>
      </c>
      <c r="H24" s="13"/>
      <c r="I24" s="20"/>
      <c r="J24" s="13">
        <f>J20+J22+J23</f>
        <v>20894000</v>
      </c>
    </row>
    <row r="25" spans="1:11" ht="15.6" x14ac:dyDescent="0.3">
      <c r="A25" s="1" t="s">
        <v>222</v>
      </c>
      <c r="B25" s="1"/>
      <c r="C25" s="1"/>
      <c r="D25" s="22">
        <v>8565000</v>
      </c>
      <c r="J25" s="22">
        <v>21239000</v>
      </c>
    </row>
    <row r="26" spans="1:11" ht="15.6" x14ac:dyDescent="0.3">
      <c r="A26" s="1"/>
      <c r="B26" s="1"/>
      <c r="C26" s="1"/>
      <c r="D26" s="1"/>
      <c r="J26" s="22"/>
    </row>
    <row r="27" spans="1:11" ht="15.6" x14ac:dyDescent="0.3">
      <c r="A27" s="1" t="s">
        <v>50</v>
      </c>
      <c r="B27" s="1"/>
      <c r="C27" s="1"/>
      <c r="D27" s="1"/>
    </row>
    <row r="28" spans="1:11" ht="15.6" x14ac:dyDescent="0.3">
      <c r="A28" s="1" t="s">
        <v>49</v>
      </c>
      <c r="B28" s="1"/>
      <c r="C28" s="1"/>
      <c r="D28" s="1"/>
    </row>
    <row r="29" spans="1:11" ht="15.6" x14ac:dyDescent="0.3">
      <c r="A29" s="1" t="s">
        <v>48</v>
      </c>
      <c r="B29" s="1"/>
      <c r="C29" s="1"/>
      <c r="D29" s="1"/>
    </row>
    <row r="30" spans="1:11" ht="15.6" x14ac:dyDescent="0.3">
      <c r="A30" s="1" t="s">
        <v>47</v>
      </c>
      <c r="B30" s="1"/>
      <c r="C30" s="1"/>
      <c r="D30" s="1"/>
    </row>
    <row r="31" spans="1:11" ht="15.6" x14ac:dyDescent="0.3">
      <c r="A31" s="1" t="s">
        <v>46</v>
      </c>
      <c r="B31" s="1"/>
      <c r="C31" s="1"/>
      <c r="D31" s="1"/>
    </row>
    <row r="32" spans="1:11" ht="15.6" x14ac:dyDescent="0.3">
      <c r="A32" s="1" t="s">
        <v>45</v>
      </c>
      <c r="B32" s="1"/>
      <c r="C32" s="1"/>
      <c r="D32" s="1"/>
    </row>
    <row r="33" spans="1:4" ht="15.6" x14ac:dyDescent="0.3">
      <c r="A33" s="1" t="s">
        <v>44</v>
      </c>
      <c r="B33" s="1"/>
      <c r="C33" s="1"/>
      <c r="D33" s="1"/>
    </row>
    <row r="34" spans="1:4" ht="15.6" x14ac:dyDescent="0.3">
      <c r="A34" s="1" t="s">
        <v>43</v>
      </c>
      <c r="B34" s="1"/>
      <c r="C34" s="1"/>
      <c r="D34" s="1"/>
    </row>
    <row r="35" spans="1:4" ht="15.6" x14ac:dyDescent="0.3">
      <c r="A35" s="1" t="s">
        <v>42</v>
      </c>
      <c r="B35" s="1"/>
      <c r="C35" s="1"/>
      <c r="D35" s="1"/>
    </row>
    <row r="36" spans="1:4" ht="15.6" x14ac:dyDescent="0.3">
      <c r="A36" s="1" t="s">
        <v>209</v>
      </c>
      <c r="B36" s="1"/>
      <c r="C36" s="1"/>
      <c r="D36" s="1"/>
    </row>
    <row r="37" spans="1:4" ht="15.6" x14ac:dyDescent="0.3">
      <c r="A37" s="1" t="s">
        <v>210</v>
      </c>
      <c r="B37" s="1"/>
      <c r="C37" s="1"/>
      <c r="D37" s="1"/>
    </row>
    <row r="38" spans="1:4" ht="15.6" x14ac:dyDescent="0.3">
      <c r="A38" s="1" t="s">
        <v>224</v>
      </c>
    </row>
  </sheetData>
  <mergeCells count="5">
    <mergeCell ref="D3:E3"/>
    <mergeCell ref="F3:G3"/>
    <mergeCell ref="H3:I3"/>
    <mergeCell ref="J3:K3"/>
    <mergeCell ref="B3:C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12</vt:i4>
      </vt:variant>
      <vt:variant>
        <vt:lpstr>Graphiques</vt:lpstr>
      </vt:variant>
      <vt:variant>
        <vt:i4>7</vt:i4>
      </vt:variant>
    </vt:vector>
  </HeadingPairs>
  <TitlesOfParts>
    <vt:vector size="19" baseType="lpstr">
      <vt:lpstr>ReadMe</vt:lpstr>
      <vt:lpstr>DataF5.1</vt:lpstr>
      <vt:lpstr>DataF5.2</vt:lpstr>
      <vt:lpstr>DataF5.3</vt:lpstr>
      <vt:lpstr>DataF5.4</vt:lpstr>
      <vt:lpstr>DataF5.5</vt:lpstr>
      <vt:lpstr>DataF5.6</vt:lpstr>
      <vt:lpstr>DataF5.7</vt:lpstr>
      <vt:lpstr>DataUK</vt:lpstr>
      <vt:lpstr>DataSweden</vt:lpstr>
      <vt:lpstr>CopieDataG4.1</vt:lpstr>
      <vt:lpstr>CopieDataG4.3</vt:lpstr>
      <vt:lpstr>F5.1</vt:lpstr>
      <vt:lpstr>F5.2</vt:lpstr>
      <vt:lpstr>F5.3</vt:lpstr>
      <vt:lpstr>F5.4</vt:lpstr>
      <vt:lpstr>F5.5</vt:lpstr>
      <vt:lpstr>F5.6</vt:lpstr>
      <vt:lpstr>F5.7</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2018-06-04T08:36:35Z</dcterms:created>
  <dcterms:modified xsi:type="dcterms:W3CDTF">2020-01-06T14:28:38Z</dcterms:modified>
</cp:coreProperties>
</file>