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theme/themeOverride1.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theme/themeOverride2.xml" ContentType="application/vnd.openxmlformats-officedocument.themeOverrid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Users\t.piketty\Dropbox\Piketty2019Capital&amp;Ideologie\LivreEN\xls\nonumber\"/>
    </mc:Choice>
  </mc:AlternateContent>
  <bookViews>
    <workbookView xWindow="0" yWindow="0" windowWidth="20160" windowHeight="9744"/>
  </bookViews>
  <sheets>
    <sheet name="ReadMe" sheetId="41" r:id="rId1"/>
    <sheet name="F6.1" sheetId="37" r:id="rId2"/>
    <sheet name="F6.2" sheetId="36" r:id="rId3"/>
    <sheet name="F6.3" sheetId="34" r:id="rId4"/>
    <sheet name="F6.4" sheetId="39" r:id="rId5"/>
    <sheet name="T6.1" sheetId="33" r:id="rId6"/>
    <sheet name="DataF6.1" sheetId="38" r:id="rId7"/>
    <sheet name="DataF6.2" sheetId="31" r:id="rId8"/>
    <sheet name="DataF6.3" sheetId="35" r:id="rId9"/>
    <sheet name="DataF6.4" sheetId="40" r:id="rId10"/>
    <sheet name="DataT6.1" sheetId="32" r:id="rId11"/>
  </sheets>
  <externalReferences>
    <externalReference r:id="rId12"/>
    <externalReference r:id="rId13"/>
    <externalReference r:id="rId14"/>
    <externalReference r:id="rId15"/>
    <externalReference r:id="rId16"/>
  </externalReferences>
  <definedNames>
    <definedName name="_10000" localSheetId="6">[1]Регион!#REF!</definedName>
    <definedName name="_10000" localSheetId="8">[1]Регион!#REF!</definedName>
    <definedName name="_10000" localSheetId="9">[1]Регион!#REF!</definedName>
    <definedName name="_10000" localSheetId="5">[1]Регион!#REF!</definedName>
    <definedName name="_10000">[1]Регион!#REF!</definedName>
    <definedName name="_1080" localSheetId="6">[2]Регион!#REF!</definedName>
    <definedName name="_1080" localSheetId="8">[2]Регион!#REF!</definedName>
    <definedName name="_1080" localSheetId="9">[2]Регион!#REF!</definedName>
    <definedName name="_1080" localSheetId="5">[2]Регион!#REF!</definedName>
    <definedName name="_1080">[2]Регион!#REF!</definedName>
    <definedName name="_1090" localSheetId="6">[2]Регион!#REF!</definedName>
    <definedName name="_1090" localSheetId="8">[2]Регион!#REF!</definedName>
    <definedName name="_1090" localSheetId="9">[2]Регион!#REF!</definedName>
    <definedName name="_1090" localSheetId="5">[2]Регион!#REF!</definedName>
    <definedName name="_1090">[2]Регион!#REF!</definedName>
    <definedName name="_1100" localSheetId="6">[2]Регион!#REF!</definedName>
    <definedName name="_1100" localSheetId="8">[2]Регион!#REF!</definedName>
    <definedName name="_1100" localSheetId="9">[2]Регион!#REF!</definedName>
    <definedName name="_1100" localSheetId="5">[2]Регион!#REF!</definedName>
    <definedName name="_1100">[2]Регион!#REF!</definedName>
    <definedName name="_1110" localSheetId="6">[2]Регион!#REF!</definedName>
    <definedName name="_1110" localSheetId="8">[2]Регион!#REF!</definedName>
    <definedName name="_1110" localSheetId="9">[2]Регион!#REF!</definedName>
    <definedName name="_1110" localSheetId="5">[2]Регион!#REF!</definedName>
    <definedName name="_1110">[2]Регион!#REF!</definedName>
    <definedName name="_2" localSheetId="6">[1]Регион!#REF!</definedName>
    <definedName name="_2" localSheetId="8">[1]Регион!#REF!</definedName>
    <definedName name="_2" localSheetId="9">[1]Регион!#REF!</definedName>
    <definedName name="_2" localSheetId="5">[1]Регион!#REF!</definedName>
    <definedName name="_2">[1]Регион!#REF!</definedName>
    <definedName name="_2010" localSheetId="6">#REF!</definedName>
    <definedName name="_2010" localSheetId="8">#REF!</definedName>
    <definedName name="_2010" localSheetId="9">#REF!</definedName>
    <definedName name="_2010" localSheetId="0">#REF!</definedName>
    <definedName name="_2010" localSheetId="5">#REF!</definedName>
    <definedName name="_2010">#REF!</definedName>
    <definedName name="_2080" localSheetId="6">[2]Регион!#REF!</definedName>
    <definedName name="_2080" localSheetId="8">[2]Регион!#REF!</definedName>
    <definedName name="_2080" localSheetId="9">[2]Регион!#REF!</definedName>
    <definedName name="_2080" localSheetId="0">[2]Регион!#REF!</definedName>
    <definedName name="_2080" localSheetId="5">[2]Регион!#REF!</definedName>
    <definedName name="_2080">[2]Регион!#REF!</definedName>
    <definedName name="_2090" localSheetId="6">[2]Регион!#REF!</definedName>
    <definedName name="_2090" localSheetId="8">[2]Регион!#REF!</definedName>
    <definedName name="_2090" localSheetId="9">[2]Регион!#REF!</definedName>
    <definedName name="_2090" localSheetId="5">[2]Регион!#REF!</definedName>
    <definedName name="_2090">[2]Регион!#REF!</definedName>
    <definedName name="_2100" localSheetId="6">[2]Регион!#REF!</definedName>
    <definedName name="_2100" localSheetId="8">[2]Регион!#REF!</definedName>
    <definedName name="_2100" localSheetId="9">[2]Регион!#REF!</definedName>
    <definedName name="_2100" localSheetId="5">[2]Регион!#REF!</definedName>
    <definedName name="_2100">[2]Регион!#REF!</definedName>
    <definedName name="_2110" localSheetId="6">[2]Регион!#REF!</definedName>
    <definedName name="_2110" localSheetId="8">[2]Регион!#REF!</definedName>
    <definedName name="_2110" localSheetId="9">[2]Регион!#REF!</definedName>
    <definedName name="_2110" localSheetId="5">[2]Регион!#REF!</definedName>
    <definedName name="_2110">[2]Регион!#REF!</definedName>
    <definedName name="_3080" localSheetId="6">[2]Регион!#REF!</definedName>
    <definedName name="_3080" localSheetId="8">[2]Регион!#REF!</definedName>
    <definedName name="_3080" localSheetId="9">[2]Регион!#REF!</definedName>
    <definedName name="_3080" localSheetId="5">[2]Регион!#REF!</definedName>
    <definedName name="_3080">[2]Регион!#REF!</definedName>
    <definedName name="_3090" localSheetId="6">[2]Регион!#REF!</definedName>
    <definedName name="_3090" localSheetId="8">[2]Регион!#REF!</definedName>
    <definedName name="_3090" localSheetId="9">[2]Регион!#REF!</definedName>
    <definedName name="_3090" localSheetId="5">[2]Регион!#REF!</definedName>
    <definedName name="_3090">[2]Регион!#REF!</definedName>
    <definedName name="_3100" localSheetId="6">[2]Регион!#REF!</definedName>
    <definedName name="_3100" localSheetId="8">[2]Регион!#REF!</definedName>
    <definedName name="_3100" localSheetId="9">[2]Регион!#REF!</definedName>
    <definedName name="_3100" localSheetId="5">[2]Регион!#REF!</definedName>
    <definedName name="_3100">[2]Регион!#REF!</definedName>
    <definedName name="_3110" localSheetId="6">[2]Регион!#REF!</definedName>
    <definedName name="_3110" localSheetId="8">[2]Регион!#REF!</definedName>
    <definedName name="_3110" localSheetId="9">[2]Регион!#REF!</definedName>
    <definedName name="_3110" localSheetId="5">[2]Регион!#REF!</definedName>
    <definedName name="_3110">[2]Регион!#REF!</definedName>
    <definedName name="_4080" localSheetId="6">[2]Регион!#REF!</definedName>
    <definedName name="_4080" localSheetId="8">[2]Регион!#REF!</definedName>
    <definedName name="_4080" localSheetId="9">[2]Регион!#REF!</definedName>
    <definedName name="_4080" localSheetId="5">[2]Регион!#REF!</definedName>
    <definedName name="_4080">[2]Регион!#REF!</definedName>
    <definedName name="_4090" localSheetId="6">[2]Регион!#REF!</definedName>
    <definedName name="_4090" localSheetId="8">[2]Регион!#REF!</definedName>
    <definedName name="_4090" localSheetId="9">[2]Регион!#REF!</definedName>
    <definedName name="_4090" localSheetId="5">[2]Регион!#REF!</definedName>
    <definedName name="_4090">[2]Регион!#REF!</definedName>
    <definedName name="_4100" localSheetId="6">[2]Регион!#REF!</definedName>
    <definedName name="_4100" localSheetId="8">[2]Регион!#REF!</definedName>
    <definedName name="_4100" localSheetId="9">[2]Регион!#REF!</definedName>
    <definedName name="_4100" localSheetId="5">[2]Регион!#REF!</definedName>
    <definedName name="_4100">[2]Регион!#REF!</definedName>
    <definedName name="_4110" localSheetId="6">[2]Регион!#REF!</definedName>
    <definedName name="_4110" localSheetId="8">[2]Регион!#REF!</definedName>
    <definedName name="_4110" localSheetId="9">[2]Регион!#REF!</definedName>
    <definedName name="_4110" localSheetId="5">[2]Регион!#REF!</definedName>
    <definedName name="_4110">[2]Регион!#REF!</definedName>
    <definedName name="_5080" localSheetId="6">[2]Регион!#REF!</definedName>
    <definedName name="_5080" localSheetId="8">[2]Регион!#REF!</definedName>
    <definedName name="_5080" localSheetId="9">[2]Регион!#REF!</definedName>
    <definedName name="_5080" localSheetId="5">[2]Регион!#REF!</definedName>
    <definedName name="_5080">[2]Регион!#REF!</definedName>
    <definedName name="_5090" localSheetId="6">[2]Регион!#REF!</definedName>
    <definedName name="_5090" localSheetId="8">[2]Регион!#REF!</definedName>
    <definedName name="_5090" localSheetId="9">[2]Регион!#REF!</definedName>
    <definedName name="_5090" localSheetId="5">[2]Регион!#REF!</definedName>
    <definedName name="_5090">[2]Регион!#REF!</definedName>
    <definedName name="_5100" localSheetId="6">[2]Регион!#REF!</definedName>
    <definedName name="_5100" localSheetId="8">[2]Регион!#REF!</definedName>
    <definedName name="_5100" localSheetId="9">[2]Регион!#REF!</definedName>
    <definedName name="_5100" localSheetId="5">[2]Регион!#REF!</definedName>
    <definedName name="_5100">[2]Регион!#REF!</definedName>
    <definedName name="_5110" localSheetId="6">[2]Регион!#REF!</definedName>
    <definedName name="_5110" localSheetId="8">[2]Регион!#REF!</definedName>
    <definedName name="_5110" localSheetId="9">[2]Регион!#REF!</definedName>
    <definedName name="_5110" localSheetId="5">[2]Регион!#REF!</definedName>
    <definedName name="_5110">[2]Регион!#REF!</definedName>
    <definedName name="_6080" localSheetId="6">[2]Регион!#REF!</definedName>
    <definedName name="_6080" localSheetId="8">[2]Регион!#REF!</definedName>
    <definedName name="_6080" localSheetId="9">[2]Регион!#REF!</definedName>
    <definedName name="_6080" localSheetId="5">[2]Регион!#REF!</definedName>
    <definedName name="_6080">[2]Регион!#REF!</definedName>
    <definedName name="_6090" localSheetId="6">[2]Регион!#REF!</definedName>
    <definedName name="_6090" localSheetId="8">[2]Регион!#REF!</definedName>
    <definedName name="_6090" localSheetId="9">[2]Регион!#REF!</definedName>
    <definedName name="_6090" localSheetId="5">[2]Регион!#REF!</definedName>
    <definedName name="_6090">[2]Регион!#REF!</definedName>
    <definedName name="_6100" localSheetId="6">[2]Регион!#REF!</definedName>
    <definedName name="_6100" localSheetId="8">[2]Регион!#REF!</definedName>
    <definedName name="_6100" localSheetId="9">[2]Регион!#REF!</definedName>
    <definedName name="_6100" localSheetId="5">[2]Регион!#REF!</definedName>
    <definedName name="_6100">[2]Регион!#REF!</definedName>
    <definedName name="_6110" localSheetId="6">[2]Регион!#REF!</definedName>
    <definedName name="_6110" localSheetId="8">[2]Регион!#REF!</definedName>
    <definedName name="_6110" localSheetId="9">[2]Регион!#REF!</definedName>
    <definedName name="_6110" localSheetId="5">[2]Регион!#REF!</definedName>
    <definedName name="_6110">[2]Регион!#REF!</definedName>
    <definedName name="_7031_1" localSheetId="6">[2]Регион!#REF!</definedName>
    <definedName name="_7031_1" localSheetId="8">[2]Регион!#REF!</definedName>
    <definedName name="_7031_1" localSheetId="9">[2]Регион!#REF!</definedName>
    <definedName name="_7031_1" localSheetId="5">[2]Регион!#REF!</definedName>
    <definedName name="_7031_1">[2]Регион!#REF!</definedName>
    <definedName name="_7031_2" localSheetId="6">[2]Регион!#REF!</definedName>
    <definedName name="_7031_2" localSheetId="8">[2]Регион!#REF!</definedName>
    <definedName name="_7031_2" localSheetId="9">[2]Регион!#REF!</definedName>
    <definedName name="_7031_2" localSheetId="5">[2]Регион!#REF!</definedName>
    <definedName name="_7031_2">[2]Регион!#REF!</definedName>
    <definedName name="_7032_1" localSheetId="6">[2]Регион!#REF!</definedName>
    <definedName name="_7032_1" localSheetId="8">[2]Регион!#REF!</definedName>
    <definedName name="_7032_1" localSheetId="9">[2]Регион!#REF!</definedName>
    <definedName name="_7032_1" localSheetId="5">[2]Регион!#REF!</definedName>
    <definedName name="_7032_1">[2]Регион!#REF!</definedName>
    <definedName name="_7032_2" localSheetId="6">[2]Регион!#REF!</definedName>
    <definedName name="_7032_2" localSheetId="8">[2]Регион!#REF!</definedName>
    <definedName name="_7032_2" localSheetId="9">[2]Регион!#REF!</definedName>
    <definedName name="_7032_2" localSheetId="5">[2]Регион!#REF!</definedName>
    <definedName name="_7032_2">[2]Регион!#REF!</definedName>
    <definedName name="_7033_1" localSheetId="6">[2]Регион!#REF!</definedName>
    <definedName name="_7033_1" localSheetId="8">[2]Регион!#REF!</definedName>
    <definedName name="_7033_1" localSheetId="9">[2]Регион!#REF!</definedName>
    <definedName name="_7033_1" localSheetId="5">[2]Регион!#REF!</definedName>
    <definedName name="_7033_1">[2]Регион!#REF!</definedName>
    <definedName name="_7033_2" localSheetId="6">[2]Регион!#REF!</definedName>
    <definedName name="_7033_2" localSheetId="8">[2]Регион!#REF!</definedName>
    <definedName name="_7033_2" localSheetId="9">[2]Регион!#REF!</definedName>
    <definedName name="_7033_2" localSheetId="5">[2]Регион!#REF!</definedName>
    <definedName name="_7033_2">[2]Регион!#REF!</definedName>
    <definedName name="_7034_1" localSheetId="6">[2]Регион!#REF!</definedName>
    <definedName name="_7034_1" localSheetId="8">[2]Регион!#REF!</definedName>
    <definedName name="_7034_1" localSheetId="9">[2]Регион!#REF!</definedName>
    <definedName name="_7034_1" localSheetId="5">[2]Регион!#REF!</definedName>
    <definedName name="_7034_1">[2]Регион!#REF!</definedName>
    <definedName name="_7034_2" localSheetId="6">[2]Регион!#REF!</definedName>
    <definedName name="_7034_2" localSheetId="8">[2]Регион!#REF!</definedName>
    <definedName name="_7034_2" localSheetId="9">[2]Регион!#REF!</definedName>
    <definedName name="_7034_2" localSheetId="5">[2]Регион!#REF!</definedName>
    <definedName name="_7034_2">[2]Регион!#REF!</definedName>
    <definedName name="column_head" localSheetId="6">#REF!</definedName>
    <definedName name="column_head" localSheetId="8">#REF!</definedName>
    <definedName name="column_head" localSheetId="9">#REF!</definedName>
    <definedName name="column_head" localSheetId="0">#REF!</definedName>
    <definedName name="column_head" localSheetId="5">#REF!</definedName>
    <definedName name="column_head">#REF!</definedName>
    <definedName name="column_headings" localSheetId="6">#REF!</definedName>
    <definedName name="column_headings" localSheetId="8">#REF!</definedName>
    <definedName name="column_headings" localSheetId="9">#REF!</definedName>
    <definedName name="column_headings" localSheetId="0">#REF!</definedName>
    <definedName name="column_headings" localSheetId="5">#REF!</definedName>
    <definedName name="column_headings">#REF!</definedName>
    <definedName name="column_numbers" localSheetId="6">#REF!</definedName>
    <definedName name="column_numbers" localSheetId="8">#REF!</definedName>
    <definedName name="column_numbers" localSheetId="9">#REF!</definedName>
    <definedName name="column_numbers" localSheetId="5">#REF!</definedName>
    <definedName name="column_numbers">#REF!</definedName>
    <definedName name="data" localSheetId="6">#REF!</definedName>
    <definedName name="data" localSheetId="8">#REF!</definedName>
    <definedName name="data" localSheetId="9">#REF!</definedName>
    <definedName name="data" localSheetId="5">#REF!</definedName>
    <definedName name="data">#REF!</definedName>
    <definedName name="data2" localSheetId="6">#REF!</definedName>
    <definedName name="data2" localSheetId="8">#REF!</definedName>
    <definedName name="data2" localSheetId="9">#REF!</definedName>
    <definedName name="data2" localSheetId="5">#REF!</definedName>
    <definedName name="data2">#REF!</definedName>
    <definedName name="Diag" localSheetId="6">#REF!,#REF!</definedName>
    <definedName name="Diag" localSheetId="8">#REF!,#REF!</definedName>
    <definedName name="Diag" localSheetId="9">#REF!,#REF!</definedName>
    <definedName name="Diag" localSheetId="0">#REF!,#REF!</definedName>
    <definedName name="Diag" localSheetId="5">#REF!,#REF!</definedName>
    <definedName name="Diag">#REF!,#REF!</definedName>
    <definedName name="ea_flux" localSheetId="6">#REF!</definedName>
    <definedName name="ea_flux" localSheetId="8">#REF!</definedName>
    <definedName name="ea_flux" localSheetId="9">#REF!</definedName>
    <definedName name="ea_flux" localSheetId="0">#REF!</definedName>
    <definedName name="ea_flux" localSheetId="5">#REF!</definedName>
    <definedName name="ea_flux">#REF!</definedName>
    <definedName name="Equilibre" localSheetId="6">#REF!</definedName>
    <definedName name="Equilibre" localSheetId="8">#REF!</definedName>
    <definedName name="Equilibre" localSheetId="9">#REF!</definedName>
    <definedName name="Equilibre" localSheetId="5">#REF!</definedName>
    <definedName name="Equilibre">#REF!</definedName>
    <definedName name="females">'[3]rba table'!$I$10:$I$49</definedName>
    <definedName name="fig4b" localSheetId="6">#REF!</definedName>
    <definedName name="fig4b" localSheetId="8">#REF!</definedName>
    <definedName name="fig4b" localSheetId="9">#REF!</definedName>
    <definedName name="fig4b" localSheetId="0">#REF!</definedName>
    <definedName name="fig4b" localSheetId="5">#REF!</definedName>
    <definedName name="fig4b">#REF!</definedName>
    <definedName name="fmtr" localSheetId="6">#REF!</definedName>
    <definedName name="fmtr" localSheetId="8">#REF!</definedName>
    <definedName name="fmtr" localSheetId="9">#REF!</definedName>
    <definedName name="fmtr" localSheetId="0">#REF!</definedName>
    <definedName name="fmtr" localSheetId="5">#REF!</definedName>
    <definedName name="fmtr">#REF!</definedName>
    <definedName name="footno" localSheetId="6">#REF!</definedName>
    <definedName name="footno" localSheetId="8">#REF!</definedName>
    <definedName name="footno" localSheetId="9">#REF!</definedName>
    <definedName name="footno" localSheetId="5">#REF!</definedName>
    <definedName name="footno">#REF!</definedName>
    <definedName name="footnotes" localSheetId="6">#REF!</definedName>
    <definedName name="footnotes" localSheetId="8">#REF!</definedName>
    <definedName name="footnotes" localSheetId="9">#REF!</definedName>
    <definedName name="footnotes" localSheetId="5">#REF!</definedName>
    <definedName name="footnotes">#REF!</definedName>
    <definedName name="footnotes2" localSheetId="6">#REF!</definedName>
    <definedName name="footnotes2" localSheetId="8">#REF!</definedName>
    <definedName name="footnotes2" localSheetId="9">#REF!</definedName>
    <definedName name="footnotes2" localSheetId="5">#REF!</definedName>
    <definedName name="footnotes2">#REF!</definedName>
    <definedName name="GEOG9703" localSheetId="6">#REF!</definedName>
    <definedName name="GEOG9703" localSheetId="8">#REF!</definedName>
    <definedName name="GEOG9703" localSheetId="9">#REF!</definedName>
    <definedName name="GEOG9703" localSheetId="5">#REF!</definedName>
    <definedName name="GEOG9703">#REF!</definedName>
    <definedName name="HTML_CodePage" hidden="1">1252</definedName>
    <definedName name="HTML_Control" localSheetId="8" hidden="1">{"'swa xoffs'!$A$4:$Q$37"}</definedName>
    <definedName name="HTML_Control" localSheetId="0" hidden="1">{"'swa xoffs'!$A$4:$Q$37"}</definedName>
    <definedName name="HTML_Control" localSheetId="5"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'[3]rba table'!$C$10:$C$49</definedName>
    <definedName name="PIB" localSheetId="6">#REF!</definedName>
    <definedName name="PIB" localSheetId="8">#REF!</definedName>
    <definedName name="PIB" localSheetId="9">#REF!</definedName>
    <definedName name="PIB" localSheetId="0">#REF!</definedName>
    <definedName name="PIB" localSheetId="5">#REF!</definedName>
    <definedName name="PIB">#REF!</definedName>
    <definedName name="Rentflag">IF([4]Comparison!$B$7,"","not ")</definedName>
    <definedName name="ressources" localSheetId="6">#REF!</definedName>
    <definedName name="ressources" localSheetId="8">#REF!</definedName>
    <definedName name="ressources" localSheetId="9">#REF!</definedName>
    <definedName name="ressources" localSheetId="0">#REF!</definedName>
    <definedName name="ressources" localSheetId="5">#REF!</definedName>
    <definedName name="ressources">#REF!</definedName>
    <definedName name="rpflux" localSheetId="6">#REF!</definedName>
    <definedName name="rpflux" localSheetId="8">#REF!</definedName>
    <definedName name="rpflux" localSheetId="9">#REF!</definedName>
    <definedName name="rpflux" localSheetId="5">#REF!</definedName>
    <definedName name="rpflux">#REF!</definedName>
    <definedName name="rptof" localSheetId="6">#REF!</definedName>
    <definedName name="rptof" localSheetId="8">#REF!</definedName>
    <definedName name="rptof" localSheetId="9">#REF!</definedName>
    <definedName name="rptof" localSheetId="5">#REF!</definedName>
    <definedName name="rptof">#REF!</definedName>
    <definedName name="rq" localSheetId="6">#REF!</definedName>
    <definedName name="rq" localSheetId="8">#REF!</definedName>
    <definedName name="rq" localSheetId="9">#REF!</definedName>
    <definedName name="rq" localSheetId="5">#REF!</definedName>
    <definedName name="rq">#REF!</definedName>
    <definedName name="spanners_level1" localSheetId="6">#REF!</definedName>
    <definedName name="spanners_level1" localSheetId="8">#REF!</definedName>
    <definedName name="spanners_level1" localSheetId="9">#REF!</definedName>
    <definedName name="spanners_level1" localSheetId="5">#REF!</definedName>
    <definedName name="spanners_level1">#REF!</definedName>
    <definedName name="spanners_level2" localSheetId="6">#REF!</definedName>
    <definedName name="spanners_level2" localSheetId="8">#REF!</definedName>
    <definedName name="spanners_level2" localSheetId="9">#REF!</definedName>
    <definedName name="spanners_level2" localSheetId="5">#REF!</definedName>
    <definedName name="spanners_level2">#REF!</definedName>
    <definedName name="spanners_level3" localSheetId="6">#REF!</definedName>
    <definedName name="spanners_level3" localSheetId="8">#REF!</definedName>
    <definedName name="spanners_level3" localSheetId="9">#REF!</definedName>
    <definedName name="spanners_level3" localSheetId="5">#REF!</definedName>
    <definedName name="spanners_level3">#REF!</definedName>
    <definedName name="spanners_level4" localSheetId="6">#REF!</definedName>
    <definedName name="spanners_level4" localSheetId="8">#REF!</definedName>
    <definedName name="spanners_level4" localSheetId="9">#REF!</definedName>
    <definedName name="spanners_level4" localSheetId="5">#REF!</definedName>
    <definedName name="spanners_level4">#REF!</definedName>
    <definedName name="spanners_level5" localSheetId="6">#REF!</definedName>
    <definedName name="spanners_level5" localSheetId="8">#REF!</definedName>
    <definedName name="spanners_level5" localSheetId="9">#REF!</definedName>
    <definedName name="spanners_level5" localSheetId="5">#REF!</definedName>
    <definedName name="spanners_level5">#REF!</definedName>
    <definedName name="spanners_levelV" localSheetId="6">#REF!</definedName>
    <definedName name="spanners_levelV" localSheetId="8">#REF!</definedName>
    <definedName name="spanners_levelV" localSheetId="9">#REF!</definedName>
    <definedName name="spanners_levelV" localSheetId="5">#REF!</definedName>
    <definedName name="spanners_levelV">#REF!</definedName>
    <definedName name="spanners_levelX" localSheetId="6">#REF!</definedName>
    <definedName name="spanners_levelX" localSheetId="8">#REF!</definedName>
    <definedName name="spanners_levelX" localSheetId="9">#REF!</definedName>
    <definedName name="spanners_levelX" localSheetId="5">#REF!</definedName>
    <definedName name="spanners_levelX">#REF!</definedName>
    <definedName name="spanners_levelY" localSheetId="6">#REF!</definedName>
    <definedName name="spanners_levelY" localSheetId="8">#REF!</definedName>
    <definedName name="spanners_levelY" localSheetId="9">#REF!</definedName>
    <definedName name="spanners_levelY" localSheetId="5">#REF!</definedName>
    <definedName name="spanners_levelY">#REF!</definedName>
    <definedName name="spanners_levelZ" localSheetId="6">#REF!</definedName>
    <definedName name="spanners_levelZ" localSheetId="8">#REF!</definedName>
    <definedName name="spanners_levelZ" localSheetId="9">#REF!</definedName>
    <definedName name="spanners_levelZ" localSheetId="5">#REF!</definedName>
    <definedName name="spanners_levelZ">#REF!</definedName>
    <definedName name="stub_lines" localSheetId="6">#REF!</definedName>
    <definedName name="stub_lines" localSheetId="8">#REF!</definedName>
    <definedName name="stub_lines" localSheetId="9">#REF!</definedName>
    <definedName name="stub_lines" localSheetId="5">#REF!</definedName>
    <definedName name="stub_lines">#REF!</definedName>
    <definedName name="Table_DE.4b__Sources_of_private_wealth_accumulation_in_Germany__1870_2010___Multiplicative_decomposition">[5]TableDE4b!$A$3</definedName>
    <definedName name="temp" localSheetId="6">#REF!</definedName>
    <definedName name="temp" localSheetId="8">#REF!</definedName>
    <definedName name="temp" localSheetId="9">#REF!</definedName>
    <definedName name="temp" localSheetId="0">#REF!</definedName>
    <definedName name="temp" localSheetId="5">#REF!</definedName>
    <definedName name="temp">#REF!</definedName>
    <definedName name="test" localSheetId="6">[1]Регион!#REF!</definedName>
    <definedName name="test" localSheetId="8">[1]Регион!#REF!</definedName>
    <definedName name="test" localSheetId="9">[1]Регион!#REF!</definedName>
    <definedName name="test" localSheetId="0">[1]Регион!#REF!</definedName>
    <definedName name="test" localSheetId="5">[1]Регион!#REF!</definedName>
    <definedName name="test">[1]Регион!#REF!</definedName>
    <definedName name="titles" localSheetId="6">#REF!</definedName>
    <definedName name="titles" localSheetId="8">#REF!</definedName>
    <definedName name="titles" localSheetId="9">#REF!</definedName>
    <definedName name="titles" localSheetId="0">#REF!</definedName>
    <definedName name="titles" localSheetId="5">#REF!</definedName>
    <definedName name="titles">#REF!</definedName>
    <definedName name="totals" localSheetId="6">#REF!</definedName>
    <definedName name="totals" localSheetId="8">#REF!</definedName>
    <definedName name="totals" localSheetId="9">#REF!</definedName>
    <definedName name="totals" localSheetId="5">#REF!</definedName>
    <definedName name="totals">#REF!</definedName>
    <definedName name="tt" localSheetId="6">#REF!</definedName>
    <definedName name="tt" localSheetId="8">#REF!</definedName>
    <definedName name="tt" localSheetId="9">#REF!</definedName>
    <definedName name="tt" localSheetId="5">#REF!</definedName>
    <definedName name="tt">#REF!</definedName>
    <definedName name="xxx" localSheetId="6">#REF!</definedName>
    <definedName name="xxx" localSheetId="8">#REF!</definedName>
    <definedName name="xxx" localSheetId="9">#REF!</definedName>
    <definedName name="xxx" localSheetId="5">#REF!</definedName>
    <definedName name="xxx">#REF!</definedName>
    <definedName name="Year">[4]Output!$C$4:$C$38</definedName>
    <definedName name="YearLabel">[4]Output!$B$15</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26" i="31" l="1"/>
  <c r="E25" i="31"/>
  <c r="E24" i="31"/>
  <c r="E23" i="31"/>
  <c r="E22" i="31"/>
  <c r="E21" i="31"/>
  <c r="E20" i="31"/>
  <c r="E19" i="31"/>
  <c r="E18" i="31"/>
  <c r="E17" i="31"/>
  <c r="E16" i="31"/>
  <c r="E15" i="31"/>
  <c r="E14" i="31"/>
  <c r="E13" i="31"/>
  <c r="E12" i="31"/>
  <c r="E11" i="31"/>
  <c r="E10" i="31"/>
  <c r="E9" i="31"/>
  <c r="E8" i="31"/>
  <c r="E7" i="31"/>
  <c r="E6" i="31"/>
  <c r="E5" i="31"/>
  <c r="E27" i="31"/>
  <c r="G6" i="40"/>
  <c r="G11" i="40"/>
  <c r="G10" i="40"/>
  <c r="G9" i="40"/>
  <c r="G8" i="40"/>
  <c r="G7" i="40"/>
  <c r="G5" i="40"/>
  <c r="D5" i="38"/>
  <c r="C7" i="33"/>
  <c r="B7" i="33"/>
  <c r="G7" i="33"/>
  <c r="A5" i="38"/>
  <c r="C10" i="33"/>
  <c r="B10" i="33"/>
  <c r="G10" i="33"/>
  <c r="B5" i="38"/>
  <c r="B69" i="32"/>
  <c r="D69" i="32"/>
  <c r="D8" i="33"/>
  <c r="D10" i="33"/>
  <c r="I6" i="32"/>
  <c r="Q6" i="32"/>
  <c r="D9" i="33"/>
  <c r="I5" i="32"/>
  <c r="I7" i="32"/>
  <c r="C9" i="33"/>
  <c r="Q5" i="32"/>
  <c r="Q7" i="32"/>
  <c r="B9" i="33"/>
  <c r="C8" i="33"/>
  <c r="B8" i="33"/>
  <c r="D63" i="32"/>
  <c r="D7" i="33"/>
  <c r="C6" i="32"/>
  <c r="K6" i="32"/>
  <c r="D6" i="33"/>
  <c r="C5" i="32"/>
  <c r="C7" i="32"/>
  <c r="C6" i="33"/>
  <c r="K5" i="32"/>
  <c r="K7" i="32"/>
  <c r="B6" i="33"/>
  <c r="B5" i="33"/>
  <c r="C5" i="33"/>
  <c r="D5" i="33"/>
  <c r="E5" i="33"/>
  <c r="E8" i="33"/>
  <c r="I8" i="33"/>
  <c r="E9" i="33"/>
  <c r="I9" i="33"/>
  <c r="H9" i="33"/>
  <c r="G9" i="33"/>
  <c r="F9" i="33"/>
  <c r="E10" i="33"/>
  <c r="I10" i="33"/>
  <c r="H10" i="33"/>
  <c r="F10" i="33"/>
  <c r="H8" i="33"/>
  <c r="G8" i="33"/>
  <c r="F8" i="33"/>
  <c r="F6" i="33"/>
  <c r="F7" i="33"/>
  <c r="F5" i="33"/>
  <c r="E6" i="33"/>
  <c r="I6" i="33"/>
  <c r="H6" i="33"/>
  <c r="G6" i="33"/>
  <c r="E7" i="33"/>
  <c r="I7" i="33"/>
  <c r="H7" i="33"/>
  <c r="I5" i="33"/>
  <c r="H5" i="33"/>
  <c r="G5" i="33"/>
  <c r="F69" i="32"/>
  <c r="J69" i="32"/>
  <c r="I69" i="32"/>
  <c r="H69" i="32"/>
  <c r="G69" i="32"/>
  <c r="B68" i="32"/>
  <c r="F68" i="32"/>
  <c r="J68" i="32"/>
  <c r="D68" i="32"/>
  <c r="I68" i="32"/>
  <c r="H68" i="32"/>
  <c r="G68" i="32"/>
  <c r="B67" i="32"/>
  <c r="F67" i="32"/>
  <c r="J67" i="32"/>
  <c r="D67" i="32"/>
  <c r="I67" i="32"/>
  <c r="H67" i="32"/>
  <c r="G67" i="32"/>
  <c r="B66" i="32"/>
  <c r="F66" i="32"/>
  <c r="J66" i="32"/>
  <c r="D66" i="32"/>
  <c r="I66" i="32"/>
  <c r="H66" i="32"/>
  <c r="G66" i="32"/>
  <c r="B65" i="32"/>
  <c r="F65" i="32"/>
  <c r="J65" i="32"/>
  <c r="D65" i="32"/>
  <c r="I65" i="32"/>
  <c r="H65" i="32"/>
  <c r="G65" i="32"/>
  <c r="F64" i="32"/>
  <c r="J64" i="32"/>
  <c r="D64" i="32"/>
  <c r="I64" i="32"/>
  <c r="H64" i="32"/>
  <c r="G64" i="32"/>
  <c r="F63" i="32"/>
  <c r="J63" i="32"/>
  <c r="I63" i="32"/>
  <c r="H63" i="32"/>
  <c r="G63" i="32"/>
  <c r="F62" i="32"/>
  <c r="J62" i="32"/>
  <c r="D62" i="32"/>
  <c r="I62" i="32"/>
  <c r="H62" i="32"/>
  <c r="G62" i="32"/>
  <c r="Y7" i="32"/>
  <c r="H5" i="32"/>
  <c r="H6" i="32"/>
  <c r="H7" i="32"/>
  <c r="P5" i="32"/>
  <c r="P6" i="32"/>
  <c r="P7" i="32"/>
  <c r="X7" i="32"/>
  <c r="G5" i="32"/>
  <c r="G6" i="32"/>
  <c r="G7" i="32"/>
  <c r="O5" i="32"/>
  <c r="O6" i="32"/>
  <c r="O7" i="32"/>
  <c r="W7" i="32"/>
  <c r="F5" i="32"/>
  <c r="F6" i="32"/>
  <c r="F7" i="32"/>
  <c r="N5" i="32"/>
  <c r="N6" i="32"/>
  <c r="N7" i="32"/>
  <c r="V7" i="32"/>
  <c r="E5" i="32"/>
  <c r="E6" i="32"/>
  <c r="E7" i="32"/>
  <c r="M5" i="32"/>
  <c r="M6" i="32"/>
  <c r="M7" i="32"/>
  <c r="U7" i="32"/>
  <c r="D5" i="32"/>
  <c r="D6" i="32"/>
  <c r="D7" i="32"/>
  <c r="L5" i="32"/>
  <c r="L6" i="32"/>
  <c r="L7" i="32"/>
  <c r="T7" i="32"/>
  <c r="S7" i="32"/>
  <c r="B5" i="32"/>
  <c r="B6" i="32"/>
  <c r="B7" i="32"/>
  <c r="J5" i="32"/>
  <c r="J6" i="32"/>
  <c r="J7" i="32"/>
  <c r="R7" i="32"/>
  <c r="Y6" i="32"/>
  <c r="X6" i="32"/>
  <c r="W6" i="32"/>
  <c r="V6" i="32"/>
  <c r="U6" i="32"/>
  <c r="T6" i="32"/>
  <c r="S6" i="32"/>
  <c r="R6" i="32"/>
  <c r="Y5" i="32"/>
  <c r="X5" i="32"/>
  <c r="W5" i="32"/>
  <c r="V5" i="32"/>
  <c r="U5" i="32"/>
  <c r="T5" i="32"/>
  <c r="S5" i="32"/>
  <c r="R5" i="32"/>
  <c r="H27" i="31"/>
  <c r="G27" i="31"/>
  <c r="F27" i="31"/>
  <c r="H26" i="31"/>
  <c r="G26" i="31"/>
  <c r="F26" i="31"/>
  <c r="H25" i="31"/>
  <c r="G25" i="31"/>
  <c r="F25" i="31"/>
  <c r="H24" i="31"/>
  <c r="G24" i="31"/>
  <c r="F24" i="31"/>
  <c r="H23" i="31"/>
  <c r="G23" i="31"/>
  <c r="F23" i="31"/>
  <c r="H22" i="31"/>
  <c r="G22" i="31"/>
  <c r="F22" i="31"/>
  <c r="H21" i="31"/>
  <c r="G21" i="31"/>
  <c r="F21" i="31"/>
  <c r="H20" i="31"/>
  <c r="G20" i="31"/>
  <c r="F20" i="31"/>
  <c r="H19" i="31"/>
  <c r="G19" i="31"/>
  <c r="F19" i="31"/>
  <c r="H18" i="31"/>
  <c r="G18" i="31"/>
  <c r="F18" i="31"/>
  <c r="H17" i="31"/>
  <c r="G17" i="31"/>
  <c r="F17" i="31"/>
  <c r="H16" i="31"/>
  <c r="G16" i="31"/>
  <c r="F16" i="31"/>
  <c r="H15" i="31"/>
  <c r="G15" i="31"/>
  <c r="F15" i="31"/>
  <c r="H14" i="31"/>
  <c r="G14" i="31"/>
  <c r="F14" i="31"/>
  <c r="H13" i="31"/>
  <c r="G13" i="31"/>
  <c r="F13" i="31"/>
  <c r="H12" i="31"/>
  <c r="G12" i="31"/>
  <c r="F12" i="31"/>
  <c r="H11" i="31"/>
  <c r="G11" i="31"/>
  <c r="F11" i="31"/>
  <c r="H10" i="31"/>
  <c r="G10" i="31"/>
  <c r="F10" i="31"/>
  <c r="H9" i="31"/>
  <c r="G9" i="31"/>
  <c r="F9" i="31"/>
  <c r="H8" i="31"/>
  <c r="G8" i="31"/>
  <c r="F8" i="31"/>
  <c r="H7" i="31"/>
  <c r="G7" i="31"/>
  <c r="F7" i="31"/>
  <c r="H6" i="31"/>
  <c r="G6" i="31"/>
  <c r="F6" i="31"/>
  <c r="B5" i="31"/>
  <c r="H5" i="31"/>
  <c r="G5" i="31"/>
  <c r="F5" i="31"/>
</calcChain>
</file>

<file path=xl/sharedStrings.xml><?xml version="1.0" encoding="utf-8"?>
<sst xmlns="http://schemas.openxmlformats.org/spreadsheetml/2006/main" count="175" uniqueCount="145">
  <si>
    <t>Total</t>
  </si>
  <si>
    <t>Voir texte de l'annexe au chapitre pour les références bibliographiques complètes liées à ces estimations</t>
  </si>
  <si>
    <t>Noirs esclaves</t>
  </si>
  <si>
    <t>Noirs libres</t>
  </si>
  <si>
    <t>Blancs</t>
  </si>
  <si>
    <t>Source: Henochsberg 2016, appendix table F</t>
  </si>
  <si>
    <t>Données sur la population à Saint-Domingue 1680-1790</t>
  </si>
  <si>
    <t>(milliers)</t>
  </si>
  <si>
    <t>Wyoming</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</si>
  <si>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</si>
  <si>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</si>
  <si>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</si>
  <si>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</si>
  <si>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</si>
  <si>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</si>
  <si>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</si>
  <si>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</si>
  <si>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</si>
  <si>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</si>
  <si>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</si>
  <si>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</si>
  <si>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</si>
  <si>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</si>
  <si>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</si>
  <si>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</si>
  <si>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</si>
  <si>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</si>
  <si>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</si>
  <si>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</si>
  <si>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</si>
  <si>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</si>
  <si>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</si>
  <si>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</si>
  <si>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</si>
  <si>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</si>
  <si>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</si>
  <si>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</si>
  <si>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</si>
  <si>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</si>
  <si>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</si>
  <si>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</si>
  <si>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</si>
  <si>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</si>
  <si>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</si>
  <si>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</si>
  <si>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</si>
  <si>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</si>
  <si>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</si>
  <si>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</si>
  <si>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</si>
  <si>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Delaware</t>
  </si>
  <si>
    <t>Connecticut</t>
  </si>
  <si>
    <t>Colorado</t>
  </si>
  <si>
    <t>California</t>
  </si>
  <si>
    <t>Arkansas</t>
  </si>
  <si>
    <t>Arizona</t>
  </si>
  <si>
    <t>Alaska</t>
  </si>
  <si>
    <t>Alabama</t>
  </si>
  <si>
    <t>Slaves / Total population (1860)</t>
  </si>
  <si>
    <t>Slaves / Total population (1850)</t>
  </si>
  <si>
    <t>Slaves / Total population (1840)</t>
  </si>
  <si>
    <t>Slaves / Total population (1830)</t>
  </si>
  <si>
    <t>Slaves / Total population (1820)</t>
  </si>
  <si>
    <t>Slaves / Total population (1810)</t>
  </si>
  <si>
    <t>Slaves / Total population (1800)</t>
  </si>
  <si>
    <t>Slaves / Total population (1790)</t>
  </si>
  <si>
    <t>Total population (1860)</t>
  </si>
  <si>
    <t>Total population (1850)</t>
  </si>
  <si>
    <t>Total population (1840)</t>
  </si>
  <si>
    <t>Total population (1830)</t>
  </si>
  <si>
    <t>Total population (1820)</t>
  </si>
  <si>
    <t>Total population (1810)</t>
  </si>
  <si>
    <t>Total population (1800)</t>
  </si>
  <si>
    <t>Total population (1790)</t>
  </si>
  <si>
    <t>Slave population (1860)</t>
  </si>
  <si>
    <t>Slave population (1850)</t>
  </si>
  <si>
    <t>Slave population (1840)</t>
  </si>
  <si>
    <t>Slave population (1830)</t>
  </si>
  <si>
    <t>Slave population (1820)</t>
  </si>
  <si>
    <t>Slave population (1810)</t>
  </si>
  <si>
    <t>Slave population (1800)</t>
  </si>
  <si>
    <t>Slave population (1790)</t>
  </si>
  <si>
    <t>State name</t>
  </si>
  <si>
    <t>Séries de données sur les esclaves dans les Etats US 1790-1860</t>
  </si>
  <si>
    <t>Total USA</t>
  </si>
  <si>
    <t>Total South</t>
  </si>
  <si>
    <t>Total North</t>
  </si>
  <si>
    <t>Données cohérentes avec les séries indiquées dans Piketty-Zucman 2013 Table US3b issues de Historical Statistics of the United States, Colonial Times to 1970, Bicentennial edition</t>
  </si>
  <si>
    <t>Negro</t>
  </si>
  <si>
    <t>incl. Slaves</t>
  </si>
  <si>
    <t>incl. Free</t>
  </si>
  <si>
    <t>Whites</t>
  </si>
  <si>
    <t>PZ2013,TUS3b</t>
  </si>
  <si>
    <t>Blacks</t>
  </si>
  <si>
    <t>Note: Free blacks were divided 70%-30% between North and South</t>
  </si>
  <si>
    <r>
      <t xml:space="preserve">Total        </t>
    </r>
    <r>
      <rPr>
        <sz val="14"/>
        <color theme="1"/>
        <rFont val="Arial"/>
        <family val="2"/>
      </rPr>
      <t>(%)</t>
    </r>
  </si>
  <si>
    <t>Sources:</t>
  </si>
  <si>
    <t>Year</t>
  </si>
  <si>
    <t>Données utilisées pour le graphique sur l'évolution de la proportion d'esclaves dans le sud des Etats-Unis</t>
  </si>
  <si>
    <t>Proportion d'esclaves dans la population totale</t>
  </si>
  <si>
    <t>St Domingue 1790</t>
  </si>
  <si>
    <t>Données utilisées pour le graphique sur les sociétés esclavagistes atlantiques</t>
  </si>
  <si>
    <r>
      <rPr>
        <u/>
        <sz val="12"/>
        <color theme="1"/>
        <rFont val="Arial"/>
        <family val="2"/>
      </rPr>
      <t>Sud des Etats-Unis 1800 et 1860</t>
    </r>
    <r>
      <rPr>
        <sz val="12"/>
        <color theme="1"/>
        <rFont val="Arial"/>
        <family val="2"/>
      </rPr>
      <t>: voir formules et Tableau 6.1</t>
    </r>
  </si>
  <si>
    <t xml:space="preserve">Sources: séries issues de Nunn "Slavery, inequality and economic development in the Americas", 2008, data appendix web_america_state_slavery_1790_1860 </t>
  </si>
  <si>
    <r>
      <rPr>
        <u/>
        <sz val="12"/>
        <color theme="1"/>
        <rFont val="Arial"/>
        <family val="2"/>
      </rPr>
      <t>Brésil 1870-1880</t>
    </r>
    <r>
      <rPr>
        <sz val="12"/>
        <color theme="1"/>
        <rFont val="Arial"/>
        <family val="2"/>
      </rPr>
      <t xml:space="preserve">: estimation obtenue en combinant l'estimation de Blackburn, The American Crucible, 2013 table 1 (2 million d'esclaves en 1870 pour Brésil-Cuba, dont environ 1,6 millions pour le Brésil </t>
    </r>
  </si>
  <si>
    <t>si l'on en judge par la répartition Brésil-Cuba indiquée dans Blackburn, The Overthrow of Colonial Slavery, 1988 p.383) et l'estimation de population Brésil 1870 de Maddison (9,8 million), d'où 1,6/9,8=16,3%</t>
  </si>
  <si>
    <t>(voir également Lovejoy, Jihad in West Africa During the Age of Revolution, 2016, p.102: about 1,5 millions slaves in Brasil 1871)</t>
  </si>
  <si>
    <r>
      <rPr>
        <u/>
        <sz val="12"/>
        <rFont val="Arial"/>
        <family val="2"/>
      </rPr>
      <t>Brésil 1750</t>
    </r>
    <r>
      <rPr>
        <sz val="12"/>
        <rFont val="Arial"/>
        <family val="2"/>
      </rPr>
      <t>:  Nunn, "Slavery, inequality and economic development in the Americas", 2008, data appendix web_americas_slavery_data (1,58 million/3,25 million = 48,7%)</t>
    </r>
  </si>
  <si>
    <t>Voir DataT6.1</t>
  </si>
  <si>
    <t>Martinique 1790</t>
  </si>
  <si>
    <t>Guadeloupe 1790</t>
  </si>
  <si>
    <r>
      <rPr>
        <u/>
        <sz val="12"/>
        <color theme="1"/>
        <rFont val="Arial"/>
        <family val="2"/>
      </rPr>
      <t>Martinique-Guadeloupe 1790</t>
    </r>
    <r>
      <rPr>
        <sz val="12"/>
        <color theme="1"/>
        <rFont val="Arial"/>
        <family val="2"/>
      </rPr>
      <t>: Govind 2018 (sur la base de Moreau de Jonnés, Recherches statistiques sur l'esclavage colonial, 1842)</t>
    </r>
  </si>
  <si>
    <r>
      <rPr>
        <u/>
        <sz val="12"/>
        <color theme="1"/>
        <rFont val="Arial"/>
        <family val="2"/>
      </rPr>
      <t>Saint-Domingue 1790</t>
    </r>
    <r>
      <rPr>
        <sz val="12"/>
        <color theme="1"/>
        <rFont val="Arial"/>
        <family val="2"/>
      </rPr>
      <t>: voir DataG6.2</t>
    </r>
  </si>
  <si>
    <r>
      <rPr>
        <u/>
        <sz val="12"/>
        <color theme="1"/>
        <rFont val="Arial"/>
        <family val="2"/>
      </rPr>
      <t>Jamaïque-Barbados 1830</t>
    </r>
    <r>
      <rPr>
        <sz val="12"/>
        <color theme="1"/>
        <rFont val="Arial"/>
        <family val="2"/>
      </rPr>
      <t xml:space="preserve">: Nunn, "Slavery, inequality and economic development in the Americas", 2008, data appendix web_westindies_slavery_data  </t>
    </r>
  </si>
  <si>
    <t>Cuba</t>
  </si>
  <si>
    <t>(millions)</t>
  </si>
  <si>
    <t xml:space="preserve">Source: estimations approximatives réalisées à partir de Blackburn, The American Crucible, 2013, Table 1, et à partir des sources utilisées précédemment (voir DataG6.3) </t>
  </si>
  <si>
    <t>nous avons retenu ici les estimations moins élevées présentées par Blackburn 2013.</t>
  </si>
  <si>
    <t>Données sur l'esclavage euro-américain</t>
  </si>
  <si>
    <t>Note: il existe des incertitudes et des contradictions concernant ces estimations, en particulier pour le Brésil; certaines estimations font état de 1,5 millions d'esclaves dès 1750 (voir Nunn 2008);</t>
  </si>
  <si>
    <t>Voir feuille DataT6.1 pour une description des sources utilisées</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</si>
  <si>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</si>
  <si>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</si>
  <si>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</si>
  <si>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</si>
  <si>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Tables and figures from Chapter 6: Slave societies: extreme inequality</t>
  </si>
  <si>
    <t>Brasil     1750</t>
  </si>
  <si>
    <t>Brasil      1880</t>
  </si>
  <si>
    <t>Jamaica 1830</t>
  </si>
  <si>
    <t>Barbados 1830</t>
  </si>
  <si>
    <t>French and British West Indies</t>
  </si>
  <si>
    <t>South U.S.</t>
  </si>
  <si>
    <t>Brasil</t>
  </si>
  <si>
    <t>South U.S. 1800</t>
  </si>
  <si>
    <t>South U.S. 1860</t>
  </si>
  <si>
    <r>
      <t xml:space="preserve">Total </t>
    </r>
    <r>
      <rPr>
        <sz val="14"/>
        <color theme="1"/>
        <rFont val="Arial Narrow"/>
        <family val="2"/>
      </rPr>
      <t>(thousands)</t>
    </r>
  </si>
  <si>
    <t>Blacks (slaves)</t>
  </si>
  <si>
    <t>Blacks (free)</t>
  </si>
  <si>
    <t>Total United States 1800</t>
  </si>
  <si>
    <t>Northern States</t>
  </si>
  <si>
    <t>Southern States</t>
  </si>
  <si>
    <t>Total United States 1860</t>
  </si>
  <si>
    <t>(last revised: 2/8/2019)</t>
  </si>
  <si>
    <r>
      <rPr>
        <b/>
        <sz val="20"/>
        <color theme="1"/>
        <rFont val="Arial"/>
        <family val="2"/>
      </rPr>
      <t xml:space="preserve">The structure of slave and free population in the United States (1800-1860)                  </t>
    </r>
    <r>
      <rPr>
        <b/>
        <sz val="16"/>
        <color theme="1"/>
        <rFont val="Arial"/>
        <family val="2"/>
      </rPr>
      <t xml:space="preserve"> </t>
    </r>
  </si>
  <si>
    <r>
      <rPr>
        <b/>
        <sz val="12"/>
        <color theme="1"/>
        <rFont val="Arial"/>
        <family val="2"/>
      </rPr>
      <t>Interpretation.</t>
    </r>
    <r>
      <rPr>
        <sz val="12"/>
        <color theme="1"/>
        <rFont val="Arial"/>
        <family val="2"/>
      </rPr>
      <t xml:space="preserve"> The number of slaves was multiplied by more than 4 in the United States between 1800 and 1860 (from 880 000 to 3,950 millions), while at the same time representing an approximately fixed fraction of total population of Southern States (about one third), and a declining fraction of total U.S. population (given the even faster rise of the population of Northern States). </t>
    </r>
    <r>
      <rPr>
        <b/>
        <sz val="11"/>
        <color theme="1"/>
        <rFont val="Arial"/>
        <family val="2"/>
      </rPr>
      <t>Note</t>
    </r>
    <r>
      <rPr>
        <sz val="11"/>
        <color theme="1"/>
        <rFont val="Arial"/>
        <family val="2"/>
      </rPr>
      <t>: all slave States as of 1860 were classified as Sourthern States: Alabama, Arkansas, North and South Carolina, Delaware, Florida, Georgia, Kentucky, Louisiana, Maryland, Mississipi, Missouri, Tennessee, Texas, Virginia.</t>
    </r>
    <r>
      <rPr>
        <sz val="12"/>
        <color theme="1"/>
        <rFont val="Arial Narrow"/>
        <family val="2"/>
      </rPr>
      <t xml:space="preserve"> </t>
    </r>
    <r>
      <rPr>
        <sz val="12"/>
        <color theme="1"/>
        <rFont val="Arial"/>
        <family val="2"/>
      </rPr>
      <t xml:space="preserve"> </t>
    </r>
    <r>
      <rPr>
        <b/>
        <sz val="12"/>
        <color theme="1"/>
        <rFont val="Arial Narrow"/>
        <family val="2"/>
      </rPr>
      <t>Sources and series</t>
    </r>
    <r>
      <rPr>
        <sz val="12"/>
        <color theme="1"/>
        <rFont val="Arial Narrow"/>
        <family val="2"/>
      </rPr>
      <t>: voir piketty.pse.ens.fr/ideology (table 6.1).</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</si>
</sst>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2"/>
      <color theme="1"/>
      <name val="Arial"/>
      <family val="2"/>
    </font>
    <font>
      <sz val="12"/>
      <name val="Arial"/>
      <family val="2"/>
    </font>
    <font>
      <sz val="12"/>
      <color theme="1"/>
      <name val="Arial"/>
      <family val="2"/>
    </font>
    <font>
      <sz val="12"/>
      <color theme="1"/>
      <name val="Arial"/>
      <family val="2"/>
    </font>
    <font>
      <b/>
      <sz val="12"/>
      <color theme="1"/>
      <name val="Arial"/>
      <family val="2"/>
    </font>
    <font>
      <sz val="12"/>
      <color theme="1"/>
      <name val="Calibri"/>
      <family val="2"/>
      <scheme val="minor"/>
    </font>
    <font>
      <sz val="11"/>
      <color theme="1"/>
      <name val="Times New Roman"/>
      <family val="2"/>
    </font>
    <font>
      <sz val="11"/>
      <color theme="1"/>
      <name val="Calibri"/>
      <family val="2"/>
      <scheme val="minor"/>
    </font>
    <font>
      <sz val="12"/>
      <name val="Arial"/>
      <family val="2"/>
    </font>
    <font>
      <b/>
      <sz val="12"/>
      <name val="Arial"/>
      <family val="2"/>
    </font>
    <font>
      <b/>
      <sz val="14"/>
      <color theme="1"/>
      <name val="Arial"/>
      <family val="2"/>
    </font>
    <font>
      <sz val="11"/>
      <color theme="1"/>
      <name val="Arial"/>
      <family val="2"/>
    </font>
    <font>
      <sz val="10"/>
      <name val="Arial"/>
      <family val="2"/>
    </font>
    <font>
      <b/>
      <sz val="16"/>
      <color theme="1"/>
      <name val="Arial"/>
      <family val="2"/>
    </font>
    <font>
      <sz val="14"/>
      <color theme="1"/>
      <name val="Arial"/>
      <family val="2"/>
    </font>
    <font>
      <sz val="12"/>
      <color theme="1"/>
      <name val="Arial Narrow"/>
      <family val="2"/>
    </font>
    <font>
      <b/>
      <sz val="12"/>
      <color theme="1"/>
      <name val="Arial Narrow"/>
      <family val="2"/>
    </font>
    <font>
      <b/>
      <sz val="11"/>
      <color theme="1"/>
      <name val="Arial"/>
      <family val="2"/>
    </font>
    <font>
      <u/>
      <sz val="12"/>
      <color theme="1"/>
      <name val="Arial"/>
      <family val="2"/>
    </font>
    <font>
      <u/>
      <sz val="12"/>
      <name val="Arial"/>
      <family val="2"/>
    </font>
    <font>
      <sz val="14"/>
      <color theme="1"/>
      <name val="Arial Narrow"/>
      <family val="2"/>
    </font>
    <font>
      <b/>
      <sz val="20"/>
      <color theme="1"/>
      <name val="Arial"/>
      <family val="2"/>
    </font>
  </fonts>
  <fills count="2">
    <fill>
      <patternFill patternType="none"/>
    </fill>
    <fill>
      <patternFill patternType="gray125"/>
    </fill>
  </fills>
  <borders count="29">
    <border>
      <left/>
      <right/>
      <top/>
      <bottom/>
      <diagonal/>
    </border>
    <border>
      <left style="thin">
        <color auto="1"/>
      </left>
      <right/>
      <top/>
      <bottom/>
      <diagonal/>
    </border>
    <border>
      <left style="thin">
        <color auto="1"/>
      </left>
      <right/>
      <top/>
      <bottom style="dashed">
        <color auto="1"/>
      </bottom>
      <diagonal/>
    </border>
    <border>
      <left/>
      <right/>
      <top/>
      <bottom style="dashed">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medium">
        <color auto="1"/>
      </right>
      <top style="thick">
        <color auto="1"/>
      </top>
      <bottom/>
      <diagonal/>
    </border>
    <border>
      <left style="medium">
        <color auto="1"/>
      </left>
      <right style="medium">
        <color auto="1"/>
      </right>
      <top style="thick">
        <color auto="1"/>
      </top>
      <bottom/>
      <diagonal/>
    </border>
    <border>
      <left style="thick">
        <color auto="1"/>
      </left>
      <right/>
      <top style="thick">
        <color auto="1"/>
      </top>
      <bottom/>
      <diagonal/>
    </border>
    <border>
      <left style="thick">
        <color auto="1"/>
      </left>
      <right/>
      <top style="thick">
        <color auto="1"/>
      </top>
      <bottom style="medium">
        <color auto="1"/>
      </bottom>
      <diagonal/>
    </border>
    <border>
      <left style="thick">
        <color auto="1"/>
      </left>
      <right/>
      <top style="medium">
        <color auto="1"/>
      </top>
      <bottom style="medium">
        <color auto="1"/>
      </bottom>
      <diagonal/>
    </border>
    <border>
      <left style="thick">
        <color auto="1"/>
      </left>
      <right/>
      <top style="medium">
        <color auto="1"/>
      </top>
      <bottom style="thick">
        <color auto="1"/>
      </bottom>
      <diagonal/>
    </border>
    <border>
      <left/>
      <right style="medium">
        <color auto="1"/>
      </right>
      <top style="thick">
        <color auto="1"/>
      </top>
      <bottom/>
      <diagonal/>
    </border>
    <border>
      <left style="medium">
        <color auto="1"/>
      </left>
      <right style="thick">
        <color auto="1"/>
      </right>
      <top style="thick">
        <color auto="1"/>
      </top>
      <bottom/>
      <diagonal/>
    </border>
    <border>
      <left/>
      <right style="thick">
        <color auto="1"/>
      </right>
      <top/>
      <bottom style="thick">
        <color auto="1"/>
      </bottom>
      <diagonal/>
    </border>
    <border>
      <left/>
      <right/>
      <top/>
      <bottom style="thick">
        <color auto="1"/>
      </bottom>
      <diagonal/>
    </border>
    <border>
      <left/>
      <right style="thick">
        <color auto="1"/>
      </right>
      <top/>
      <bottom/>
      <diagonal/>
    </border>
    <border>
      <left/>
      <right style="thick">
        <color auto="1"/>
      </right>
      <top style="thick">
        <color auto="1"/>
      </top>
      <bottom/>
      <diagonal/>
    </border>
    <border>
      <left/>
      <right/>
      <top style="thick">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5">
    <xf numFmtId="0" fontId="0" fillId="0" borderId="0"/>
    <xf numFmtId="0" fontId="7" fillId="0" borderId="0"/>
    <xf numFmtId="0" fontId="6" fillId="0" borderId="0"/>
    <xf numFmtId="9" fontId="8" fillId="0" borderId="0" applyFont="0" applyFill="0" applyBorder="0" applyAlignment="0" applyProtection="0"/>
    <xf numFmtId="0" fontId="13" fillId="0" borderId="0"/>
  </cellStyleXfs>
  <cellXfs count="69">
    <xf numFmtId="0" fontId="0" fillId="0" borderId="0" xfId="0"/>
    <xf numFmtId="0" fontId="4" fillId="0" borderId="0" xfId="0" applyFont="1"/>
    <xf numFmtId="0" fontId="5" fillId="0" borderId="0" xfId="0" applyFont="1"/>
    <xf numFmtId="0" fontId="4" fillId="0" borderId="0" xfId="0" applyFont="1" applyAlignment="1">
      <alignment horizontal="center"/>
    </xf>
    <xf numFmtId="9" fontId="4" fillId="0" borderId="0" xfId="0" applyNumberFormat="1" applyFont="1" applyAlignment="1">
      <alignment horizontal="center"/>
    </xf>
    <xf numFmtId="1" fontId="4" fillId="0" borderId="0" xfId="0" applyNumberFormat="1" applyFont="1"/>
    <xf numFmtId="3" fontId="4" fillId="0" borderId="0" xfId="0" applyNumberFormat="1" applyFont="1"/>
    <xf numFmtId="164" fontId="4" fillId="0" borderId="0" xfId="0" applyNumberFormat="1" applyFont="1"/>
    <xf numFmtId="0" fontId="13" fillId="0" borderId="0" xfId="4"/>
    <xf numFmtId="0" fontId="9" fillId="0" borderId="0" xfId="4" applyFont="1"/>
    <xf numFmtId="0" fontId="9" fillId="0" borderId="0" xfId="4" applyFont="1" applyAlignment="1">
      <alignment wrapText="1"/>
    </xf>
    <xf numFmtId="0" fontId="9" fillId="0" borderId="0" xfId="4" applyFont="1" applyAlignment="1">
      <alignment horizontal="center" vertical="center" wrapText="1"/>
    </xf>
    <xf numFmtId="0" fontId="9" fillId="0" borderId="0" xfId="4" applyFont="1" applyAlignment="1">
      <alignment horizontal="center"/>
    </xf>
    <xf numFmtId="3" fontId="9" fillId="0" borderId="0" xfId="4" applyNumberFormat="1" applyFont="1" applyAlignment="1">
      <alignment horizontal="center"/>
    </xf>
    <xf numFmtId="164" fontId="9" fillId="0" borderId="0" xfId="4" applyNumberFormat="1" applyFont="1"/>
    <xf numFmtId="9" fontId="9" fillId="0" borderId="0" xfId="4" applyNumberFormat="1" applyFont="1" applyAlignment="1">
      <alignment horizontal="center"/>
    </xf>
    <xf numFmtId="0" fontId="10" fillId="0" borderId="0" xfId="4" applyFont="1"/>
    <xf numFmtId="3" fontId="4" fillId="0" borderId="2" xfId="0" applyNumberFormat="1" applyFont="1" applyBorder="1" applyAlignment="1">
      <alignment horizontal="center"/>
    </xf>
    <xf numFmtId="3" fontId="4" fillId="0" borderId="3" xfId="0" applyNumberFormat="1" applyFont="1" applyBorder="1" applyAlignment="1">
      <alignment horizontal="center"/>
    </xf>
    <xf numFmtId="3" fontId="4" fillId="0" borderId="1" xfId="0" applyNumberFormat="1" applyFont="1" applyBorder="1" applyAlignment="1">
      <alignment horizontal="center"/>
    </xf>
    <xf numFmtId="3" fontId="4" fillId="0" borderId="0" xfId="0" applyNumberFormat="1" applyFont="1" applyBorder="1" applyAlignment="1">
      <alignment horizontal="center"/>
    </xf>
    <xf numFmtId="164" fontId="5" fillId="0" borderId="0" xfId="0" applyNumberFormat="1" applyFont="1" applyAlignment="1">
      <alignment horizontal="center" vertical="center"/>
    </xf>
    <xf numFmtId="0" fontId="11"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14" xfId="0" applyFont="1" applyBorder="1" applyAlignment="1">
      <alignment horizontal="center" vertical="center"/>
    </xf>
    <xf numFmtId="0" fontId="4" fillId="0" borderId="9" xfId="0" applyFont="1" applyBorder="1"/>
    <xf numFmtId="0" fontId="9" fillId="0" borderId="0" xfId="0" applyFont="1" applyFill="1" applyAlignment="1">
      <alignment horizontal="center" vertical="center" wrapText="1"/>
    </xf>
    <xf numFmtId="0" fontId="9" fillId="0" borderId="0" xfId="0" applyFont="1" applyAlignment="1">
      <alignment horizontal="center" vertical="center" wrapText="1"/>
    </xf>
    <xf numFmtId="0" fontId="4" fillId="0" borderId="0" xfId="0" applyFont="1" applyAlignment="1">
      <alignment horizontal="center" vertical="center" wrapText="1"/>
    </xf>
    <xf numFmtId="9" fontId="4" fillId="0" borderId="0" xfId="3" applyNumberFormat="1" applyFont="1" applyAlignment="1">
      <alignment horizontal="center"/>
    </xf>
    <xf numFmtId="0" fontId="6" fillId="0" borderId="0" xfId="0" applyFont="1"/>
    <xf numFmtId="164" fontId="4" fillId="0" borderId="15" xfId="0" applyNumberFormat="1" applyFont="1" applyBorder="1" applyAlignment="1">
      <alignment horizontal="center"/>
    </xf>
    <xf numFmtId="164" fontId="4" fillId="0" borderId="16" xfId="0" applyNumberFormat="1" applyFont="1" applyBorder="1" applyAlignment="1">
      <alignment horizontal="center"/>
    </xf>
    <xf numFmtId="0" fontId="4" fillId="0" borderId="17" xfId="0" applyFont="1" applyBorder="1" applyAlignment="1">
      <alignment horizontal="center"/>
    </xf>
    <xf numFmtId="0" fontId="4" fillId="0" borderId="0" xfId="0" applyFont="1" applyBorder="1"/>
    <xf numFmtId="0" fontId="4" fillId="0" borderId="0" xfId="0" applyFont="1" applyBorder="1" applyAlignment="1">
      <alignment horizontal="center"/>
    </xf>
    <xf numFmtId="0" fontId="4" fillId="0" borderId="18" xfId="0" applyFont="1" applyBorder="1"/>
    <xf numFmtId="0" fontId="4" fillId="0" borderId="19" xfId="0" applyFont="1" applyBorder="1"/>
    <xf numFmtId="3" fontId="11" fillId="0" borderId="20" xfId="0" applyNumberFormat="1" applyFont="1" applyBorder="1" applyAlignment="1">
      <alignment horizontal="center" vertical="center"/>
    </xf>
    <xf numFmtId="3" fontId="11" fillId="0" borderId="21" xfId="0" applyNumberFormat="1" applyFont="1" applyBorder="1" applyAlignment="1">
      <alignment horizontal="center" vertical="center"/>
    </xf>
    <xf numFmtId="3" fontId="11" fillId="0" borderId="22" xfId="0" applyNumberFormat="1" applyFont="1" applyBorder="1" applyAlignment="1">
      <alignment horizontal="center" vertical="center"/>
    </xf>
    <xf numFmtId="3" fontId="15" fillId="0" borderId="23" xfId="0" applyNumberFormat="1" applyFont="1" applyBorder="1" applyAlignment="1">
      <alignment horizontal="center" vertical="center"/>
    </xf>
    <xf numFmtId="3" fontId="15" fillId="0" borderId="24" xfId="0" applyNumberFormat="1" applyFont="1" applyBorder="1" applyAlignment="1">
      <alignment horizontal="center" vertical="center"/>
    </xf>
    <xf numFmtId="3" fontId="15" fillId="0" borderId="25" xfId="0" applyNumberFormat="1" applyFont="1" applyBorder="1" applyAlignment="1">
      <alignment horizontal="center" vertical="center"/>
    </xf>
    <xf numFmtId="3" fontId="15" fillId="0" borderId="26" xfId="0" applyNumberFormat="1" applyFont="1" applyBorder="1" applyAlignment="1">
      <alignment horizontal="center" vertical="center"/>
    </xf>
    <xf numFmtId="3" fontId="15" fillId="0" borderId="27" xfId="0" applyNumberFormat="1" applyFont="1" applyBorder="1" applyAlignment="1">
      <alignment horizontal="center" vertical="center"/>
    </xf>
    <xf numFmtId="3" fontId="15" fillId="0" borderId="28" xfId="0" applyNumberFormat="1" applyFont="1" applyBorder="1" applyAlignment="1">
      <alignment horizontal="center" vertical="center"/>
    </xf>
    <xf numFmtId="9" fontId="11" fillId="0" borderId="20" xfId="0" applyNumberFormat="1" applyFont="1" applyBorder="1" applyAlignment="1">
      <alignment horizontal="center" vertical="center"/>
    </xf>
    <xf numFmtId="9" fontId="11" fillId="0" borderId="21" xfId="0" applyNumberFormat="1" applyFont="1" applyBorder="1" applyAlignment="1">
      <alignment horizontal="center" vertical="center"/>
    </xf>
    <xf numFmtId="9" fontId="11" fillId="0" borderId="22" xfId="0" applyNumberFormat="1" applyFont="1" applyBorder="1" applyAlignment="1">
      <alignment horizontal="center" vertical="center"/>
    </xf>
    <xf numFmtId="9" fontId="15" fillId="0" borderId="23" xfId="0" applyNumberFormat="1" applyFont="1" applyBorder="1" applyAlignment="1">
      <alignment horizontal="center" vertical="center"/>
    </xf>
    <xf numFmtId="9" fontId="15" fillId="0" borderId="24" xfId="0" applyNumberFormat="1" applyFont="1" applyBorder="1" applyAlignment="1">
      <alignment horizontal="center" vertical="center"/>
    </xf>
    <xf numFmtId="9" fontId="15" fillId="0" borderId="25" xfId="0" applyNumberFormat="1" applyFont="1" applyBorder="1" applyAlignment="1">
      <alignment horizontal="center" vertical="center"/>
    </xf>
    <xf numFmtId="9" fontId="15" fillId="0" borderId="26" xfId="0" applyNumberFormat="1" applyFont="1" applyBorder="1" applyAlignment="1">
      <alignment horizontal="center" vertical="center"/>
    </xf>
    <xf numFmtId="9" fontId="15" fillId="0" borderId="27" xfId="0" applyNumberFormat="1" applyFont="1" applyBorder="1" applyAlignment="1">
      <alignment horizontal="center" vertical="center"/>
    </xf>
    <xf numFmtId="9" fontId="15" fillId="0" borderId="28" xfId="0" applyNumberFormat="1" applyFont="1" applyBorder="1" applyAlignment="1">
      <alignment horizontal="center" vertical="center"/>
    </xf>
    <xf numFmtId="2" fontId="4" fillId="0" borderId="0" xfId="0" applyNumberFormat="1" applyFont="1" applyAlignment="1">
      <alignment horizontal="center"/>
    </xf>
    <xf numFmtId="0" fontId="3" fillId="0" borderId="0" xfId="0" applyFont="1"/>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1" fillId="0" borderId="4" xfId="0" applyFont="1" applyBorder="1" applyAlignment="1">
      <alignment horizontal="left" vertical="top" wrapText="1"/>
    </xf>
  </cellXfs>
  <cellStyles count="5">
    <cellStyle name="Normal" xfId="0" builtinId="0"/>
    <cellStyle name="Normal 15 12" xfId="2"/>
    <cellStyle name="Normal 2" xfId="1"/>
    <cellStyle name="Normal 3" xfId="4"/>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4.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chartsheet" Target="chartsheets/sheet2.xml"/><Relationship Id="rId7" Type="http://schemas.openxmlformats.org/officeDocument/2006/relationships/worksheet" Target="worksheets/sheet3.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chartsheet" Target="chartsheets/sheet1.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2.xml"/><Relationship Id="rId11" Type="http://schemas.openxmlformats.org/officeDocument/2006/relationships/worksheet" Target="worksheets/sheet7.xml"/><Relationship Id="rId5" Type="http://schemas.openxmlformats.org/officeDocument/2006/relationships/chartsheet" Target="chartsheets/sheet4.xml"/><Relationship Id="rId15" Type="http://schemas.openxmlformats.org/officeDocument/2006/relationships/externalLink" Target="externalLinks/externalLink4.xml"/><Relationship Id="rId10" Type="http://schemas.openxmlformats.org/officeDocument/2006/relationships/worksheet" Target="worksheets/sheet6.xml"/><Relationship Id="rId19" Type="http://schemas.openxmlformats.org/officeDocument/2006/relationships/sharedStrings" Target="sharedStrings.xml"/><Relationship Id="rId4" Type="http://schemas.openxmlformats.org/officeDocument/2006/relationships/chartsheet" Target="chartsheets/sheet3.xml"/><Relationship Id="rId9" Type="http://schemas.openxmlformats.org/officeDocument/2006/relationships/worksheet" Target="worksheets/sheet5.xml"/><Relationship Id="rId14"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Atlantic slave societies, 18</a:t>
            </a:r>
            <a:r>
              <a:rPr lang="fr-FR" sz="2000" baseline="30000"/>
              <a:t>th</a:t>
            </a:r>
            <a:r>
              <a:rPr lang="fr-FR" sz="2000" baseline="0"/>
              <a:t>-19</a:t>
            </a:r>
            <a:r>
              <a:rPr lang="fr-FR" sz="2000" baseline="30000"/>
              <a:t>th</a:t>
            </a:r>
            <a:r>
              <a:rPr lang="fr-FR" sz="2000" baseline="0"/>
              <a:t> societies</a:t>
            </a:r>
            <a:endParaRPr lang="fr-FR" sz="2000" b="0">
              <a:latin typeface="Arial Narrow" panose="020B0606020202030204" pitchFamily="34" charset="0"/>
            </a:endParaRPr>
          </a:p>
        </c:rich>
      </c:tx>
      <c:layout>
        <c:manualLayout>
          <c:xMode val="edge"/>
          <c:yMode val="edge"/>
          <c:x val="0.25271325167587905"/>
          <c:y val="0"/>
        </c:manualLayout>
      </c:layout>
      <c:overlay val="0"/>
    </c:title>
    <c:autoTitleDeleted val="0"/>
    <c:plotArea>
      <c:layout>
        <c:manualLayout>
          <c:layoutTarget val="inner"/>
          <c:xMode val="edge"/>
          <c:yMode val="edge"/>
          <c:x val="8.9781672892185402E-2"/>
          <c:y val="5.7757216912005201E-2"/>
          <c:w val="0.90430178604816402"/>
          <c:h val="0.66351766528113698"/>
        </c:manualLayout>
      </c:layout>
      <c:barChart>
        <c:barDir val="col"/>
        <c:grouping val="clustered"/>
        <c:varyColors val="0"/>
        <c:ser>
          <c:idx val="0"/>
          <c:order val="0"/>
          <c:tx>
            <c:v>Part de la noblesse dans la population totale</c:v>
          </c:tx>
          <c:spPr>
            <a:solidFill>
              <a:schemeClr val="accent2"/>
            </a:solidFill>
            <a:ln>
              <a:solidFill>
                <a:schemeClr val="bg1"/>
              </a:solidFill>
            </a:ln>
          </c:spPr>
          <c:invertIfNegative val="0"/>
          <c:dPt>
            <c:idx val="0"/>
            <c:invertIfNegative val="0"/>
            <c:bubble3D val="0"/>
            <c:spPr>
              <a:solidFill>
                <a:srgbClr val="C00000"/>
              </a:solidFill>
              <a:ln>
                <a:solidFill>
                  <a:srgbClr val="C00000"/>
                </a:solidFill>
              </a:ln>
            </c:spPr>
          </c:dPt>
          <c:dPt>
            <c:idx val="1"/>
            <c:invertIfNegative val="0"/>
            <c:bubble3D val="0"/>
            <c:spPr>
              <a:solidFill>
                <a:srgbClr val="C00000"/>
              </a:solidFill>
              <a:ln>
                <a:solidFill>
                  <a:srgbClr val="C00000"/>
                </a:solidFill>
              </a:ln>
            </c:spPr>
          </c:dPt>
          <c:dPt>
            <c:idx val="2"/>
            <c:invertIfNegative val="0"/>
            <c:bubble3D val="0"/>
            <c:spPr>
              <a:solidFill>
                <a:schemeClr val="accent4"/>
              </a:solidFill>
              <a:ln>
                <a:solidFill>
                  <a:schemeClr val="accent4"/>
                </a:solidFill>
              </a:ln>
            </c:spPr>
          </c:dPt>
          <c:dPt>
            <c:idx val="3"/>
            <c:invertIfNegative val="0"/>
            <c:bubble3D val="0"/>
            <c:spPr>
              <a:solidFill>
                <a:schemeClr val="accent4"/>
              </a:solidFill>
              <a:ln>
                <a:solidFill>
                  <a:schemeClr val="bg1"/>
                </a:solidFill>
              </a:ln>
            </c:spPr>
          </c:dPt>
          <c:dPt>
            <c:idx val="4"/>
            <c:invertIfNegative val="0"/>
            <c:bubble3D val="0"/>
            <c:spPr>
              <a:solidFill>
                <a:srgbClr val="7030A0"/>
              </a:solidFill>
              <a:ln>
                <a:solidFill>
                  <a:srgbClr val="7030A0"/>
                </a:solidFill>
              </a:ln>
            </c:spPr>
          </c:dPt>
          <c:dPt>
            <c:idx val="5"/>
            <c:invertIfNegative val="0"/>
            <c:bubble3D val="0"/>
          </c:dPt>
          <c:dPt>
            <c:idx val="6"/>
            <c:invertIfNegative val="0"/>
            <c:bubble3D val="0"/>
            <c:spPr>
              <a:solidFill>
                <a:srgbClr val="00B0F0"/>
              </a:solidFill>
              <a:ln>
                <a:solidFill>
                  <a:schemeClr val="bg1"/>
                </a:solidFill>
              </a:ln>
            </c:spPr>
          </c:dPt>
          <c:dPt>
            <c:idx val="7"/>
            <c:invertIfNegative val="0"/>
            <c:bubble3D val="0"/>
            <c:spPr>
              <a:solidFill>
                <a:srgbClr val="002060"/>
              </a:solidFill>
              <a:ln>
                <a:solidFill>
                  <a:schemeClr val="bg1"/>
                </a:solidFill>
              </a:ln>
            </c:spPr>
          </c:dPt>
          <c:dPt>
            <c:idx val="8"/>
            <c:invertIfNegative val="0"/>
            <c:bubble3D val="0"/>
            <c:spPr>
              <a:solidFill>
                <a:schemeClr val="accent6"/>
              </a:solidFill>
              <a:ln>
                <a:solidFill>
                  <a:schemeClr val="bg1"/>
                </a:solidFill>
              </a:ln>
            </c:spPr>
          </c:dPt>
          <c:cat>
            <c:strRef>
              <c:f>DataF6.1!$A$4:$I$4</c:f>
              <c:strCache>
                <c:ptCount val="9"/>
                <c:pt idx="0">
                  <c:v>South U.S. 1800</c:v>
                </c:pt>
                <c:pt idx="1">
                  <c:v>South U.S. 1860</c:v>
                </c:pt>
                <c:pt idx="2">
                  <c:v>Brasil     1750</c:v>
                </c:pt>
                <c:pt idx="3">
                  <c:v>Brasil      1880</c:v>
                </c:pt>
                <c:pt idx="4">
                  <c:v>Jamaica 1830</c:v>
                </c:pt>
                <c:pt idx="5">
                  <c:v>Barbados 1830</c:v>
                </c:pt>
                <c:pt idx="6">
                  <c:v>Martinique 1790</c:v>
                </c:pt>
                <c:pt idx="7">
                  <c:v>Guadeloupe 1790</c:v>
                </c:pt>
                <c:pt idx="8">
                  <c:v>St Domingue 1790</c:v>
                </c:pt>
              </c:strCache>
            </c:strRef>
          </c:cat>
          <c:val>
            <c:numRef>
              <c:f>DataF6.1!$A$5:$I$5</c:f>
              <c:numCache>
                <c:formatCode>0.0%</c:formatCode>
                <c:ptCount val="9"/>
                <c:pt idx="0">
                  <c:v>0.32558139534883723</c:v>
                </c:pt>
                <c:pt idx="1">
                  <c:v>0.32271241830065361</c:v>
                </c:pt>
                <c:pt idx="2">
                  <c:v>0.48699999999999999</c:v>
                </c:pt>
                <c:pt idx="3">
                  <c:v>0.16326530612244897</c:v>
                </c:pt>
                <c:pt idx="4">
                  <c:v>0.84399999999999997</c:v>
                </c:pt>
                <c:pt idx="5">
                  <c:v>0.80300000000000005</c:v>
                </c:pt>
                <c:pt idx="6">
                  <c:v>0.85</c:v>
                </c:pt>
                <c:pt idx="7">
                  <c:v>0.86</c:v>
                </c:pt>
                <c:pt idx="8">
                  <c:v>0.9</c:v>
                </c:pt>
              </c:numCache>
            </c:numRef>
          </c:val>
          <c:extLst/>
        </c:ser>
        <c:dLbls>
          <c:showLegendKey val="0"/>
          <c:showVal val="0"/>
          <c:showCatName val="0"/>
          <c:showSerName val="0"/>
          <c:showPercent val="0"/>
          <c:showBubbleSize val="0"/>
        </c:dLbls>
        <c:gapWidth val="50"/>
        <c:axId val="636679160"/>
        <c:axId val="636679552"/>
      </c:barChart>
      <c:catAx>
        <c:axId val="636679160"/>
        <c:scaling>
          <c:orientation val="minMax"/>
        </c:scaling>
        <c:delete val="0"/>
        <c:axPos val="b"/>
        <c:numFmt formatCode="General" sourceLinked="0"/>
        <c:majorTickMark val="out"/>
        <c:minorTickMark val="none"/>
        <c:tickLblPos val="nextTo"/>
        <c:txPr>
          <a:bodyPr/>
          <a:lstStyle/>
          <a:p>
            <a:pPr>
              <a:defRPr sz="1200" b="0" i="0" baseline="0">
                <a:latin typeface="Arial" panose="020B0604020202020204" pitchFamily="34" charset="0"/>
                <a:cs typeface="Arial" panose="020B0604020202020204" pitchFamily="34" charset="0"/>
              </a:defRPr>
            </a:pPr>
            <a:endParaRPr lang="fr-FR"/>
          </a:p>
        </c:txPr>
        <c:crossAx val="636679552"/>
        <c:crosses val="autoZero"/>
        <c:auto val="1"/>
        <c:lblAlgn val="ctr"/>
        <c:lblOffset val="100"/>
        <c:tickMarkSkip val="2"/>
        <c:noMultiLvlLbl val="0"/>
      </c:catAx>
      <c:valAx>
        <c:axId val="636679552"/>
        <c:scaling>
          <c:orientation val="minMax"/>
          <c:max val="0.91"/>
          <c:min val="0"/>
        </c:scaling>
        <c:delete val="0"/>
        <c:axPos val="l"/>
        <c:majorGridlines>
          <c:spPr>
            <a:ln w="12700">
              <a:prstDash val="sysDash"/>
            </a:ln>
          </c:spPr>
        </c:majorGridlines>
        <c:title>
          <c:tx>
            <c:rich>
              <a:bodyPr/>
              <a:lstStyle/>
              <a:p>
                <a:pPr>
                  <a:defRPr sz="1200"/>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of slaves in total population</a:t>
                </a:r>
                <a:endParaRPr lang="fr-FR" sz="1200" b="0">
                  <a:latin typeface="Arial" panose="020B0604020202020204" pitchFamily="34" charset="0"/>
                  <a:cs typeface="Arial" panose="020B0604020202020204" pitchFamily="34" charset="0"/>
                </a:endParaRPr>
              </a:p>
            </c:rich>
          </c:tx>
          <c:layout>
            <c:manualLayout>
              <c:xMode val="edge"/>
              <c:yMode val="edge"/>
              <c:x val="4.6041549447325509E-3"/>
              <c:y val="0.17032055495460696"/>
            </c:manualLayout>
          </c:layout>
          <c:overlay val="0"/>
        </c:title>
        <c:numFmt formatCode="0%" sourceLinked="0"/>
        <c:majorTickMark val="out"/>
        <c:minorTickMark val="none"/>
        <c:tickLblPos val="nextTo"/>
        <c:txPr>
          <a:bodyPr/>
          <a:lstStyle/>
          <a:p>
            <a:pPr>
              <a:defRPr sz="1400" b="0" i="0">
                <a:latin typeface="Arial"/>
              </a:defRPr>
            </a:pPr>
            <a:endParaRPr lang="fr-FR"/>
          </a:p>
        </c:txPr>
        <c:crossAx val="636679160"/>
        <c:crosses val="autoZero"/>
        <c:crossBetween val="between"/>
        <c:majorUnit val="0.1"/>
      </c:valAx>
      <c:spPr>
        <a:noFill/>
        <a:ln w="25400">
          <a:solidFill>
            <a:schemeClr val="tx1"/>
          </a:solidFill>
        </a:ln>
      </c:spPr>
    </c:plotArea>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a:pPr>
            <a:r>
              <a:rPr lang="fr-FR" sz="2000" baseline="0">
                <a:latin typeface="Arial" panose="020B0604020202020204" pitchFamily="34" charset="0"/>
                <a:cs typeface="Arial" panose="020B0604020202020204" pitchFamily="34" charset="0"/>
              </a:rPr>
              <a:t>An expanding slave island: Saint-Domingue 1700-1790</a:t>
            </a:r>
            <a:endParaRPr lang="fr-FR" sz="2000">
              <a:latin typeface="Arial" panose="020B0604020202020204" pitchFamily="34" charset="0"/>
              <a:cs typeface="Arial" panose="020B0604020202020204" pitchFamily="34" charset="0"/>
            </a:endParaRPr>
          </a:p>
        </c:rich>
      </c:tx>
      <c:layout>
        <c:manualLayout>
          <c:xMode val="edge"/>
          <c:yMode val="edge"/>
          <c:x val="0.17726571576093972"/>
          <c:y val="5.2713076137449344E-6"/>
        </c:manualLayout>
      </c:layout>
      <c:overlay val="0"/>
    </c:title>
    <c:autoTitleDeleted val="0"/>
    <c:plotArea>
      <c:layout>
        <c:manualLayout>
          <c:layoutTarget val="inner"/>
          <c:xMode val="edge"/>
          <c:yMode val="edge"/>
          <c:x val="7.7996787522150404E-2"/>
          <c:y val="6.4747292894920802E-2"/>
          <c:w val="0.89251171843880495"/>
          <c:h val="0.75219618433374202"/>
        </c:manualLayout>
      </c:layout>
      <c:areaChart>
        <c:grouping val="stacked"/>
        <c:varyColors val="0"/>
        <c:ser>
          <c:idx val="0"/>
          <c:order val="0"/>
          <c:tx>
            <c:v>Blacks (slaves)</c:v>
          </c:tx>
          <c:spPr>
            <a:solidFill>
              <a:srgbClr val="ED7D31"/>
            </a:solidFill>
            <a:ln w="25400">
              <a:solidFill>
                <a:srgbClr val="ED7D31"/>
              </a:solidFill>
            </a:ln>
          </c:spPr>
          <c:cat>
            <c:numRef>
              <c:extLst>
                <c:ext xmlns:c15="http://schemas.microsoft.com/office/drawing/2012/chart" uri="{02D57815-91ED-43cb-92C2-25804820EDAC}">
                  <c15:fullRef>
                    <c15:sqref>DataF6.2!$A$5:$A$27</c15:sqref>
                  </c15:fullRef>
                </c:ext>
              </c:extLst>
              <c:f>DataF6.2!$A$9:$A$27</c:f>
              <c:numCache>
                <c:formatCode>General</c:formatCode>
                <c:ptCount val="19"/>
                <c:pt idx="0">
                  <c:v>1700</c:v>
                </c:pt>
                <c:pt idx="1">
                  <c:v>1705</c:v>
                </c:pt>
                <c:pt idx="2">
                  <c:v>1710</c:v>
                </c:pt>
                <c:pt idx="3">
                  <c:v>1715</c:v>
                </c:pt>
                <c:pt idx="4">
                  <c:v>1720</c:v>
                </c:pt>
                <c:pt idx="5">
                  <c:v>1725</c:v>
                </c:pt>
                <c:pt idx="6">
                  <c:v>1730</c:v>
                </c:pt>
                <c:pt idx="7">
                  <c:v>1735</c:v>
                </c:pt>
                <c:pt idx="8">
                  <c:v>1740</c:v>
                </c:pt>
                <c:pt idx="9">
                  <c:v>1745</c:v>
                </c:pt>
                <c:pt idx="10">
                  <c:v>1750</c:v>
                </c:pt>
                <c:pt idx="11">
                  <c:v>1755</c:v>
                </c:pt>
                <c:pt idx="12">
                  <c:v>1760</c:v>
                </c:pt>
                <c:pt idx="13">
                  <c:v>1765</c:v>
                </c:pt>
                <c:pt idx="14">
                  <c:v>1770</c:v>
                </c:pt>
                <c:pt idx="15">
                  <c:v>1775</c:v>
                </c:pt>
                <c:pt idx="16">
                  <c:v>1780</c:v>
                </c:pt>
                <c:pt idx="17">
                  <c:v>1785</c:v>
                </c:pt>
                <c:pt idx="18">
                  <c:v>1790</c:v>
                </c:pt>
              </c:numCache>
            </c:numRef>
          </c:cat>
          <c:val>
            <c:numRef>
              <c:extLst>
                <c:ext xmlns:c15="http://schemas.microsoft.com/office/drawing/2012/chart" uri="{02D57815-91ED-43cb-92C2-25804820EDAC}">
                  <c15:fullRef>
                    <c15:sqref>DataF6.2!$B$5:$B$27</c15:sqref>
                  </c15:fullRef>
                </c:ext>
              </c:extLst>
              <c:f>DataF6.2!$B$9:$B$27</c:f>
              <c:numCache>
                <c:formatCode>General</c:formatCode>
                <c:ptCount val="19"/>
                <c:pt idx="0">
                  <c:v>19</c:v>
                </c:pt>
                <c:pt idx="1">
                  <c:v>22</c:v>
                </c:pt>
                <c:pt idx="2">
                  <c:v>27</c:v>
                </c:pt>
                <c:pt idx="3">
                  <c:v>32</c:v>
                </c:pt>
                <c:pt idx="4">
                  <c:v>36</c:v>
                </c:pt>
                <c:pt idx="5">
                  <c:v>51</c:v>
                </c:pt>
                <c:pt idx="6">
                  <c:v>65</c:v>
                </c:pt>
                <c:pt idx="7">
                  <c:v>78</c:v>
                </c:pt>
                <c:pt idx="8">
                  <c:v>92</c:v>
                </c:pt>
                <c:pt idx="9">
                  <c:v>105</c:v>
                </c:pt>
                <c:pt idx="10">
                  <c:v>119</c:v>
                </c:pt>
                <c:pt idx="11">
                  <c:v>136</c:v>
                </c:pt>
                <c:pt idx="12">
                  <c:v>156</c:v>
                </c:pt>
                <c:pt idx="13">
                  <c:v>174</c:v>
                </c:pt>
                <c:pt idx="14">
                  <c:v>230</c:v>
                </c:pt>
                <c:pt idx="15">
                  <c:v>271</c:v>
                </c:pt>
                <c:pt idx="16">
                  <c:v>302</c:v>
                </c:pt>
                <c:pt idx="17">
                  <c:v>333</c:v>
                </c:pt>
                <c:pt idx="18">
                  <c:v>475</c:v>
                </c:pt>
              </c:numCache>
            </c:numRef>
          </c:val>
          <c:extLst xmlns:c16r2="http://schemas.microsoft.com/office/drawing/2015/06/chart">
            <c:ext xmlns:c16="http://schemas.microsoft.com/office/drawing/2014/chart" uri="{C3380CC4-5D6E-409C-BE32-E72D297353CC}">
              <c16:uniqueId val="{00000000-EC50-4E9A-B1D4-0CFB523FDF94}"/>
            </c:ext>
          </c:extLst>
        </c:ser>
        <c:ser>
          <c:idx val="1"/>
          <c:order val="1"/>
          <c:tx>
            <c:v>Blacks (free)</c:v>
          </c:tx>
          <c:spPr>
            <a:solidFill>
              <a:srgbClr val="5B9BD5"/>
            </a:solidFill>
            <a:ln w="25400">
              <a:noFill/>
            </a:ln>
          </c:spPr>
          <c:cat>
            <c:numRef>
              <c:extLst>
                <c:ext xmlns:c15="http://schemas.microsoft.com/office/drawing/2012/chart" uri="{02D57815-91ED-43cb-92C2-25804820EDAC}">
                  <c15:fullRef>
                    <c15:sqref>DataF6.2!$A$5:$A$27</c15:sqref>
                  </c15:fullRef>
                </c:ext>
              </c:extLst>
              <c:f>DataF6.2!$A$9:$A$27</c:f>
              <c:numCache>
                <c:formatCode>General</c:formatCode>
                <c:ptCount val="19"/>
                <c:pt idx="0">
                  <c:v>1700</c:v>
                </c:pt>
                <c:pt idx="1">
                  <c:v>1705</c:v>
                </c:pt>
                <c:pt idx="2">
                  <c:v>1710</c:v>
                </c:pt>
                <c:pt idx="3">
                  <c:v>1715</c:v>
                </c:pt>
                <c:pt idx="4">
                  <c:v>1720</c:v>
                </c:pt>
                <c:pt idx="5">
                  <c:v>1725</c:v>
                </c:pt>
                <c:pt idx="6">
                  <c:v>1730</c:v>
                </c:pt>
                <c:pt idx="7">
                  <c:v>1735</c:v>
                </c:pt>
                <c:pt idx="8">
                  <c:v>1740</c:v>
                </c:pt>
                <c:pt idx="9">
                  <c:v>1745</c:v>
                </c:pt>
                <c:pt idx="10">
                  <c:v>1750</c:v>
                </c:pt>
                <c:pt idx="11">
                  <c:v>1755</c:v>
                </c:pt>
                <c:pt idx="12">
                  <c:v>1760</c:v>
                </c:pt>
                <c:pt idx="13">
                  <c:v>1765</c:v>
                </c:pt>
                <c:pt idx="14">
                  <c:v>1770</c:v>
                </c:pt>
                <c:pt idx="15">
                  <c:v>1775</c:v>
                </c:pt>
                <c:pt idx="16">
                  <c:v>1780</c:v>
                </c:pt>
                <c:pt idx="17">
                  <c:v>1785</c:v>
                </c:pt>
                <c:pt idx="18">
                  <c:v>1790</c:v>
                </c:pt>
              </c:numCache>
            </c:numRef>
          </c:cat>
          <c:val>
            <c:numRef>
              <c:extLst>
                <c:ext xmlns:c15="http://schemas.microsoft.com/office/drawing/2012/chart" uri="{02D57815-91ED-43cb-92C2-25804820EDAC}">
                  <c15:fullRef>
                    <c15:sqref>DataF6.2!$C$5:$C$27</c15:sqref>
                  </c15:fullRef>
                </c:ext>
              </c:extLst>
              <c:f>DataF6.2!$C$9:$C$27</c:f>
              <c:numCache>
                <c:formatCode>0</c:formatCode>
                <c:ptCount val="19"/>
                <c:pt idx="0" formatCode="General">
                  <c:v>1</c:v>
                </c:pt>
                <c:pt idx="1" formatCode="General">
                  <c:v>1</c:v>
                </c:pt>
                <c:pt idx="2">
                  <c:v>1.5</c:v>
                </c:pt>
                <c:pt idx="3">
                  <c:v>1.5</c:v>
                </c:pt>
                <c:pt idx="4">
                  <c:v>1.5</c:v>
                </c:pt>
                <c:pt idx="5" formatCode="General">
                  <c:v>2</c:v>
                </c:pt>
                <c:pt idx="6">
                  <c:v>2.5</c:v>
                </c:pt>
                <c:pt idx="7" formatCode="General">
                  <c:v>3</c:v>
                </c:pt>
                <c:pt idx="8" formatCode="General">
                  <c:v>3</c:v>
                </c:pt>
                <c:pt idx="9" formatCode="General">
                  <c:v>4</c:v>
                </c:pt>
                <c:pt idx="10">
                  <c:v>4.5</c:v>
                </c:pt>
                <c:pt idx="11" formatCode="General">
                  <c:v>5</c:v>
                </c:pt>
                <c:pt idx="12" formatCode="General">
                  <c:v>6</c:v>
                </c:pt>
                <c:pt idx="13" formatCode="General">
                  <c:v>6</c:v>
                </c:pt>
                <c:pt idx="14" formatCode="General">
                  <c:v>9</c:v>
                </c:pt>
                <c:pt idx="15" formatCode="General">
                  <c:v>9</c:v>
                </c:pt>
                <c:pt idx="16" formatCode="General">
                  <c:v>9</c:v>
                </c:pt>
                <c:pt idx="17" formatCode="General">
                  <c:v>14</c:v>
                </c:pt>
                <c:pt idx="18" formatCode="General">
                  <c:v>25</c:v>
                </c:pt>
              </c:numCache>
            </c:numRef>
          </c:val>
          <c:extLst xmlns:c16r2="http://schemas.microsoft.com/office/drawing/2015/06/chart">
            <c:ext xmlns:c16="http://schemas.microsoft.com/office/drawing/2014/chart" uri="{C3380CC4-5D6E-409C-BE32-E72D297353CC}">
              <c16:uniqueId val="{00000001-EC50-4E9A-B1D4-0CFB523FDF94}"/>
            </c:ext>
          </c:extLst>
        </c:ser>
        <c:ser>
          <c:idx val="3"/>
          <c:order val="2"/>
          <c:tx>
            <c:v>Whites</c:v>
          </c:tx>
          <c:spPr>
            <a:solidFill>
              <a:srgbClr val="70AD47"/>
            </a:solidFill>
            <a:ln w="25400">
              <a:solidFill>
                <a:srgbClr val="70AD47"/>
              </a:solidFill>
            </a:ln>
            <a:effectLst>
              <a:softEdge rad="0"/>
            </a:effectLst>
          </c:spPr>
          <c:cat>
            <c:numRef>
              <c:extLst>
                <c:ext xmlns:c15="http://schemas.microsoft.com/office/drawing/2012/chart" uri="{02D57815-91ED-43cb-92C2-25804820EDAC}">
                  <c15:fullRef>
                    <c15:sqref>DataF6.2!$A$5:$A$27</c15:sqref>
                  </c15:fullRef>
                </c:ext>
              </c:extLst>
              <c:f>DataF6.2!$A$9:$A$27</c:f>
              <c:numCache>
                <c:formatCode>General</c:formatCode>
                <c:ptCount val="19"/>
                <c:pt idx="0">
                  <c:v>1700</c:v>
                </c:pt>
                <c:pt idx="1">
                  <c:v>1705</c:v>
                </c:pt>
                <c:pt idx="2">
                  <c:v>1710</c:v>
                </c:pt>
                <c:pt idx="3">
                  <c:v>1715</c:v>
                </c:pt>
                <c:pt idx="4">
                  <c:v>1720</c:v>
                </c:pt>
                <c:pt idx="5">
                  <c:v>1725</c:v>
                </c:pt>
                <c:pt idx="6">
                  <c:v>1730</c:v>
                </c:pt>
                <c:pt idx="7">
                  <c:v>1735</c:v>
                </c:pt>
                <c:pt idx="8">
                  <c:v>1740</c:v>
                </c:pt>
                <c:pt idx="9">
                  <c:v>1745</c:v>
                </c:pt>
                <c:pt idx="10">
                  <c:v>1750</c:v>
                </c:pt>
                <c:pt idx="11">
                  <c:v>1755</c:v>
                </c:pt>
                <c:pt idx="12">
                  <c:v>1760</c:v>
                </c:pt>
                <c:pt idx="13">
                  <c:v>1765</c:v>
                </c:pt>
                <c:pt idx="14">
                  <c:v>1770</c:v>
                </c:pt>
                <c:pt idx="15">
                  <c:v>1775</c:v>
                </c:pt>
                <c:pt idx="16">
                  <c:v>1780</c:v>
                </c:pt>
                <c:pt idx="17">
                  <c:v>1785</c:v>
                </c:pt>
                <c:pt idx="18">
                  <c:v>1790</c:v>
                </c:pt>
              </c:numCache>
            </c:numRef>
          </c:cat>
          <c:val>
            <c:numRef>
              <c:extLst>
                <c:ext xmlns:c15="http://schemas.microsoft.com/office/drawing/2012/chart" uri="{02D57815-91ED-43cb-92C2-25804820EDAC}">
                  <c15:fullRef>
                    <c15:sqref>DataF6.2!$D$5:$D$27</c15:sqref>
                  </c15:fullRef>
                </c:ext>
              </c:extLst>
              <c:f>DataF6.2!$D$9:$D$27</c:f>
              <c:numCache>
                <c:formatCode>General</c:formatCode>
                <c:ptCount val="19"/>
                <c:pt idx="0">
                  <c:v>13</c:v>
                </c:pt>
                <c:pt idx="1">
                  <c:v>16</c:v>
                </c:pt>
                <c:pt idx="2">
                  <c:v>20</c:v>
                </c:pt>
                <c:pt idx="3">
                  <c:v>23</c:v>
                </c:pt>
                <c:pt idx="4">
                  <c:v>26</c:v>
                </c:pt>
                <c:pt idx="5">
                  <c:v>28</c:v>
                </c:pt>
                <c:pt idx="6">
                  <c:v>28</c:v>
                </c:pt>
                <c:pt idx="7">
                  <c:v>28</c:v>
                </c:pt>
                <c:pt idx="8">
                  <c:v>28</c:v>
                </c:pt>
                <c:pt idx="9">
                  <c:v>28</c:v>
                </c:pt>
                <c:pt idx="10">
                  <c:v>28</c:v>
                </c:pt>
                <c:pt idx="11">
                  <c:v>28</c:v>
                </c:pt>
                <c:pt idx="12">
                  <c:v>28</c:v>
                </c:pt>
                <c:pt idx="13">
                  <c:v>28</c:v>
                </c:pt>
                <c:pt idx="14">
                  <c:v>28</c:v>
                </c:pt>
                <c:pt idx="15">
                  <c:v>28</c:v>
                </c:pt>
                <c:pt idx="16">
                  <c:v>28</c:v>
                </c:pt>
                <c:pt idx="17">
                  <c:v>28</c:v>
                </c:pt>
                <c:pt idx="18">
                  <c:v>28</c:v>
                </c:pt>
              </c:numCache>
            </c:numRef>
          </c:val>
          <c:extLst xmlns:c16r2="http://schemas.microsoft.com/office/drawing/2015/06/chart">
            <c:ext xmlns:c16="http://schemas.microsoft.com/office/drawing/2014/chart" uri="{C3380CC4-5D6E-409C-BE32-E72D297353CC}">
              <c16:uniqueId val="{00000003-EC50-4E9A-B1D4-0CFB523FDF94}"/>
            </c:ext>
          </c:extLst>
        </c:ser>
        <c:dLbls>
          <c:showLegendKey val="0"/>
          <c:showVal val="0"/>
          <c:showCatName val="0"/>
          <c:showSerName val="0"/>
          <c:showPercent val="0"/>
          <c:showBubbleSize val="0"/>
        </c:dLbls>
        <c:axId val="636681120"/>
        <c:axId val="636681512"/>
      </c:areaChart>
      <c:catAx>
        <c:axId val="636681120"/>
        <c:scaling>
          <c:orientation val="minMax"/>
        </c:scaling>
        <c:delete val="0"/>
        <c:axPos val="b"/>
        <c:numFmt formatCode="General" sourceLinked="0"/>
        <c:majorTickMark val="out"/>
        <c:minorTickMark val="none"/>
        <c:tickLblPos val="nextTo"/>
        <c:txPr>
          <a:bodyPr rot="0" vert="horz" anchor="ctr" anchorCtr="0"/>
          <a:lstStyle/>
          <a:p>
            <a:pPr>
              <a:defRPr sz="1600" b="1">
                <a:latin typeface="Arial" panose="020B0604020202020204" pitchFamily="34" charset="0"/>
                <a:cs typeface="Arial" panose="020B0604020202020204" pitchFamily="34" charset="0"/>
              </a:defRPr>
            </a:pPr>
            <a:endParaRPr lang="fr-FR"/>
          </a:p>
        </c:txPr>
        <c:crossAx val="636681512"/>
        <c:crosses val="autoZero"/>
        <c:auto val="1"/>
        <c:lblAlgn val="ctr"/>
        <c:lblOffset val="100"/>
        <c:tickLblSkip val="2"/>
        <c:noMultiLvlLbl val="0"/>
      </c:catAx>
      <c:valAx>
        <c:axId val="636681512"/>
        <c:scaling>
          <c:orientation val="minMax"/>
          <c:max val="550"/>
          <c:min val="0"/>
        </c:scaling>
        <c:delete val="0"/>
        <c:axPos val="l"/>
        <c:majorGridlines/>
        <c:title>
          <c:tx>
            <c:rich>
              <a:bodyPr/>
              <a:lstStyle/>
              <a:p>
                <a:pPr>
                  <a:defRPr/>
                </a:pPr>
                <a:r>
                  <a:rPr lang="fr-FR" sz="1200" b="0">
                    <a:latin typeface="Arial" panose="020B0604020202020204" pitchFamily="34" charset="0"/>
                    <a:cs typeface="Arial" panose="020B0604020202020204" pitchFamily="34" charset="0"/>
                  </a:rPr>
                  <a:t>Population</a:t>
                </a:r>
                <a:r>
                  <a:rPr lang="fr-FR" sz="1200" b="0" baseline="0">
                    <a:latin typeface="Arial" panose="020B0604020202020204" pitchFamily="34" charset="0"/>
                    <a:cs typeface="Arial" panose="020B0604020202020204" pitchFamily="34" charset="0"/>
                  </a:rPr>
                  <a:t> in thousads inhabitants</a:t>
                </a:r>
                <a:endParaRPr lang="fr-FR" sz="1200" b="0">
                  <a:latin typeface="Arial" panose="020B0604020202020204" pitchFamily="34" charset="0"/>
                  <a:cs typeface="Arial" panose="020B0604020202020204" pitchFamily="34" charset="0"/>
                </a:endParaRPr>
              </a:p>
            </c:rich>
          </c:tx>
          <c:layout>
            <c:manualLayout>
              <c:xMode val="edge"/>
              <c:yMode val="edge"/>
              <c:x val="1.5287260544441799E-4"/>
              <c:y val="0.25127771402946492"/>
            </c:manualLayout>
          </c:layout>
          <c:overlay val="0"/>
        </c:title>
        <c:numFmt formatCode="#,##0" sourceLinked="0"/>
        <c:majorTickMark val="out"/>
        <c:minorTickMark val="none"/>
        <c:tickLblPos val="nextTo"/>
        <c:txPr>
          <a:bodyPr/>
          <a:lstStyle/>
          <a:p>
            <a:pPr>
              <a:defRPr sz="1400">
                <a:latin typeface="Arial" panose="020B0604020202020204" pitchFamily="34" charset="0"/>
                <a:cs typeface="Arial" panose="020B0604020202020204" pitchFamily="34" charset="0"/>
              </a:defRPr>
            </a:pPr>
            <a:endParaRPr lang="fr-FR"/>
          </a:p>
        </c:txPr>
        <c:crossAx val="636681120"/>
        <c:crosses val="autoZero"/>
        <c:crossBetween val="midCat"/>
        <c:majorUnit val="50"/>
      </c:valAx>
      <c:spPr>
        <a:ln w="25400">
          <a:solidFill>
            <a:sysClr val="windowText" lastClr="000000"/>
          </a:solidFill>
        </a:ln>
      </c:spPr>
    </c:plotArea>
    <c:legend>
      <c:legendPos val="r"/>
      <c:layout>
        <c:manualLayout>
          <c:xMode val="edge"/>
          <c:yMode val="edge"/>
          <c:x val="0.42129504628164299"/>
          <c:y val="0.14316497184083099"/>
          <c:w val="0.21091714950725499"/>
          <c:h val="0.24340188475184299"/>
        </c:manualLayout>
      </c:layout>
      <c:overlay val="0"/>
      <c:spPr>
        <a:solidFill>
          <a:sysClr val="window" lastClr="FFFFFF"/>
        </a:solidFill>
        <a:ln w="25400">
          <a:solidFill>
            <a:sysClr val="windowText" lastClr="000000"/>
          </a:solidFill>
        </a:ln>
      </c:spPr>
      <c:txPr>
        <a:bodyPr/>
        <a:lstStyle/>
        <a:p>
          <a:pPr>
            <a:defRPr sz="16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2"/>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proportion of slaves in the United States 1790-1860</a:t>
            </a:r>
            <a:endParaRPr lang="fr-FR" sz="2000" b="0" baseline="0">
              <a:latin typeface="Arial" panose="020B0604020202020204" pitchFamily="34" charset="0"/>
              <a:cs typeface="Arial" panose="020B0604020202020204" pitchFamily="34" charset="0"/>
            </a:endParaRPr>
          </a:p>
        </c:rich>
      </c:tx>
      <c:layout>
        <c:manualLayout>
          <c:xMode val="edge"/>
          <c:yMode val="edge"/>
          <c:x val="0.17403805774278217"/>
          <c:y val="2.2031846775357349E-3"/>
        </c:manualLayout>
      </c:layout>
      <c:overlay val="0"/>
      <c:spPr>
        <a:noFill/>
        <a:ln w="25400">
          <a:noFill/>
        </a:ln>
      </c:spPr>
    </c:title>
    <c:autoTitleDeleted val="0"/>
    <c:plotArea>
      <c:layout>
        <c:manualLayout>
          <c:layoutTarget val="inner"/>
          <c:xMode val="edge"/>
          <c:yMode val="edge"/>
          <c:x val="9.4599628171478559E-2"/>
          <c:y val="6.3435991822727064E-2"/>
          <c:w val="0.87198296434755396"/>
          <c:h val="0.75094331183919405"/>
        </c:manualLayout>
      </c:layout>
      <c:lineChart>
        <c:grouping val="standard"/>
        <c:varyColors val="0"/>
        <c:ser>
          <c:idx val="1"/>
          <c:order val="0"/>
          <c:tx>
            <c:strRef>
              <c:f>DataF6.3!$C$3</c:f>
              <c:strCache>
                <c:ptCount val="1"/>
                <c:pt idx="0">
                  <c:v>South Carolina</c:v>
                </c:pt>
              </c:strCache>
            </c:strRef>
          </c:tx>
          <c:spPr>
            <a:ln w="41275">
              <a:solidFill>
                <a:schemeClr val="accent4"/>
              </a:solidFill>
            </a:ln>
          </c:spPr>
          <c:marker>
            <c:symbol val="triangle"/>
            <c:size val="12"/>
            <c:spPr>
              <a:solidFill>
                <a:schemeClr val="accent4"/>
              </a:solidFill>
              <a:ln>
                <a:solidFill>
                  <a:schemeClr val="accent4"/>
                </a:solidFill>
              </a:ln>
            </c:spPr>
          </c:marker>
          <c:cat>
            <c:numRef>
              <c:f>DataF6.3!$A$4:$A$11</c:f>
              <c:numCache>
                <c:formatCode>General</c:formatCode>
                <c:ptCount val="8"/>
                <c:pt idx="0">
                  <c:v>1790</c:v>
                </c:pt>
                <c:pt idx="1">
                  <c:v>1800</c:v>
                </c:pt>
                <c:pt idx="2">
                  <c:v>1810</c:v>
                </c:pt>
                <c:pt idx="3">
                  <c:v>1820</c:v>
                </c:pt>
                <c:pt idx="4">
                  <c:v>1830</c:v>
                </c:pt>
                <c:pt idx="5">
                  <c:v>1840</c:v>
                </c:pt>
                <c:pt idx="6">
                  <c:v>1850</c:v>
                </c:pt>
                <c:pt idx="7">
                  <c:v>1860</c:v>
                </c:pt>
              </c:numCache>
            </c:numRef>
          </c:cat>
          <c:val>
            <c:numRef>
              <c:f>DataF6.3!$C$4:$C$11</c:f>
              <c:numCache>
                <c:formatCode>0%</c:formatCode>
                <c:ptCount val="8"/>
                <c:pt idx="0">
                  <c:v>0.44545015692710876</c:v>
                </c:pt>
                <c:pt idx="1">
                  <c:v>0.42357206344604492</c:v>
                </c:pt>
                <c:pt idx="2">
                  <c:v>0.47303760051727295</c:v>
                </c:pt>
                <c:pt idx="3">
                  <c:v>0.5135190486907959</c:v>
                </c:pt>
                <c:pt idx="4">
                  <c:v>0.54268604516983032</c:v>
                </c:pt>
                <c:pt idx="5">
                  <c:v>0.54358142614364624</c:v>
                </c:pt>
                <c:pt idx="6">
                  <c:v>0.57588624954223633</c:v>
                </c:pt>
                <c:pt idx="7">
                  <c:v>0.57183659076690674</c:v>
                </c:pt>
              </c:numCache>
            </c:numRef>
          </c:val>
          <c:smooth val="1"/>
        </c:ser>
        <c:ser>
          <c:idx val="0"/>
          <c:order val="2"/>
          <c:tx>
            <c:strRef>
              <c:f>DataF6.3!$B$3</c:f>
              <c:strCache>
                <c:ptCount val="1"/>
                <c:pt idx="0">
                  <c:v>Virginia</c:v>
                </c:pt>
              </c:strCache>
            </c:strRef>
          </c:tx>
          <c:spPr>
            <a:ln w="41275">
              <a:solidFill>
                <a:schemeClr val="accent6"/>
              </a:solidFill>
            </a:ln>
          </c:spPr>
          <c:marker>
            <c:symbol val="circle"/>
            <c:size val="10"/>
            <c:spPr>
              <a:solidFill>
                <a:schemeClr val="accent6"/>
              </a:solidFill>
              <a:ln>
                <a:solidFill>
                  <a:schemeClr val="accent6"/>
                </a:solidFill>
              </a:ln>
            </c:spPr>
          </c:marker>
          <c:cat>
            <c:numRef>
              <c:f>DataF6.3!$A$4:$A$11</c:f>
              <c:numCache>
                <c:formatCode>General</c:formatCode>
                <c:ptCount val="8"/>
                <c:pt idx="0">
                  <c:v>1790</c:v>
                </c:pt>
                <c:pt idx="1">
                  <c:v>1800</c:v>
                </c:pt>
                <c:pt idx="2">
                  <c:v>1810</c:v>
                </c:pt>
                <c:pt idx="3">
                  <c:v>1820</c:v>
                </c:pt>
                <c:pt idx="4">
                  <c:v>1830</c:v>
                </c:pt>
                <c:pt idx="5">
                  <c:v>1840</c:v>
                </c:pt>
                <c:pt idx="6">
                  <c:v>1850</c:v>
                </c:pt>
                <c:pt idx="7">
                  <c:v>1860</c:v>
                </c:pt>
              </c:numCache>
            </c:numRef>
          </c:cat>
          <c:val>
            <c:numRef>
              <c:f>DataF6.3!$B$4:$B$11</c:f>
              <c:numCache>
                <c:formatCode>0%</c:formatCode>
                <c:ptCount val="8"/>
                <c:pt idx="0">
                  <c:v>0.41632005572319031</c:v>
                </c:pt>
                <c:pt idx="1">
                  <c:v>0.42106837034225464</c:v>
                </c:pt>
                <c:pt idx="2">
                  <c:v>0.43891984224319458</c:v>
                </c:pt>
                <c:pt idx="3">
                  <c:v>0.44157204031944275</c:v>
                </c:pt>
                <c:pt idx="4">
                  <c:v>0.43699595332145691</c:v>
                </c:pt>
                <c:pt idx="5">
                  <c:v>0.42402833700180054</c:v>
                </c:pt>
                <c:pt idx="6">
                  <c:v>0.40383151173591614</c:v>
                </c:pt>
                <c:pt idx="7">
                  <c:v>0.38740766048431396</c:v>
                </c:pt>
              </c:numCache>
            </c:numRef>
          </c:val>
          <c:smooth val="0"/>
        </c:ser>
        <c:ser>
          <c:idx val="5"/>
          <c:order val="3"/>
          <c:tx>
            <c:strRef>
              <c:f>DataF6.3!$G$3</c:f>
              <c:strCache>
                <c:ptCount val="1"/>
                <c:pt idx="0">
                  <c:v>Georgia</c:v>
                </c:pt>
              </c:strCache>
            </c:strRef>
          </c:tx>
          <c:spPr>
            <a:ln w="41275">
              <a:solidFill>
                <a:schemeClr val="tx1"/>
              </a:solidFill>
            </a:ln>
          </c:spPr>
          <c:marker>
            <c:symbol val="circle"/>
            <c:size val="11"/>
            <c:spPr>
              <a:solidFill>
                <a:schemeClr val="tx1"/>
              </a:solidFill>
              <a:ln>
                <a:solidFill>
                  <a:schemeClr val="tx1"/>
                </a:solidFill>
              </a:ln>
            </c:spPr>
          </c:marker>
          <c:val>
            <c:numRef>
              <c:f>DataF6.3!$G$4:$G$11</c:f>
              <c:numCache>
                <c:formatCode>0%</c:formatCode>
                <c:ptCount val="8"/>
                <c:pt idx="0">
                  <c:v>0.3545089066028595</c:v>
                </c:pt>
                <c:pt idx="1">
                  <c:v>0.36514511704444885</c:v>
                </c:pt>
                <c:pt idx="2">
                  <c:v>0.415627121925354</c:v>
                </c:pt>
                <c:pt idx="3">
                  <c:v>0.43888804316520691</c:v>
                </c:pt>
                <c:pt idx="4">
                  <c:v>0.4209003746509552</c:v>
                </c:pt>
                <c:pt idx="5">
                  <c:v>0.40634980797767639</c:v>
                </c:pt>
                <c:pt idx="6">
                  <c:v>0.42119655013084412</c:v>
                </c:pt>
                <c:pt idx="7">
                  <c:v>0.43715512752532959</c:v>
                </c:pt>
              </c:numCache>
            </c:numRef>
          </c:val>
          <c:smooth val="0"/>
        </c:ser>
        <c:ser>
          <c:idx val="3"/>
          <c:order val="4"/>
          <c:tx>
            <c:strRef>
              <c:f>DataF6.3!$E$3</c:f>
              <c:strCache>
                <c:ptCount val="1"/>
                <c:pt idx="0">
                  <c:v>North Carolina</c:v>
                </c:pt>
              </c:strCache>
            </c:strRef>
          </c:tx>
          <c:spPr>
            <a:ln w="41275">
              <a:solidFill>
                <a:srgbClr val="C00000"/>
              </a:solidFill>
            </a:ln>
          </c:spPr>
          <c:marker>
            <c:symbol val="circle"/>
            <c:size val="10"/>
            <c:spPr>
              <a:solidFill>
                <a:srgbClr val="C00000"/>
              </a:solidFill>
              <a:ln>
                <a:solidFill>
                  <a:srgbClr val="C00000"/>
                </a:solidFill>
              </a:ln>
            </c:spPr>
          </c:marker>
          <c:cat>
            <c:numRef>
              <c:f>DataF6.3!$A$4:$A$11</c:f>
              <c:numCache>
                <c:formatCode>General</c:formatCode>
                <c:ptCount val="8"/>
                <c:pt idx="0">
                  <c:v>1790</c:v>
                </c:pt>
                <c:pt idx="1">
                  <c:v>1800</c:v>
                </c:pt>
                <c:pt idx="2">
                  <c:v>1810</c:v>
                </c:pt>
                <c:pt idx="3">
                  <c:v>1820</c:v>
                </c:pt>
                <c:pt idx="4">
                  <c:v>1830</c:v>
                </c:pt>
                <c:pt idx="5">
                  <c:v>1840</c:v>
                </c:pt>
                <c:pt idx="6">
                  <c:v>1850</c:v>
                </c:pt>
                <c:pt idx="7">
                  <c:v>1860</c:v>
                </c:pt>
              </c:numCache>
            </c:numRef>
          </c:cat>
          <c:val>
            <c:numRef>
              <c:f>DataF6.3!$E$4:$E$11</c:f>
              <c:numCache>
                <c:formatCode>0%</c:formatCode>
                <c:ptCount val="8"/>
                <c:pt idx="0">
                  <c:v>0.25514361262321472</c:v>
                </c:pt>
                <c:pt idx="1">
                  <c:v>0.27081820368766785</c:v>
                </c:pt>
                <c:pt idx="2">
                  <c:v>0.30282330513000488</c:v>
                </c:pt>
                <c:pt idx="3">
                  <c:v>0.32076972723007202</c:v>
                </c:pt>
                <c:pt idx="4">
                  <c:v>0.3327985405921936</c:v>
                </c:pt>
                <c:pt idx="5">
                  <c:v>0.32624608278274536</c:v>
                </c:pt>
                <c:pt idx="6">
                  <c:v>0.33203113079071045</c:v>
                </c:pt>
                <c:pt idx="7">
                  <c:v>0.33351969718933105</c:v>
                </c:pt>
              </c:numCache>
            </c:numRef>
          </c:val>
          <c:smooth val="0"/>
        </c:ser>
        <c:ser>
          <c:idx val="4"/>
          <c:order val="5"/>
          <c:tx>
            <c:strRef>
              <c:f>DataF6.3!$F$3</c:f>
              <c:strCache>
                <c:ptCount val="1"/>
                <c:pt idx="0">
                  <c:v>Kentucky</c:v>
                </c:pt>
              </c:strCache>
            </c:strRef>
          </c:tx>
          <c:spPr>
            <a:ln w="41275">
              <a:solidFill>
                <a:schemeClr val="accent3"/>
              </a:solidFill>
            </a:ln>
          </c:spPr>
          <c:marker>
            <c:symbol val="star"/>
            <c:size val="8"/>
            <c:spPr>
              <a:solidFill>
                <a:schemeClr val="accent3"/>
              </a:solidFill>
              <a:ln>
                <a:solidFill>
                  <a:schemeClr val="accent3"/>
                </a:solidFill>
              </a:ln>
            </c:spPr>
          </c:marker>
          <c:val>
            <c:numRef>
              <c:f>DataF6.3!$F$4:$F$11</c:f>
              <c:numCache>
                <c:formatCode>0%</c:formatCode>
                <c:ptCount val="8"/>
                <c:pt idx="0">
                  <c:v>0.16870936751365662</c:v>
                </c:pt>
                <c:pt idx="1">
                  <c:v>0.18310332298278809</c:v>
                </c:pt>
                <c:pt idx="2">
                  <c:v>0.19817668199539185</c:v>
                </c:pt>
                <c:pt idx="3">
                  <c:v>0.22225983440876007</c:v>
                </c:pt>
                <c:pt idx="4">
                  <c:v>0.2401641458272934</c:v>
                </c:pt>
                <c:pt idx="5">
                  <c:v>0.23371563851833344</c:v>
                </c:pt>
                <c:pt idx="6">
                  <c:v>0.21475969254970551</c:v>
                </c:pt>
                <c:pt idx="7">
                  <c:v>0.19493931531906128</c:v>
                </c:pt>
              </c:numCache>
            </c:numRef>
          </c:val>
          <c:smooth val="0"/>
        </c:ser>
        <c:ser>
          <c:idx val="6"/>
          <c:order val="6"/>
          <c:tx>
            <c:strRef>
              <c:f>DataF6.3!$H$3</c:f>
              <c:strCache>
                <c:ptCount val="1"/>
                <c:pt idx="0">
                  <c:v>Delaware</c:v>
                </c:pt>
              </c:strCache>
            </c:strRef>
          </c:tx>
          <c:spPr>
            <a:ln w="41275">
              <a:solidFill>
                <a:schemeClr val="accent1"/>
              </a:solidFill>
            </a:ln>
          </c:spPr>
          <c:marker>
            <c:symbol val="triangle"/>
            <c:size val="12"/>
            <c:spPr>
              <a:solidFill>
                <a:schemeClr val="accent1"/>
              </a:solidFill>
              <a:ln>
                <a:solidFill>
                  <a:schemeClr val="accent1"/>
                </a:solidFill>
              </a:ln>
            </c:spPr>
          </c:marker>
          <c:val>
            <c:numRef>
              <c:f>DataF6.3!$H$4:$H$11</c:f>
              <c:numCache>
                <c:formatCode>0%</c:formatCode>
                <c:ptCount val="8"/>
                <c:pt idx="0">
                  <c:v>0.15038242936134338</c:v>
                </c:pt>
                <c:pt idx="1">
                  <c:v>9.5732264220714569E-2</c:v>
                </c:pt>
                <c:pt idx="2">
                  <c:v>5.7475849986076355E-2</c:v>
                </c:pt>
                <c:pt idx="3">
                  <c:v>6.1993978917598724E-2</c:v>
                </c:pt>
                <c:pt idx="4">
                  <c:v>4.2893625795841217E-2</c:v>
                </c:pt>
                <c:pt idx="5">
                  <c:v>3.3361081033945084E-2</c:v>
                </c:pt>
                <c:pt idx="6">
                  <c:v>2.5018572807312012E-2</c:v>
                </c:pt>
                <c:pt idx="7">
                  <c:v>1.6022671014070511E-2</c:v>
                </c:pt>
              </c:numCache>
            </c:numRef>
          </c:val>
          <c:smooth val="0"/>
        </c:ser>
        <c:ser>
          <c:idx val="9"/>
          <c:order val="9"/>
          <c:tx>
            <c:strRef>
              <c:f>DataF6.3!$L$3</c:f>
              <c:strCache>
                <c:ptCount val="1"/>
                <c:pt idx="0">
                  <c:v>New York</c:v>
                </c:pt>
              </c:strCache>
            </c:strRef>
          </c:tx>
          <c:spPr>
            <a:ln w="41275">
              <a:solidFill>
                <a:srgbClr val="7030A0"/>
              </a:solidFill>
            </a:ln>
          </c:spPr>
          <c:marker>
            <c:symbol val="diamond"/>
            <c:size val="12"/>
            <c:spPr>
              <a:solidFill>
                <a:srgbClr val="7030A0"/>
              </a:solidFill>
              <a:ln>
                <a:solidFill>
                  <a:srgbClr val="7030A0"/>
                </a:solidFill>
              </a:ln>
            </c:spPr>
          </c:marker>
          <c:val>
            <c:numRef>
              <c:f>DataF6.3!$L$4:$L$11</c:f>
              <c:numCache>
                <c:formatCode>0%</c:formatCode>
                <c:ptCount val="8"/>
                <c:pt idx="0">
                  <c:v>6.2288202345371246E-2</c:v>
                </c:pt>
                <c:pt idx="1">
                  <c:v>3.5139009356498718E-2</c:v>
                </c:pt>
                <c:pt idx="2">
                  <c:v>1.5658220276236534E-2</c:v>
                </c:pt>
                <c:pt idx="3">
                  <c:v>7.3746442794799805E-3</c:v>
                </c:pt>
                <c:pt idx="4">
                  <c:v>3.9090842619771138E-5</c:v>
                </c:pt>
                <c:pt idx="5">
                  <c:v>1.6468218291265657E-6</c:v>
                </c:pt>
                <c:pt idx="6">
                  <c:v>0</c:v>
                </c:pt>
                <c:pt idx="7">
                  <c:v>0</c:v>
                </c:pt>
              </c:numCache>
            </c:numRef>
          </c:val>
          <c:smooth val="0"/>
        </c:ser>
        <c:ser>
          <c:idx val="10"/>
          <c:order val="10"/>
          <c:tx>
            <c:strRef>
              <c:f>DataF6.3!$K$3</c:f>
              <c:strCache>
                <c:ptCount val="1"/>
                <c:pt idx="0">
                  <c:v>New Jersey</c:v>
                </c:pt>
              </c:strCache>
            </c:strRef>
          </c:tx>
          <c:spPr>
            <a:ln w="41275">
              <a:solidFill>
                <a:schemeClr val="accent2"/>
              </a:solidFill>
            </a:ln>
          </c:spPr>
          <c:marker>
            <c:symbol val="square"/>
            <c:size val="8"/>
            <c:spPr>
              <a:solidFill>
                <a:schemeClr val="accent2"/>
              </a:solidFill>
              <a:ln>
                <a:solidFill>
                  <a:schemeClr val="accent2"/>
                </a:solidFill>
              </a:ln>
            </c:spPr>
          </c:marker>
          <c:val>
            <c:numRef>
              <c:f>DataF6.3!$K$4:$K$11</c:f>
              <c:numCache>
                <c:formatCode>0%</c:formatCode>
                <c:ptCount val="8"/>
                <c:pt idx="0">
                  <c:v>6.2034659087657928E-2</c:v>
                </c:pt>
                <c:pt idx="1">
                  <c:v>5.8830495923757553E-2</c:v>
                </c:pt>
                <c:pt idx="2">
                  <c:v>4.4188432395458221E-2</c:v>
                </c:pt>
                <c:pt idx="3">
                  <c:v>2.7225073426961899E-2</c:v>
                </c:pt>
                <c:pt idx="4">
                  <c:v>7.0256809704005718E-3</c:v>
                </c:pt>
                <c:pt idx="5">
                  <c:v>1.805489300750196E-3</c:v>
                </c:pt>
                <c:pt idx="6">
                  <c:v>4.8207046347670257E-4</c:v>
                </c:pt>
                <c:pt idx="7">
                  <c:v>2.6784318833961152E-5</c:v>
                </c:pt>
              </c:numCache>
            </c:numRef>
          </c:val>
          <c:smooth val="0"/>
        </c:ser>
        <c:dLbls>
          <c:showLegendKey val="0"/>
          <c:showVal val="0"/>
          <c:showCatName val="0"/>
          <c:showSerName val="0"/>
          <c:showPercent val="0"/>
          <c:showBubbleSize val="0"/>
        </c:dLbls>
        <c:marker val="1"/>
        <c:smooth val="0"/>
        <c:axId val="625559904"/>
        <c:axId val="625560296"/>
        <c:extLst>
          <c:ext xmlns:c15="http://schemas.microsoft.com/office/drawing/2012/chart" uri="{02D57815-91ED-43cb-92C2-25804820EDAC}">
            <c15:filteredLineSeries>
              <c15:ser>
                <c:idx val="2"/>
                <c:order val="1"/>
                <c:tx>
                  <c:strRef>
                    <c:extLst>
                      <c:ext uri="{02D57815-91ED-43cb-92C2-25804820EDAC}">
                        <c15:formulaRef>
                          <c15:sqref>DataF6.3!$D$3</c15:sqref>
                        </c15:formulaRef>
                      </c:ext>
                    </c:extLst>
                    <c:strCache>
                      <c:ptCount val="1"/>
                      <c:pt idx="0">
                        <c:v>Tennessee</c:v>
                      </c:pt>
                    </c:strCache>
                  </c:strRef>
                </c:tx>
                <c:spPr>
                  <a:ln w="41275">
                    <a:solidFill>
                      <a:schemeClr val="accent1"/>
                    </a:solidFill>
                  </a:ln>
                </c:spPr>
                <c:marker>
                  <c:symbol val="triangle"/>
                  <c:size val="12"/>
                  <c:spPr>
                    <a:solidFill>
                      <a:schemeClr val="accent1"/>
                    </a:solidFill>
                    <a:ln>
                      <a:solidFill>
                        <a:schemeClr val="accent1"/>
                      </a:solidFill>
                    </a:ln>
                  </c:spPr>
                </c:marker>
                <c:cat>
                  <c:numRef>
                    <c:extLst>
                      <c:ext uri="{02D57815-91ED-43cb-92C2-25804820EDAC}">
                        <c15:formulaRef>
                          <c15:sqref>DataF6.3!$A$4:$A$11</c15:sqref>
                        </c15:formulaRef>
                      </c:ext>
                    </c:extLst>
                    <c:numCache>
                      <c:formatCode>General</c:formatCode>
                      <c:ptCount val="8"/>
                      <c:pt idx="0">
                        <c:v>1790</c:v>
                      </c:pt>
                      <c:pt idx="1">
                        <c:v>1800</c:v>
                      </c:pt>
                      <c:pt idx="2">
                        <c:v>1810</c:v>
                      </c:pt>
                      <c:pt idx="3">
                        <c:v>1820</c:v>
                      </c:pt>
                      <c:pt idx="4">
                        <c:v>1830</c:v>
                      </c:pt>
                      <c:pt idx="5">
                        <c:v>1840</c:v>
                      </c:pt>
                      <c:pt idx="6">
                        <c:v>1850</c:v>
                      </c:pt>
                      <c:pt idx="7">
                        <c:v>1860</c:v>
                      </c:pt>
                    </c:numCache>
                  </c:numRef>
                </c:cat>
                <c:val>
                  <c:numRef>
                    <c:extLst>
                      <c:ext uri="{02D57815-91ED-43cb-92C2-25804820EDAC}">
                        <c15:formulaRef>
                          <c15:sqref>DataF6.3!$D$4:$D$11</c15:sqref>
                        </c15:formulaRef>
                      </c:ext>
                    </c:extLst>
                    <c:numCache>
                      <c:formatCode>0%</c:formatCode>
                      <c:ptCount val="8"/>
                      <c:pt idx="1">
                        <c:v>0.12863393127918243</c:v>
                      </c:pt>
                      <c:pt idx="2">
                        <c:v>0.17015822231769562</c:v>
                      </c:pt>
                      <c:pt idx="3">
                        <c:v>0.18945728242397308</c:v>
                      </c:pt>
                      <c:pt idx="4">
                        <c:v>0.20765826106071472</c:v>
                      </c:pt>
                      <c:pt idx="5">
                        <c:v>0.21458017826080322</c:v>
                      </c:pt>
                      <c:pt idx="6">
                        <c:v>0.23881015181541443</c:v>
                      </c:pt>
                      <c:pt idx="7">
                        <c:v>0.24844004213809967</c:v>
                      </c:pt>
                    </c:numCache>
                  </c:numRef>
                </c:val>
                <c:smooth val="0"/>
              </c15:ser>
            </c15:filteredLineSeries>
            <c15:filteredLineSeries>
              <c15:ser>
                <c:idx val="7"/>
                <c:order val="7"/>
                <c:tx>
                  <c:strRef>
                    <c:extLst xmlns:c15="http://schemas.microsoft.com/office/drawing/2012/chart">
                      <c:ext xmlns:c15="http://schemas.microsoft.com/office/drawing/2012/chart" uri="{02D57815-91ED-43cb-92C2-25804820EDAC}">
                        <c15:formulaRef>
                          <c15:sqref>DataF6.3!$I$3</c15:sqref>
                        </c15:formulaRef>
                      </c:ext>
                    </c:extLst>
                    <c:strCache>
                      <c:ptCount val="1"/>
                      <c:pt idx="0">
                        <c:v>Mississippi</c:v>
                      </c:pt>
                    </c:strCache>
                  </c:strRef>
                </c:tx>
                <c:spPr>
                  <a:ln w="41275"/>
                </c:spPr>
                <c:marker>
                  <c:symbol val="diamond"/>
                  <c:size val="12"/>
                </c:marker>
                <c:val>
                  <c:numRef>
                    <c:extLst xmlns:c15="http://schemas.microsoft.com/office/drawing/2012/chart">
                      <c:ext xmlns:c15="http://schemas.microsoft.com/office/drawing/2012/chart" uri="{02D57815-91ED-43cb-92C2-25804820EDAC}">
                        <c15:formulaRef>
                          <c15:sqref>DataF6.3!$I$4:$I$11</c15:sqref>
                        </c15:formulaRef>
                      </c:ext>
                    </c:extLst>
                    <c:numCache>
                      <c:formatCode>0%</c:formatCode>
                      <c:ptCount val="8"/>
                      <c:pt idx="3">
                        <c:v>0.43492206931114197</c:v>
                      </c:pt>
                      <c:pt idx="4">
                        <c:v>0.48052641749382019</c:v>
                      </c:pt>
                      <c:pt idx="5">
                        <c:v>0.5195806622505188</c:v>
                      </c:pt>
                      <c:pt idx="6">
                        <c:v>0.5109063982963562</c:v>
                      </c:pt>
                      <c:pt idx="7">
                        <c:v>0.55178248882293701</c:v>
                      </c:pt>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DataF6.3!$J$3</c15:sqref>
                        </c15:formulaRef>
                      </c:ext>
                    </c:extLst>
                    <c:strCache>
                      <c:ptCount val="1"/>
                      <c:pt idx="0">
                        <c:v>Alabama</c:v>
                      </c:pt>
                    </c:strCache>
                  </c:strRef>
                </c:tx>
                <c:spPr>
                  <a:ln w="41275">
                    <a:solidFill>
                      <a:schemeClr val="tx1"/>
                    </a:solidFill>
                  </a:ln>
                </c:spPr>
                <c:marker>
                  <c:symbol val="triangle"/>
                  <c:size val="12"/>
                  <c:spPr>
                    <a:solidFill>
                      <a:schemeClr val="tx1"/>
                    </a:solidFill>
                    <a:ln>
                      <a:solidFill>
                        <a:schemeClr val="tx1"/>
                      </a:solidFill>
                    </a:ln>
                  </c:spPr>
                </c:marker>
                <c:val>
                  <c:numRef>
                    <c:extLst xmlns:c15="http://schemas.microsoft.com/office/drawing/2012/chart">
                      <c:ext xmlns:c15="http://schemas.microsoft.com/office/drawing/2012/chart" uri="{02D57815-91ED-43cb-92C2-25804820EDAC}">
                        <c15:formulaRef>
                          <c15:sqref>DataF6.3!$J$4:$J$11</c15:sqref>
                        </c15:formulaRef>
                      </c:ext>
                    </c:extLst>
                    <c:numCache>
                      <c:formatCode>0%</c:formatCode>
                      <c:ptCount val="8"/>
                      <c:pt idx="3">
                        <c:v>0.32871386408805847</c:v>
                      </c:pt>
                      <c:pt idx="4">
                        <c:v>0.37974393367767334</c:v>
                      </c:pt>
                      <c:pt idx="5">
                        <c:v>0.42916533350944519</c:v>
                      </c:pt>
                      <c:pt idx="6">
                        <c:v>0.44431543350219727</c:v>
                      </c:pt>
                      <c:pt idx="7">
                        <c:v>0.45123371481895447</c:v>
                      </c:pt>
                    </c:numCache>
                  </c:numRef>
                </c:val>
                <c:smooth val="0"/>
              </c15:ser>
            </c15:filteredLineSeries>
          </c:ext>
        </c:extLst>
      </c:lineChart>
      <c:catAx>
        <c:axId val="62555990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625560296"/>
        <c:crossesAt val="0"/>
        <c:auto val="1"/>
        <c:lblAlgn val="ctr"/>
        <c:lblOffset val="100"/>
        <c:tickLblSkip val="1"/>
        <c:tickMarkSkip val="1"/>
        <c:noMultiLvlLbl val="0"/>
      </c:catAx>
      <c:valAx>
        <c:axId val="625560296"/>
        <c:scaling>
          <c:orientation val="minMax"/>
          <c:max val="0.7"/>
          <c:min val="0"/>
        </c:scaling>
        <c:delete val="0"/>
        <c:axPos val="l"/>
        <c:majorGridlines>
          <c:spPr>
            <a:ln w="12700">
              <a:solidFill>
                <a:srgbClr val="000000"/>
              </a:solidFill>
              <a:prstDash val="sysDash"/>
            </a:ln>
          </c:spPr>
        </c:majorGridlines>
        <c:title>
          <c:tx>
            <c:rich>
              <a:bodyPr/>
              <a:lstStyle/>
              <a:p>
                <a:pPr>
                  <a:defRPr sz="1200"/>
                </a:pPr>
                <a:r>
                  <a:rPr lang="fr-FR" sz="1200"/>
                  <a:t>Proportion</a:t>
                </a:r>
                <a:r>
                  <a:rPr lang="fr-FR" sz="1200" baseline="0"/>
                  <a:t> of slaves in total population of each State</a:t>
                </a:r>
                <a:endParaRPr lang="fr-FR" sz="1200"/>
              </a:p>
            </c:rich>
          </c:tx>
          <c:layout>
            <c:manualLayout>
              <c:xMode val="edge"/>
              <c:yMode val="edge"/>
              <c:x val="1.39840332458443E-3"/>
              <c:y val="0.112230337765478"/>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5559904"/>
        <c:crosses val="autoZero"/>
        <c:crossBetween val="midCat"/>
        <c:majorUnit val="0.05"/>
        <c:minorUnit val="0.05"/>
      </c:valAx>
      <c:spPr>
        <a:noFill/>
        <a:ln w="25400">
          <a:solidFill>
            <a:schemeClr val="tx1"/>
          </a:solidFill>
        </a:ln>
      </c:spPr>
    </c:plotArea>
    <c:legend>
      <c:legendPos val="l"/>
      <c:layout>
        <c:manualLayout>
          <c:xMode val="edge"/>
          <c:yMode val="edge"/>
          <c:x val="0.10067443132108486"/>
          <c:y val="6.990762493248176E-2"/>
          <c:w val="0.370791994750656"/>
          <c:h val="0.1754435784157470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a:pPr>
            <a:r>
              <a:rPr lang="fr-FR" sz="2000" baseline="0">
                <a:latin typeface="Arial" panose="020B0604020202020204" pitchFamily="34" charset="0"/>
                <a:cs typeface="Arial" panose="020B0604020202020204" pitchFamily="34" charset="0"/>
              </a:rPr>
              <a:t>The rise and fall of Euro-American slavery 1700-1890</a:t>
            </a:r>
            <a:endParaRPr lang="fr-FR" sz="2000">
              <a:latin typeface="Arial" panose="020B0604020202020204" pitchFamily="34" charset="0"/>
              <a:cs typeface="Arial" panose="020B0604020202020204" pitchFamily="34" charset="0"/>
            </a:endParaRPr>
          </a:p>
        </c:rich>
      </c:tx>
      <c:layout>
        <c:manualLayout>
          <c:xMode val="edge"/>
          <c:yMode val="edge"/>
          <c:x val="0.16907566369777549"/>
          <c:y val="2.1007808124402856E-3"/>
        </c:manualLayout>
      </c:layout>
      <c:overlay val="0"/>
    </c:title>
    <c:autoTitleDeleted val="0"/>
    <c:plotArea>
      <c:layout>
        <c:manualLayout>
          <c:layoutTarget val="inner"/>
          <c:xMode val="edge"/>
          <c:yMode val="edge"/>
          <c:x val="7.7996787522150404E-2"/>
          <c:y val="6.4747292894920802E-2"/>
          <c:w val="0.89251171843880495"/>
          <c:h val="0.73753956791833186"/>
        </c:manualLayout>
      </c:layout>
      <c:areaChart>
        <c:grouping val="stacked"/>
        <c:varyColors val="0"/>
        <c:ser>
          <c:idx val="0"/>
          <c:order val="0"/>
          <c:tx>
            <c:v>French and British West Indies</c:v>
          </c:tx>
          <c:cat>
            <c:numRef>
              <c:f>DataF6.4!$A$5:$A$11</c:f>
              <c:numCache>
                <c:formatCode>General</c:formatCode>
                <c:ptCount val="7"/>
                <c:pt idx="0">
                  <c:v>1700</c:v>
                </c:pt>
                <c:pt idx="1">
                  <c:v>1750</c:v>
                </c:pt>
                <c:pt idx="2">
                  <c:v>1780</c:v>
                </c:pt>
                <c:pt idx="3">
                  <c:v>1820</c:v>
                </c:pt>
                <c:pt idx="4">
                  <c:v>1860</c:v>
                </c:pt>
                <c:pt idx="5">
                  <c:v>1880</c:v>
                </c:pt>
                <c:pt idx="6">
                  <c:v>1890</c:v>
                </c:pt>
              </c:numCache>
            </c:numRef>
          </c:cat>
          <c:val>
            <c:numRef>
              <c:f>DataF6.4!$B$5:$B$11</c:f>
              <c:numCache>
                <c:formatCode>0.00</c:formatCode>
                <c:ptCount val="7"/>
                <c:pt idx="0">
                  <c:v>0.2</c:v>
                </c:pt>
                <c:pt idx="1">
                  <c:v>0.7</c:v>
                </c:pt>
                <c:pt idx="2">
                  <c:v>1.3</c:v>
                </c:pt>
                <c:pt idx="3">
                  <c:v>0.9</c:v>
                </c:pt>
                <c:pt idx="4">
                  <c:v>0</c:v>
                </c:pt>
                <c:pt idx="5">
                  <c:v>0</c:v>
                </c:pt>
                <c:pt idx="6">
                  <c:v>0</c:v>
                </c:pt>
              </c:numCache>
            </c:numRef>
          </c:val>
          <c:extLst xmlns:c16r2="http://schemas.microsoft.com/office/drawing/2015/06/chart">
            <c:ext xmlns:c16="http://schemas.microsoft.com/office/drawing/2014/chart" uri="{C3380CC4-5D6E-409C-BE32-E72D297353CC}">
              <c16:uniqueId val="{00000000-EC50-4E9A-B1D4-0CFB523FDF94}"/>
            </c:ext>
          </c:extLst>
        </c:ser>
        <c:ser>
          <c:idx val="2"/>
          <c:order val="1"/>
          <c:tx>
            <c:v>South U.S.</c:v>
          </c:tx>
          <c:val>
            <c:numRef>
              <c:f>DataF6.4!$C$5:$C$11</c:f>
              <c:numCache>
                <c:formatCode>0.00</c:formatCode>
                <c:ptCount val="7"/>
                <c:pt idx="0">
                  <c:v>0.05</c:v>
                </c:pt>
                <c:pt idx="1">
                  <c:v>0.2</c:v>
                </c:pt>
                <c:pt idx="2">
                  <c:v>0.6</c:v>
                </c:pt>
                <c:pt idx="3">
                  <c:v>1.5</c:v>
                </c:pt>
                <c:pt idx="4">
                  <c:v>4</c:v>
                </c:pt>
                <c:pt idx="5">
                  <c:v>0</c:v>
                </c:pt>
                <c:pt idx="6">
                  <c:v>0</c:v>
                </c:pt>
              </c:numCache>
            </c:numRef>
          </c:val>
        </c:ser>
        <c:ser>
          <c:idx val="1"/>
          <c:order val="2"/>
          <c:tx>
            <c:v>Brasil</c:v>
          </c:tx>
          <c:cat>
            <c:numRef>
              <c:f>DataF6.4!$A$5:$A$11</c:f>
              <c:numCache>
                <c:formatCode>General</c:formatCode>
                <c:ptCount val="7"/>
                <c:pt idx="0">
                  <c:v>1700</c:v>
                </c:pt>
                <c:pt idx="1">
                  <c:v>1750</c:v>
                </c:pt>
                <c:pt idx="2">
                  <c:v>1780</c:v>
                </c:pt>
                <c:pt idx="3">
                  <c:v>1820</c:v>
                </c:pt>
                <c:pt idx="4">
                  <c:v>1860</c:v>
                </c:pt>
                <c:pt idx="5">
                  <c:v>1880</c:v>
                </c:pt>
                <c:pt idx="6">
                  <c:v>1890</c:v>
                </c:pt>
              </c:numCache>
            </c:numRef>
          </c:cat>
          <c:val>
            <c:numRef>
              <c:f>DataF6.4!$D$5:$D$11</c:f>
              <c:numCache>
                <c:formatCode>0.00</c:formatCode>
                <c:ptCount val="7"/>
                <c:pt idx="0">
                  <c:v>0.04</c:v>
                </c:pt>
                <c:pt idx="1">
                  <c:v>1</c:v>
                </c:pt>
                <c:pt idx="2">
                  <c:v>1.1000000000000001</c:v>
                </c:pt>
                <c:pt idx="3">
                  <c:v>1.5</c:v>
                </c:pt>
                <c:pt idx="4">
                  <c:v>1.6</c:v>
                </c:pt>
                <c:pt idx="5">
                  <c:v>1.6</c:v>
                </c:pt>
                <c:pt idx="6">
                  <c:v>0</c:v>
                </c:pt>
              </c:numCache>
            </c:numRef>
          </c:val>
          <c:extLst xmlns:c16r2="http://schemas.microsoft.com/office/drawing/2015/06/chart">
            <c:ext xmlns:c16="http://schemas.microsoft.com/office/drawing/2014/chart" uri="{C3380CC4-5D6E-409C-BE32-E72D297353CC}">
              <c16:uniqueId val="{00000001-EC50-4E9A-B1D4-0CFB523FDF94}"/>
            </c:ext>
          </c:extLst>
        </c:ser>
        <c:ser>
          <c:idx val="3"/>
          <c:order val="3"/>
          <c:tx>
            <c:v>Cuba</c:v>
          </c:tx>
          <c:spPr>
            <a:ln w="25400">
              <a:noFill/>
            </a:ln>
            <a:effectLst/>
          </c:spPr>
          <c:cat>
            <c:numRef>
              <c:f>DataF6.4!$A$5:$A$11</c:f>
              <c:numCache>
                <c:formatCode>General</c:formatCode>
                <c:ptCount val="7"/>
                <c:pt idx="0">
                  <c:v>1700</c:v>
                </c:pt>
                <c:pt idx="1">
                  <c:v>1750</c:v>
                </c:pt>
                <c:pt idx="2">
                  <c:v>1780</c:v>
                </c:pt>
                <c:pt idx="3">
                  <c:v>1820</c:v>
                </c:pt>
                <c:pt idx="4">
                  <c:v>1860</c:v>
                </c:pt>
                <c:pt idx="5">
                  <c:v>1880</c:v>
                </c:pt>
                <c:pt idx="6">
                  <c:v>1890</c:v>
                </c:pt>
              </c:numCache>
            </c:numRef>
          </c:cat>
          <c:val>
            <c:numRef>
              <c:f>DataF6.4!$E$5:$E$11</c:f>
              <c:numCache>
                <c:formatCode>0.00</c:formatCode>
                <c:ptCount val="7"/>
                <c:pt idx="0">
                  <c:v>0.01</c:v>
                </c:pt>
                <c:pt idx="1">
                  <c:v>0.1</c:v>
                </c:pt>
                <c:pt idx="2">
                  <c:v>0.1</c:v>
                </c:pt>
                <c:pt idx="3">
                  <c:v>0.2</c:v>
                </c:pt>
                <c:pt idx="4">
                  <c:v>0.4</c:v>
                </c:pt>
                <c:pt idx="5">
                  <c:v>0.4</c:v>
                </c:pt>
                <c:pt idx="6">
                  <c:v>0</c:v>
                </c:pt>
              </c:numCache>
            </c:numRef>
          </c:val>
          <c:extLst xmlns:c16r2="http://schemas.microsoft.com/office/drawing/2015/06/chart">
            <c:ext xmlns:c16="http://schemas.microsoft.com/office/drawing/2014/chart" uri="{C3380CC4-5D6E-409C-BE32-E72D297353CC}">
              <c16:uniqueId val="{00000003-EC50-4E9A-B1D4-0CFB523FDF94}"/>
            </c:ext>
          </c:extLst>
        </c:ser>
        <c:dLbls>
          <c:showLegendKey val="0"/>
          <c:showVal val="0"/>
          <c:showCatName val="0"/>
          <c:showSerName val="0"/>
          <c:showPercent val="0"/>
          <c:showBubbleSize val="0"/>
        </c:dLbls>
        <c:axId val="625561864"/>
        <c:axId val="625562256"/>
      </c:areaChart>
      <c:catAx>
        <c:axId val="625561864"/>
        <c:scaling>
          <c:orientation val="minMax"/>
        </c:scaling>
        <c:delete val="0"/>
        <c:axPos val="b"/>
        <c:numFmt formatCode="General" sourceLinked="0"/>
        <c:majorTickMark val="out"/>
        <c:minorTickMark val="none"/>
        <c:tickLblPos val="nextTo"/>
        <c:txPr>
          <a:bodyPr rot="0" vert="horz" anchor="ctr" anchorCtr="0"/>
          <a:lstStyle/>
          <a:p>
            <a:pPr>
              <a:defRPr sz="1600" b="1">
                <a:latin typeface="Arial" panose="020B0604020202020204" pitchFamily="34" charset="0"/>
                <a:cs typeface="Arial" panose="020B0604020202020204" pitchFamily="34" charset="0"/>
              </a:defRPr>
            </a:pPr>
            <a:endParaRPr lang="fr-FR"/>
          </a:p>
        </c:txPr>
        <c:crossAx val="625562256"/>
        <c:crosses val="autoZero"/>
        <c:auto val="1"/>
        <c:lblAlgn val="ctr"/>
        <c:lblOffset val="100"/>
        <c:tickLblSkip val="1"/>
        <c:noMultiLvlLbl val="0"/>
      </c:catAx>
      <c:valAx>
        <c:axId val="625562256"/>
        <c:scaling>
          <c:orientation val="minMax"/>
          <c:max val="6.5"/>
          <c:min val="0"/>
        </c:scaling>
        <c:delete val="0"/>
        <c:axPos val="l"/>
        <c:majorGridlines/>
        <c:title>
          <c:tx>
            <c:rich>
              <a:bodyPr/>
              <a:lstStyle/>
              <a:p>
                <a:pPr>
                  <a:defRPr/>
                </a:pPr>
                <a:r>
                  <a:rPr lang="fr-FR" sz="1200" b="0">
                    <a:latin typeface="Arial" panose="020B0604020202020204" pitchFamily="34" charset="0"/>
                    <a:cs typeface="Arial" panose="020B0604020202020204" pitchFamily="34" charset="0"/>
                  </a:rPr>
                  <a:t>Number</a:t>
                </a:r>
                <a:r>
                  <a:rPr lang="fr-FR" sz="1200" b="0" baseline="0">
                    <a:latin typeface="Arial" panose="020B0604020202020204" pitchFamily="34" charset="0"/>
                    <a:cs typeface="Arial" panose="020B0604020202020204" pitchFamily="34" charset="0"/>
                  </a:rPr>
                  <a:t> of slaves in millions</a:t>
                </a:r>
                <a:endParaRPr lang="fr-FR" sz="1200" b="0">
                  <a:latin typeface="Arial" panose="020B0604020202020204" pitchFamily="34" charset="0"/>
                  <a:cs typeface="Arial" panose="020B0604020202020204" pitchFamily="34" charset="0"/>
                </a:endParaRPr>
              </a:p>
            </c:rich>
          </c:tx>
          <c:layout/>
          <c:overlay val="0"/>
        </c:title>
        <c:numFmt formatCode="#,##0.0" sourceLinked="0"/>
        <c:majorTickMark val="out"/>
        <c:minorTickMark val="none"/>
        <c:tickLblPos val="nextTo"/>
        <c:txPr>
          <a:bodyPr/>
          <a:lstStyle/>
          <a:p>
            <a:pPr>
              <a:defRPr sz="1400">
                <a:latin typeface="Arial" panose="020B0604020202020204" pitchFamily="34" charset="0"/>
                <a:cs typeface="Arial" panose="020B0604020202020204" pitchFamily="34" charset="0"/>
              </a:defRPr>
            </a:pPr>
            <a:endParaRPr lang="fr-FR"/>
          </a:p>
        </c:txPr>
        <c:crossAx val="625561864"/>
        <c:crosses val="autoZero"/>
        <c:crossBetween val="midCat"/>
        <c:majorUnit val="0.5"/>
      </c:valAx>
      <c:spPr>
        <a:ln w="25400">
          <a:solidFill>
            <a:sysClr val="windowText" lastClr="000000"/>
          </a:solidFill>
        </a:ln>
      </c:spPr>
    </c:plotArea>
    <c:legend>
      <c:legendPos val="r"/>
      <c:layout>
        <c:manualLayout>
          <c:xMode val="edge"/>
          <c:yMode val="edge"/>
          <c:x val="0.13554169654141879"/>
          <c:y val="0.1075703319748348"/>
          <c:w val="0.21989723085270618"/>
          <c:h val="0.32991994091190857"/>
        </c:manualLayout>
      </c:layout>
      <c:overlay val="0"/>
      <c:spPr>
        <a:solidFill>
          <a:sysClr val="window" lastClr="FFFFFF"/>
        </a:solidFill>
        <a:ln w="25400">
          <a:solidFill>
            <a:sysClr val="windowText" lastClr="000000"/>
          </a:solidFill>
        </a:ln>
      </c:spPr>
      <c:txPr>
        <a:bodyPr/>
        <a:lstStyle/>
        <a:p>
          <a:pPr>
            <a:defRPr sz="16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2"/>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sheet1.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4.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0.0071</cdr:x>
      <cdr:y>0.79724</cdr:y>
    </cdr:from>
    <cdr:to>
      <cdr:x>0.99045</cdr:x>
      <cdr:y>0.89686</cdr:y>
    </cdr:to>
    <cdr:sp macro="" textlink="">
      <cdr:nvSpPr>
        <cdr:cNvPr id="13" name="Rectangle 12"/>
        <cdr:cNvSpPr/>
      </cdr:nvSpPr>
      <cdr:spPr>
        <a:xfrm xmlns:a="http://schemas.openxmlformats.org/drawingml/2006/main">
          <a:off x="65422" y="4474462"/>
          <a:ext cx="9056596" cy="55911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Slaves made about one third of the popultion in south U.S. between 1800 and 1860. This proportion dropped from about 50% to less than 20% in Brasil from 1750 to 1850. It was higher than 80% in the slave islands of the British and French West Indies in 1780-1830, and exceeded 90% in Saint-Domingue (Haïti) in 1790.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6.1).</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0.44022</cdr:x>
      <cdr:y>0.5741</cdr:y>
    </cdr:from>
    <cdr:to>
      <cdr:x>0.69708</cdr:x>
      <cdr:y>0.6586</cdr:y>
    </cdr:to>
    <cdr:sp macro="" textlink="">
      <cdr:nvSpPr>
        <cdr:cNvPr id="14" name="ZoneTexte 1"/>
        <cdr:cNvSpPr txBox="1"/>
      </cdr:nvSpPr>
      <cdr:spPr>
        <a:xfrm xmlns:a="http://schemas.openxmlformats.org/drawingml/2006/main">
          <a:off x="4089144" y="3482233"/>
          <a:ext cx="2385916" cy="51253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baseline="0">
              <a:solidFill>
                <a:sysClr val="windowText" lastClr="000000"/>
              </a:solidFill>
              <a:latin typeface="Arial" panose="020B0604020202020204" pitchFamily="34" charset="0"/>
              <a:cs typeface="Arial" panose="020B0604020202020204" pitchFamily="34" charset="0"/>
            </a:rPr>
            <a:t>19% </a:t>
          </a:r>
        </a:p>
      </cdr:txBody>
    </cdr:sp>
  </cdr:relSizeAnchor>
  <cdr:relSizeAnchor xmlns:cdr="http://schemas.openxmlformats.org/drawingml/2006/chartDrawing">
    <cdr:from>
      <cdr:x>0.47306</cdr:x>
      <cdr:y>0.7472</cdr:y>
    </cdr:from>
    <cdr:to>
      <cdr:x>0.6653</cdr:x>
      <cdr:y>0.8286</cdr:y>
    </cdr:to>
    <cdr:sp macro="" textlink="">
      <cdr:nvSpPr>
        <cdr:cNvPr id="18" name="ZoneTexte 1"/>
        <cdr:cNvSpPr txBox="1"/>
      </cdr:nvSpPr>
      <cdr:spPr>
        <a:xfrm xmlns:a="http://schemas.openxmlformats.org/drawingml/2006/main">
          <a:off x="4394188" y="4532167"/>
          <a:ext cx="1785632"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77%</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0.44135</cdr:x>
      <cdr:y>0.61697</cdr:y>
    </cdr:from>
    <cdr:to>
      <cdr:x>0.69821</cdr:x>
      <cdr:y>0.68054</cdr:y>
    </cdr:to>
    <cdr:sp macro="" textlink="">
      <cdr:nvSpPr>
        <cdr:cNvPr id="25" name="ZoneTexte 1"/>
        <cdr:cNvSpPr txBox="1"/>
      </cdr:nvSpPr>
      <cdr:spPr>
        <a:xfrm xmlns:a="http://schemas.openxmlformats.org/drawingml/2006/main">
          <a:off x="4099561" y="3742267"/>
          <a:ext cx="2385916" cy="3855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baseline="0">
              <a:solidFill>
                <a:sysClr val="windowText" lastClr="000000"/>
              </a:solidFill>
              <a:latin typeface="Arial" panose="020B0604020202020204" pitchFamily="34" charset="0"/>
              <a:cs typeface="Arial" panose="020B0604020202020204" pitchFamily="34" charset="0"/>
            </a:rPr>
            <a:t>4%</a:t>
          </a:r>
          <a:endParaRPr lang="fr-FR" sz="1300" b="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0.0173</cdr:x>
      <cdr:y>0.88581</cdr:y>
    </cdr:from>
    <cdr:to>
      <cdr:x>0.97723</cdr:x>
      <cdr:y>0.98729</cdr:y>
    </cdr:to>
    <cdr:sp macro="" textlink="">
      <cdr:nvSpPr>
        <cdr:cNvPr id="26" name="Rectangle 25"/>
        <cdr:cNvSpPr/>
      </cdr:nvSpPr>
      <cdr:spPr>
        <a:xfrm xmlns:a="http://schemas.openxmlformats.org/drawingml/2006/main">
          <a:off x="160868" y="5377398"/>
          <a:ext cx="8923854" cy="61604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2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200" b="0" i="0" baseline="0">
              <a:solidFill>
                <a:sysClr val="windowText" lastClr="000000"/>
              </a:solidFill>
              <a:effectLst/>
              <a:latin typeface="Arial" panose="020B0604020202020204" pitchFamily="34" charset="0"/>
              <a:ea typeface="+mn-ea"/>
              <a:cs typeface="Arial" panose="020B0604020202020204" pitchFamily="34" charset="0"/>
            </a:rPr>
            <a:t> The total population of Saint-Domingue (Haïti) rose from less than 50 000 individuals in 1700-1710 (including 56% of slaves, 3% of coloured and mulatto free individuals and 41% of whites) to over 500 000 individuals in 1790 (including 90% of slaves, 5% of coloured and mulatto free individuals and 5% of whites). </a:t>
          </a:r>
          <a:r>
            <a:rPr lang="fr-FR" sz="12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2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6.2).</a:t>
          </a:r>
          <a:endParaRPr lang="fr-FR">
            <a:effectLst/>
            <a:latin typeface="Arial Narrow" panose="020B0606020202030204" pitchFamily="34" charset="0"/>
          </a:endParaRPr>
        </a:p>
      </cdr:txBody>
    </cdr:sp>
  </cdr:relSizeAnchor>
  <cdr:relSizeAnchor xmlns:cdr="http://schemas.openxmlformats.org/drawingml/2006/chartDrawing">
    <cdr:from>
      <cdr:x>0.08176</cdr:x>
      <cdr:y>0.73702</cdr:y>
    </cdr:from>
    <cdr:to>
      <cdr:x>0.274</cdr:x>
      <cdr:y>0.81842</cdr:y>
    </cdr:to>
    <cdr:sp macro="" textlink="">
      <cdr:nvSpPr>
        <cdr:cNvPr id="19" name="ZoneTexte 1"/>
        <cdr:cNvSpPr txBox="1"/>
      </cdr:nvSpPr>
      <cdr:spPr>
        <a:xfrm xmlns:a="http://schemas.openxmlformats.org/drawingml/2006/main">
          <a:off x="759460" y="4470400"/>
          <a:ext cx="1785632"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3%</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0.08258</cdr:x>
      <cdr:y>0.70938</cdr:y>
    </cdr:from>
    <cdr:to>
      <cdr:x>0.27482</cdr:x>
      <cdr:y>0.79078</cdr:y>
    </cdr:to>
    <cdr:sp macro="" textlink="">
      <cdr:nvSpPr>
        <cdr:cNvPr id="22" name="ZoneTexte 1"/>
        <cdr:cNvSpPr txBox="1"/>
      </cdr:nvSpPr>
      <cdr:spPr>
        <a:xfrm xmlns:a="http://schemas.openxmlformats.org/drawingml/2006/main">
          <a:off x="767080" y="4302760"/>
          <a:ext cx="1785632"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41%</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0.0834</cdr:x>
      <cdr:y>0.7634</cdr:y>
    </cdr:from>
    <cdr:to>
      <cdr:x>0.27564</cdr:x>
      <cdr:y>0.8448</cdr:y>
    </cdr:to>
    <cdr:sp macro="" textlink="">
      <cdr:nvSpPr>
        <cdr:cNvPr id="24" name="ZoneTexte 1"/>
        <cdr:cNvSpPr txBox="1"/>
      </cdr:nvSpPr>
      <cdr:spPr>
        <a:xfrm xmlns:a="http://schemas.openxmlformats.org/drawingml/2006/main">
          <a:off x="774700" y="4630420"/>
          <a:ext cx="1785632"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56%</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0.92699</cdr:x>
      <cdr:y>0.11139</cdr:y>
    </cdr:from>
    <cdr:to>
      <cdr:x>1</cdr:x>
      <cdr:y>0.17728</cdr:y>
    </cdr:to>
    <cdr:sp macro="" textlink="">
      <cdr:nvSpPr>
        <cdr:cNvPr id="33" name="ZoneTexte 1"/>
        <cdr:cNvSpPr txBox="1"/>
      </cdr:nvSpPr>
      <cdr:spPr>
        <a:xfrm xmlns:a="http://schemas.openxmlformats.org/drawingml/2006/main">
          <a:off x="8610606" y="675638"/>
          <a:ext cx="678174" cy="39962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5%</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0.93537</cdr:x>
      <cdr:y>0.15857</cdr:y>
    </cdr:from>
    <cdr:to>
      <cdr:x>0.99526</cdr:x>
      <cdr:y>0.21496</cdr:y>
    </cdr:to>
    <cdr:sp macro="" textlink="">
      <cdr:nvSpPr>
        <cdr:cNvPr id="35" name="ZoneTexte 1"/>
        <cdr:cNvSpPr txBox="1"/>
      </cdr:nvSpPr>
      <cdr:spPr>
        <a:xfrm xmlns:a="http://schemas.openxmlformats.org/drawingml/2006/main">
          <a:off x="8688474" y="961790"/>
          <a:ext cx="556305" cy="34207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5%</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0.92261</cdr:x>
      <cdr:y>0.74707</cdr:y>
    </cdr:from>
    <cdr:to>
      <cdr:x>0.98687</cdr:x>
      <cdr:y>0.82847</cdr:y>
    </cdr:to>
    <cdr:sp macro="" textlink="">
      <cdr:nvSpPr>
        <cdr:cNvPr id="37" name="ZoneTexte 1"/>
        <cdr:cNvSpPr txBox="1"/>
      </cdr:nvSpPr>
      <cdr:spPr>
        <a:xfrm xmlns:a="http://schemas.openxmlformats.org/drawingml/2006/main">
          <a:off x="8569948" y="4531360"/>
          <a:ext cx="596912"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90%</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0.08254</cdr:x>
      <cdr:y>0.88388</cdr:y>
    </cdr:from>
    <cdr:to>
      <cdr:x>0.96696</cdr:x>
      <cdr:y>0.9848</cdr:y>
    </cdr:to>
    <cdr:sp macro="" textlink="">
      <cdr:nvSpPr>
        <cdr:cNvPr id="4" name="Rectangle 3"/>
        <cdr:cNvSpPr/>
      </cdr:nvSpPr>
      <cdr:spPr>
        <a:xfrm xmlns:a="http://schemas.openxmlformats.org/drawingml/2006/main">
          <a:off x="754706" y="4979472"/>
          <a:ext cx="8087136" cy="56857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proportion of slaves in total population rose or remained stable at a high level in the main southen slave States between 1790 and 1860 (between 35% and 55% in 1850-1860, up to 57%-58% in South Carolina), while slavery dropped or disappeared in Northern States.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voir piketty.pse.ens.fr/ideologie (figure 6.3).</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0.01548</cdr:x>
      <cdr:y>0.85944</cdr:y>
    </cdr:from>
    <cdr:to>
      <cdr:x>0.98452</cdr:x>
      <cdr:y>0.9873</cdr:y>
    </cdr:to>
    <cdr:sp macro="" textlink="">
      <cdr:nvSpPr>
        <cdr:cNvPr id="26" name="Rectangle 25"/>
        <cdr:cNvSpPr/>
      </cdr:nvSpPr>
      <cdr:spPr>
        <a:xfrm xmlns:a="http://schemas.openxmlformats.org/drawingml/2006/main">
          <a:off x="143933" y="5217288"/>
          <a:ext cx="9008533" cy="77618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2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200" b="0" i="0" baseline="0">
              <a:solidFill>
                <a:sysClr val="windowText" lastClr="000000"/>
              </a:solidFill>
              <a:effectLst/>
              <a:latin typeface="Arial" panose="020B0604020202020204" pitchFamily="34" charset="0"/>
              <a:ea typeface="+mn-ea"/>
              <a:cs typeface="Arial" panose="020B0604020202020204" pitchFamily="34" charset="0"/>
            </a:rPr>
            <a:t> The total number of slaves in Euro-American Atlantic plantations reached 6 millions in 1860 (including 4 millions in south U.S., 1,6 millions in Brasil and 0,4 million in Cuba). Slavery in French and British West Indies (to which we added Mauritius, Reunion and Cape colony) reached its apex around 1780-1790 (1,3 millions) and then declined folowing the slave revolt in Saint-Domingue (Haïti) and the abolitions of 1833 and 1848.   </a:t>
          </a:r>
          <a:r>
            <a:rPr lang="fr-FR" sz="12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2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6.4).</a:t>
          </a:r>
          <a:endParaRPr lang="fr-FR">
            <a:effectLst/>
            <a:latin typeface="Arial Narrow" panose="020B060602020203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62" t="s">
        <v>142</v>
      </c>
    </row>
    <row r="2" spans="1:1" ht="15.6" x14ac:dyDescent="0.3">
      <c r="A2" s="2" t="s">
        <v>121</v>
      </c>
    </row>
    <row r="3" spans="1:1" ht="15.6" x14ac:dyDescent="0.3">
      <c r="A3" s="1" t="s">
        <v>125</v>
      </c>
    </row>
    <row r="5" spans="1:1" ht="15.6" x14ac:dyDescent="0.3">
      <c r="A5" s="2" t="s">
        <v>122</v>
      </c>
    </row>
    <row r="6" spans="1:1" ht="15.6" x14ac:dyDescent="0.3">
      <c r="A6" s="1" t="s">
        <v>123</v>
      </c>
    </row>
    <row r="7" spans="1:1" ht="15.6" x14ac:dyDescent="0.3">
      <c r="A7" s="1" t="s">
        <v>124</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workbookViewId="0">
      <selection activeCell="A2" sqref="A2:I12"/>
    </sheetView>
  </sheetViews>
  <sheetFormatPr baseColWidth="10" defaultRowHeight="14.4" x14ac:dyDescent="0.3"/>
  <cols>
    <col min="1" max="1" width="22.77734375" customWidth="1"/>
    <col min="2" max="9" width="13.33203125" customWidth="1"/>
    <col min="10" max="16" width="11.77734375" customWidth="1"/>
  </cols>
  <sheetData>
    <row r="1" spans="1:10" ht="16.2" thickBot="1" x14ac:dyDescent="0.35">
      <c r="A1" s="2"/>
    </row>
    <row r="2" spans="1:10" ht="47.55" customHeight="1" thickTop="1" thickBot="1" x14ac:dyDescent="0.35">
      <c r="A2" s="63" t="s">
        <v>143</v>
      </c>
      <c r="B2" s="64"/>
      <c r="C2" s="64"/>
      <c r="D2" s="64"/>
      <c r="E2" s="64"/>
      <c r="F2" s="64"/>
      <c r="G2" s="64"/>
      <c r="H2" s="64"/>
      <c r="I2" s="65"/>
    </row>
    <row r="3" spans="1:10" ht="16.8" thickTop="1" thickBot="1" x14ac:dyDescent="0.35">
      <c r="A3" s="1"/>
      <c r="B3" s="1"/>
      <c r="C3" s="1"/>
      <c r="D3" s="1"/>
      <c r="E3" s="1"/>
      <c r="F3" s="1"/>
      <c r="G3" s="1"/>
      <c r="H3" s="1"/>
      <c r="I3" s="1"/>
    </row>
    <row r="4" spans="1:10" ht="39" customHeight="1" thickTop="1" thickBot="1" x14ac:dyDescent="0.35">
      <c r="A4" s="23"/>
      <c r="B4" s="28" t="s">
        <v>135</v>
      </c>
      <c r="C4" s="22" t="s">
        <v>136</v>
      </c>
      <c r="D4" s="22" t="s">
        <v>137</v>
      </c>
      <c r="E4" s="29" t="s">
        <v>91</v>
      </c>
      <c r="F4" s="27" t="s">
        <v>95</v>
      </c>
      <c r="G4" s="22" t="s">
        <v>136</v>
      </c>
      <c r="H4" s="22" t="s">
        <v>137</v>
      </c>
      <c r="I4" s="29" t="s">
        <v>91</v>
      </c>
    </row>
    <row r="5" spans="1:10" ht="33" customHeight="1" thickTop="1" thickBot="1" x14ac:dyDescent="0.35">
      <c r="A5" s="24" t="s">
        <v>138</v>
      </c>
      <c r="B5" s="43">
        <f>10*INT(DataT6.1!K5/10000+0.5)</f>
        <v>5210</v>
      </c>
      <c r="C5" s="44">
        <f>10*INT(DataT6.1!C5/10000+0.5)</f>
        <v>880</v>
      </c>
      <c r="D5" s="44">
        <f>10*INT(DataT6.1!D63/10+0.5)</f>
        <v>110</v>
      </c>
      <c r="E5" s="45">
        <f>B5-C5-D5</f>
        <v>4220</v>
      </c>
      <c r="F5" s="52">
        <f>B5/$B5</f>
        <v>1</v>
      </c>
      <c r="G5" s="53">
        <f>C5/$B5</f>
        <v>0.16890595009596929</v>
      </c>
      <c r="H5" s="53">
        <f t="shared" ref="H5:I5" si="0">D5/$B5</f>
        <v>2.1113243761996161E-2</v>
      </c>
      <c r="I5" s="54">
        <f t="shared" si="0"/>
        <v>0.8099808061420346</v>
      </c>
    </row>
    <row r="6" spans="1:10" ht="33" customHeight="1" thickBot="1" x14ac:dyDescent="0.35">
      <c r="A6" s="25" t="s">
        <v>139</v>
      </c>
      <c r="B6" s="46">
        <f>10*INT(DataT6.1!K7/10000+0.5)</f>
        <v>2630</v>
      </c>
      <c r="C6" s="47">
        <f>10*INT(DataT6.1!C7/10000+0.5)</f>
        <v>40</v>
      </c>
      <c r="D6" s="47">
        <f>10*INT(0.7*DataT6.1!D63/10+0.5)</f>
        <v>80</v>
      </c>
      <c r="E6" s="48">
        <f>B6-C6-D6</f>
        <v>2510</v>
      </c>
      <c r="F6" s="55">
        <f>B6/$B6</f>
        <v>1</v>
      </c>
      <c r="G6" s="56">
        <f>C6/$B6</f>
        <v>1.5209125475285171E-2</v>
      </c>
      <c r="H6" s="56">
        <f>D6/$B6</f>
        <v>3.0418250950570342E-2</v>
      </c>
      <c r="I6" s="57">
        <f>E6/$B6</f>
        <v>0.95437262357414454</v>
      </c>
    </row>
    <row r="7" spans="1:10" ht="33" customHeight="1" thickBot="1" x14ac:dyDescent="0.35">
      <c r="A7" s="26" t="s">
        <v>140</v>
      </c>
      <c r="B7" s="49">
        <f>10*INT(DataT6.1!K6/10000+0.5)</f>
        <v>2580</v>
      </c>
      <c r="C7" s="50">
        <f>10*INT(DataT6.1!C6/10000+0.5)</f>
        <v>840</v>
      </c>
      <c r="D7" s="50">
        <f>10*INT(0.3*DataT6.1!D63/10+0.5)</f>
        <v>30</v>
      </c>
      <c r="E7" s="51">
        <f t="shared" ref="E7" si="1">B7-C7-D7</f>
        <v>1710</v>
      </c>
      <c r="F7" s="58">
        <f t="shared" ref="F7" si="2">B7/$B7</f>
        <v>1</v>
      </c>
      <c r="G7" s="59">
        <f t="shared" ref="G7" si="3">C7/$B7</f>
        <v>0.32558139534883723</v>
      </c>
      <c r="H7" s="59">
        <f t="shared" ref="H7" si="4">D7/$B7</f>
        <v>1.1627906976744186E-2</v>
      </c>
      <c r="I7" s="60">
        <f t="shared" ref="I7" si="5">E7/$B7</f>
        <v>0.66279069767441856</v>
      </c>
    </row>
    <row r="8" spans="1:10" ht="33" customHeight="1" thickTop="1" thickBot="1" x14ac:dyDescent="0.35">
      <c r="A8" s="24" t="s">
        <v>141</v>
      </c>
      <c r="B8" s="43">
        <f>10*INT(DataT6.1!Q5/10000+0.5)</f>
        <v>31180</v>
      </c>
      <c r="C8" s="44">
        <f>10*INT(DataT6.1!I5/10000+0.5)</f>
        <v>3950</v>
      </c>
      <c r="D8" s="44">
        <f>10*INT(DataT6.1!D69/10+0.5)</f>
        <v>490</v>
      </c>
      <c r="E8" s="45">
        <f>B8-C8-D8</f>
        <v>26740</v>
      </c>
      <c r="F8" s="52">
        <f t="shared" ref="F8:G10" si="6">B8/$B8</f>
        <v>1</v>
      </c>
      <c r="G8" s="53">
        <f t="shared" si="6"/>
        <v>0.12668377164849262</v>
      </c>
      <c r="H8" s="53">
        <f t="shared" ref="H8" si="7">D8/$B8</f>
        <v>1.5715202052597819E-2</v>
      </c>
      <c r="I8" s="54">
        <f>E8/$B8-0.003</f>
        <v>0.85460102629890955</v>
      </c>
      <c r="J8" s="21"/>
    </row>
    <row r="9" spans="1:10" ht="33" customHeight="1" thickBot="1" x14ac:dyDescent="0.35">
      <c r="A9" s="25" t="s">
        <v>139</v>
      </c>
      <c r="B9" s="46">
        <f>10*INT(DataT6.1!Q7/10000+0.5)</f>
        <v>18940</v>
      </c>
      <c r="C9" s="47">
        <f>DataT6.1!I7/1000</f>
        <v>3.5000000000000003E-2</v>
      </c>
      <c r="D9" s="47">
        <f>10*INT(0.7*D8/10+0.5)</f>
        <v>340</v>
      </c>
      <c r="E9" s="48">
        <f>B9-C9-D9</f>
        <v>18599.965</v>
      </c>
      <c r="F9" s="55">
        <f t="shared" si="6"/>
        <v>1</v>
      </c>
      <c r="G9" s="56">
        <f t="shared" si="6"/>
        <v>1.8479408658922916E-6</v>
      </c>
      <c r="H9" s="56">
        <f t="shared" ref="H9" si="8">D9/$B9</f>
        <v>1.7951425554382259E-2</v>
      </c>
      <c r="I9" s="57">
        <f t="shared" ref="I9" si="9">E9/$B9</f>
        <v>0.98204672650475189</v>
      </c>
      <c r="J9" s="21"/>
    </row>
    <row r="10" spans="1:10" ht="33" customHeight="1" thickBot="1" x14ac:dyDescent="0.35">
      <c r="A10" s="26" t="s">
        <v>140</v>
      </c>
      <c r="B10" s="49">
        <f>10*INT(DataT6.1!Q6/10000+0.5)</f>
        <v>12240</v>
      </c>
      <c r="C10" s="50">
        <f>10*INT(DataT6.1!I6/10000+0.5)</f>
        <v>3950</v>
      </c>
      <c r="D10" s="50">
        <f>10*INT(0.3*D8/10+0.5)</f>
        <v>150</v>
      </c>
      <c r="E10" s="51">
        <f>B10-C10-D10</f>
        <v>8140</v>
      </c>
      <c r="F10" s="58">
        <f t="shared" si="6"/>
        <v>1</v>
      </c>
      <c r="G10" s="59">
        <f t="shared" si="6"/>
        <v>0.32271241830065361</v>
      </c>
      <c r="H10" s="59">
        <f>D10/$B10</f>
        <v>1.2254901960784314E-2</v>
      </c>
      <c r="I10" s="60">
        <f>E10/$B10</f>
        <v>0.66503267973856206</v>
      </c>
      <c r="J10" s="21"/>
    </row>
    <row r="11" spans="1:10" ht="16.8" thickTop="1" thickBot="1" x14ac:dyDescent="0.35">
      <c r="A11" s="1"/>
      <c r="B11" s="1"/>
      <c r="C11" s="1"/>
      <c r="D11" s="1"/>
      <c r="E11" s="1"/>
      <c r="F11" s="1"/>
      <c r="G11" s="1"/>
      <c r="H11" s="1"/>
      <c r="I11" s="1"/>
    </row>
    <row r="12" spans="1:10" ht="81" customHeight="1" thickTop="1" thickBot="1" x14ac:dyDescent="0.35">
      <c r="A12" s="68" t="s">
        <v>144</v>
      </c>
      <c r="B12" s="66"/>
      <c r="C12" s="66"/>
      <c r="D12" s="66"/>
      <c r="E12" s="66"/>
      <c r="F12" s="66"/>
      <c r="G12" s="66"/>
      <c r="H12" s="66"/>
      <c r="I12" s="67"/>
    </row>
    <row r="13" spans="1:10" ht="15" thickTop="1" x14ac:dyDescent="0.3"/>
    <row r="15" spans="1:10" ht="15.6" x14ac:dyDescent="0.3">
      <c r="A15" s="1" t="s">
        <v>120</v>
      </c>
    </row>
    <row r="17" ht="79.2" customHeight="1" x14ac:dyDescent="0.3"/>
    <row r="18" ht="79.2" customHeight="1" x14ac:dyDescent="0.3"/>
    <row r="19" ht="79.2" customHeight="1" x14ac:dyDescent="0.3"/>
  </sheetData>
  <mergeCells count="2">
    <mergeCell ref="A2:I2"/>
    <mergeCell ref="A12:I12"/>
  </mergeCells>
  <printOptions horizontalCentered="1" verticalCentered="1"/>
  <pageMargins left="0.70866141732283472" right="0.70866141732283472" top="0.74803149606299213" bottom="0.74803149606299213" header="0.31496062992125984" footer="0.31496062992125984"/>
  <pageSetup paperSize="9" orientation="landscape"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15"/>
  <sheetViews>
    <sheetView workbookViewId="0"/>
  </sheetViews>
  <sheetFormatPr baseColWidth="10" defaultRowHeight="14.4" x14ac:dyDescent="0.3"/>
  <cols>
    <col min="1" max="9" width="13.77734375" customWidth="1"/>
    <col min="10" max="10" width="14.33203125" customWidth="1"/>
    <col min="11" max="11" width="16.6640625" customWidth="1"/>
  </cols>
  <sheetData>
    <row r="1" spans="1:12" ht="15.6" x14ac:dyDescent="0.3">
      <c r="A1" s="2" t="s">
        <v>101</v>
      </c>
      <c r="B1" s="1"/>
      <c r="C1" s="1"/>
      <c r="D1" s="1"/>
      <c r="E1" s="1"/>
      <c r="F1" s="1"/>
      <c r="G1" s="1"/>
      <c r="H1" s="1"/>
      <c r="I1" s="1"/>
      <c r="J1" s="1"/>
      <c r="K1" s="1"/>
      <c r="L1" s="1"/>
    </row>
    <row r="2" spans="1:12" ht="16.2" thickBot="1" x14ac:dyDescent="0.35">
      <c r="A2" s="1" t="s">
        <v>1</v>
      </c>
      <c r="B2" s="1"/>
      <c r="C2" s="1"/>
      <c r="D2" s="1"/>
      <c r="E2" s="1"/>
      <c r="F2" s="1"/>
      <c r="G2" s="1"/>
      <c r="H2" s="1"/>
      <c r="I2" s="1"/>
      <c r="J2" s="1"/>
      <c r="K2" s="1"/>
      <c r="L2" s="1"/>
    </row>
    <row r="3" spans="1:12" ht="16.2" thickTop="1" x14ac:dyDescent="0.3">
      <c r="A3" s="30" t="s">
        <v>99</v>
      </c>
      <c r="B3" s="42"/>
      <c r="C3" s="42"/>
      <c r="D3" s="42"/>
      <c r="E3" s="42"/>
      <c r="F3" s="42"/>
      <c r="G3" s="42"/>
      <c r="H3" s="42"/>
      <c r="I3" s="41"/>
      <c r="J3" s="1"/>
    </row>
    <row r="4" spans="1:12" ht="15.6" x14ac:dyDescent="0.3">
      <c r="A4" s="40" t="s">
        <v>133</v>
      </c>
      <c r="B4" s="40" t="s">
        <v>134</v>
      </c>
      <c r="C4" s="40" t="s">
        <v>126</v>
      </c>
      <c r="D4" s="40" t="s">
        <v>127</v>
      </c>
      <c r="E4" s="39" t="s">
        <v>128</v>
      </c>
      <c r="F4" s="39" t="s">
        <v>129</v>
      </c>
      <c r="G4" s="39" t="s">
        <v>109</v>
      </c>
      <c r="H4" s="40" t="s">
        <v>110</v>
      </c>
      <c r="I4" s="38" t="s">
        <v>100</v>
      </c>
    </row>
    <row r="5" spans="1:12" ht="16.2" thickBot="1" x14ac:dyDescent="0.35">
      <c r="A5" s="37">
        <f>'T6.1'!G7</f>
        <v>0.32558139534883723</v>
      </c>
      <c r="B5" s="37">
        <f>'T6.1'!G10</f>
        <v>0.32271241830065361</v>
      </c>
      <c r="C5" s="37">
        <v>0.48699999999999999</v>
      </c>
      <c r="D5" s="37">
        <f>1.6/9.8</f>
        <v>0.16326530612244897</v>
      </c>
      <c r="E5" s="37">
        <v>0.84399999999999997</v>
      </c>
      <c r="F5" s="37">
        <v>0.80300000000000005</v>
      </c>
      <c r="G5" s="37">
        <v>0.85</v>
      </c>
      <c r="H5" s="37">
        <v>0.86</v>
      </c>
      <c r="I5" s="36">
        <v>0.9</v>
      </c>
    </row>
    <row r="6" spans="1:12" ht="16.2" thickTop="1" x14ac:dyDescent="0.3">
      <c r="B6" s="1"/>
      <c r="C6" s="1"/>
      <c r="D6" s="1"/>
      <c r="E6" s="1"/>
      <c r="F6" s="1"/>
      <c r="G6" s="7"/>
      <c r="H6" s="1"/>
      <c r="I6" s="1"/>
      <c r="J6" s="1"/>
      <c r="K6" s="1"/>
      <c r="L6" s="1"/>
    </row>
    <row r="7" spans="1:12" ht="15.6" x14ac:dyDescent="0.3">
      <c r="A7" s="2" t="s">
        <v>96</v>
      </c>
      <c r="B7" s="1"/>
      <c r="C7" s="1"/>
      <c r="D7" s="1"/>
      <c r="E7" s="1"/>
      <c r="F7" s="1"/>
      <c r="G7" s="7"/>
      <c r="H7" s="1"/>
      <c r="I7" s="1"/>
      <c r="J7" s="1"/>
      <c r="K7" s="1"/>
      <c r="L7" s="1"/>
    </row>
    <row r="8" spans="1:12" ht="15.6" x14ac:dyDescent="0.3">
      <c r="A8" s="1" t="s">
        <v>102</v>
      </c>
      <c r="B8" s="35"/>
      <c r="C8" s="35"/>
      <c r="D8" s="35"/>
      <c r="E8" s="35"/>
      <c r="F8" s="35"/>
      <c r="G8" s="35"/>
      <c r="H8" s="35"/>
      <c r="I8" s="35"/>
    </row>
    <row r="9" spans="1:12" ht="15.6" x14ac:dyDescent="0.3">
      <c r="A9" s="9" t="s">
        <v>107</v>
      </c>
    </row>
    <row r="10" spans="1:12" ht="15.6" x14ac:dyDescent="0.3">
      <c r="A10" s="1" t="s">
        <v>104</v>
      </c>
    </row>
    <row r="11" spans="1:12" ht="15.6" x14ac:dyDescent="0.3">
      <c r="A11" s="1" t="s">
        <v>105</v>
      </c>
    </row>
    <row r="12" spans="1:12" ht="15.6" x14ac:dyDescent="0.3">
      <c r="A12" s="1" t="s">
        <v>106</v>
      </c>
    </row>
    <row r="13" spans="1:12" ht="15.6" x14ac:dyDescent="0.3">
      <c r="A13" s="1" t="s">
        <v>111</v>
      </c>
    </row>
    <row r="14" spans="1:12" ht="15.6" x14ac:dyDescent="0.3">
      <c r="A14" s="1" t="s">
        <v>112</v>
      </c>
    </row>
    <row r="15" spans="1:12" ht="15.6" x14ac:dyDescent="0.3">
      <c r="A15" s="1" t="s">
        <v>113</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heetViews>
  <sheetFormatPr baseColWidth="10" defaultRowHeight="14.4" x14ac:dyDescent="0.3"/>
  <sheetData>
    <row r="1" spans="1:8" ht="15.6" x14ac:dyDescent="0.3">
      <c r="A1" s="2" t="s">
        <v>6</v>
      </c>
      <c r="B1" s="1"/>
      <c r="C1" s="1"/>
      <c r="D1" s="1"/>
      <c r="E1" s="1"/>
      <c r="F1" s="1"/>
    </row>
    <row r="2" spans="1:8" ht="15.6" x14ac:dyDescent="0.3">
      <c r="A2" s="1" t="s">
        <v>1</v>
      </c>
      <c r="B2" s="1"/>
      <c r="C2" s="1"/>
      <c r="D2" s="1"/>
      <c r="E2" s="1"/>
      <c r="F2" s="1"/>
    </row>
    <row r="3" spans="1:8" ht="15.6" x14ac:dyDescent="0.3">
      <c r="A3" s="1"/>
      <c r="B3" s="1"/>
      <c r="C3" s="1"/>
      <c r="D3" s="1"/>
      <c r="E3" s="1"/>
      <c r="F3" s="1"/>
    </row>
    <row r="4" spans="1:8" ht="15.6" x14ac:dyDescent="0.3">
      <c r="A4" s="1" t="s">
        <v>7</v>
      </c>
      <c r="B4" s="1" t="s">
        <v>2</v>
      </c>
      <c r="C4" s="1" t="s">
        <v>3</v>
      </c>
      <c r="D4" s="3" t="s">
        <v>4</v>
      </c>
      <c r="E4" s="3" t="s">
        <v>0</v>
      </c>
      <c r="F4" s="1" t="s">
        <v>2</v>
      </c>
      <c r="G4" s="1" t="s">
        <v>3</v>
      </c>
      <c r="H4" s="1" t="s">
        <v>4</v>
      </c>
    </row>
    <row r="5" spans="1:8" ht="15.6" x14ac:dyDescent="0.3">
      <c r="A5" s="1">
        <v>1680</v>
      </c>
      <c r="B5" s="5">
        <f>B6*B6/B7</f>
        <v>3.6</v>
      </c>
      <c r="C5" s="5">
        <v>0.2</v>
      </c>
      <c r="D5" s="5">
        <v>3</v>
      </c>
      <c r="E5" s="6">
        <f t="shared" ref="E5:E26" si="0">SUM(B5:D5)</f>
        <v>6.8000000000000007</v>
      </c>
      <c r="F5" s="4">
        <f>B5/$E5</f>
        <v>0.52941176470588236</v>
      </c>
      <c r="G5" s="4">
        <f t="shared" ref="G5:G27" si="1">C5/$E5</f>
        <v>2.9411764705882353E-2</v>
      </c>
      <c r="H5" s="4">
        <f t="shared" ref="H5:H27" si="2">D5/$E5</f>
        <v>0.44117647058823523</v>
      </c>
    </row>
    <row r="6" spans="1:8" ht="15.6" x14ac:dyDescent="0.3">
      <c r="A6" s="1">
        <v>1685</v>
      </c>
      <c r="B6" s="1">
        <v>6</v>
      </c>
      <c r="C6" s="5">
        <v>0.3</v>
      </c>
      <c r="D6" s="1">
        <v>5</v>
      </c>
      <c r="E6" s="6">
        <f t="shared" si="0"/>
        <v>11.3</v>
      </c>
      <c r="F6" s="4">
        <f t="shared" ref="F6:F27" si="3">B6/$E6</f>
        <v>0.53097345132743357</v>
      </c>
      <c r="G6" s="4">
        <f t="shared" si="1"/>
        <v>2.6548672566371678E-2</v>
      </c>
      <c r="H6" s="4">
        <f t="shared" si="2"/>
        <v>0.44247787610619466</v>
      </c>
    </row>
    <row r="7" spans="1:8" ht="15.6" x14ac:dyDescent="0.3">
      <c r="A7" s="1">
        <v>1690</v>
      </c>
      <c r="B7" s="1">
        <v>10</v>
      </c>
      <c r="C7" s="5">
        <v>0.5</v>
      </c>
      <c r="D7" s="1">
        <v>6</v>
      </c>
      <c r="E7" s="6">
        <f t="shared" si="0"/>
        <v>16.5</v>
      </c>
      <c r="F7" s="4">
        <f t="shared" si="3"/>
        <v>0.60606060606060608</v>
      </c>
      <c r="G7" s="4">
        <f t="shared" si="1"/>
        <v>3.0303030303030304E-2</v>
      </c>
      <c r="H7" s="4">
        <f t="shared" si="2"/>
        <v>0.36363636363636365</v>
      </c>
    </row>
    <row r="8" spans="1:8" ht="15.6" x14ac:dyDescent="0.3">
      <c r="A8" s="1">
        <v>1695</v>
      </c>
      <c r="B8" s="1">
        <v>15</v>
      </c>
      <c r="C8" s="5">
        <v>0.7</v>
      </c>
      <c r="D8" s="1">
        <v>10</v>
      </c>
      <c r="E8" s="6">
        <f t="shared" si="0"/>
        <v>25.7</v>
      </c>
      <c r="F8" s="4">
        <f t="shared" si="3"/>
        <v>0.58365758754863817</v>
      </c>
      <c r="G8" s="4">
        <f t="shared" si="1"/>
        <v>2.7237354085603113E-2</v>
      </c>
      <c r="H8" s="4">
        <f t="shared" si="2"/>
        <v>0.38910505836575876</v>
      </c>
    </row>
    <row r="9" spans="1:8" ht="15.6" x14ac:dyDescent="0.3">
      <c r="A9" s="1">
        <v>1700</v>
      </c>
      <c r="B9" s="1">
        <v>19</v>
      </c>
      <c r="C9" s="1">
        <v>1</v>
      </c>
      <c r="D9" s="1">
        <v>13</v>
      </c>
      <c r="E9" s="6">
        <f t="shared" si="0"/>
        <v>33</v>
      </c>
      <c r="F9" s="4">
        <f t="shared" si="3"/>
        <v>0.5757575757575758</v>
      </c>
      <c r="G9" s="4">
        <f t="shared" si="1"/>
        <v>3.0303030303030304E-2</v>
      </c>
      <c r="H9" s="4">
        <f t="shared" si="2"/>
        <v>0.39393939393939392</v>
      </c>
    </row>
    <row r="10" spans="1:8" ht="15.6" x14ac:dyDescent="0.3">
      <c r="A10" s="1">
        <v>1705</v>
      </c>
      <c r="B10" s="1">
        <v>22</v>
      </c>
      <c r="C10" s="1">
        <v>1</v>
      </c>
      <c r="D10" s="1">
        <v>16</v>
      </c>
      <c r="E10" s="6">
        <f t="shared" si="0"/>
        <v>39</v>
      </c>
      <c r="F10" s="4">
        <f t="shared" si="3"/>
        <v>0.5641025641025641</v>
      </c>
      <c r="G10" s="4">
        <f t="shared" si="1"/>
        <v>2.564102564102564E-2</v>
      </c>
      <c r="H10" s="4">
        <f t="shared" si="2"/>
        <v>0.41025641025641024</v>
      </c>
    </row>
    <row r="11" spans="1:8" ht="15.6" x14ac:dyDescent="0.3">
      <c r="A11" s="1">
        <v>1710</v>
      </c>
      <c r="B11" s="1">
        <v>27</v>
      </c>
      <c r="C11" s="5">
        <v>1.5</v>
      </c>
      <c r="D11" s="1">
        <v>20</v>
      </c>
      <c r="E11" s="6">
        <f t="shared" si="0"/>
        <v>48.5</v>
      </c>
      <c r="F11" s="4">
        <f t="shared" si="3"/>
        <v>0.55670103092783507</v>
      </c>
      <c r="G11" s="4">
        <f t="shared" si="1"/>
        <v>3.0927835051546393E-2</v>
      </c>
      <c r="H11" s="4">
        <f t="shared" si="2"/>
        <v>0.41237113402061853</v>
      </c>
    </row>
    <row r="12" spans="1:8" ht="15.6" x14ac:dyDescent="0.3">
      <c r="A12" s="1">
        <v>1715</v>
      </c>
      <c r="B12" s="1">
        <v>32</v>
      </c>
      <c r="C12" s="5">
        <v>1.5</v>
      </c>
      <c r="D12" s="1">
        <v>23</v>
      </c>
      <c r="E12" s="6">
        <f t="shared" si="0"/>
        <v>56.5</v>
      </c>
      <c r="F12" s="4">
        <f t="shared" si="3"/>
        <v>0.5663716814159292</v>
      </c>
      <c r="G12" s="4">
        <f t="shared" si="1"/>
        <v>2.6548672566371681E-2</v>
      </c>
      <c r="H12" s="4">
        <f t="shared" si="2"/>
        <v>0.40707964601769914</v>
      </c>
    </row>
    <row r="13" spans="1:8" ht="15.6" x14ac:dyDescent="0.3">
      <c r="A13" s="1">
        <v>1720</v>
      </c>
      <c r="B13" s="1">
        <v>36</v>
      </c>
      <c r="C13" s="5">
        <v>1.5</v>
      </c>
      <c r="D13" s="1">
        <v>26</v>
      </c>
      <c r="E13" s="6">
        <f t="shared" si="0"/>
        <v>63.5</v>
      </c>
      <c r="F13" s="4">
        <f t="shared" si="3"/>
        <v>0.56692913385826771</v>
      </c>
      <c r="G13" s="4">
        <f t="shared" si="1"/>
        <v>2.3622047244094488E-2</v>
      </c>
      <c r="H13" s="4">
        <f t="shared" si="2"/>
        <v>0.40944881889763779</v>
      </c>
    </row>
    <row r="14" spans="1:8" ht="15.6" x14ac:dyDescent="0.3">
      <c r="A14" s="1">
        <v>1725</v>
      </c>
      <c r="B14" s="1">
        <v>51</v>
      </c>
      <c r="C14" s="1">
        <v>2</v>
      </c>
      <c r="D14" s="1">
        <v>28</v>
      </c>
      <c r="E14" s="6">
        <f t="shared" si="0"/>
        <v>81</v>
      </c>
      <c r="F14" s="4">
        <f t="shared" si="3"/>
        <v>0.62962962962962965</v>
      </c>
      <c r="G14" s="4">
        <f t="shared" si="1"/>
        <v>2.4691358024691357E-2</v>
      </c>
      <c r="H14" s="4">
        <f t="shared" si="2"/>
        <v>0.34567901234567899</v>
      </c>
    </row>
    <row r="15" spans="1:8" ht="15.6" x14ac:dyDescent="0.3">
      <c r="A15" s="1">
        <v>1730</v>
      </c>
      <c r="B15" s="1">
        <v>65</v>
      </c>
      <c r="C15" s="5">
        <v>2.5</v>
      </c>
      <c r="D15" s="1">
        <v>28</v>
      </c>
      <c r="E15" s="6">
        <f t="shared" si="0"/>
        <v>95.5</v>
      </c>
      <c r="F15" s="4">
        <f t="shared" si="3"/>
        <v>0.68062827225130895</v>
      </c>
      <c r="G15" s="4">
        <f t="shared" si="1"/>
        <v>2.6178010471204188E-2</v>
      </c>
      <c r="H15" s="4">
        <f t="shared" si="2"/>
        <v>0.29319371727748689</v>
      </c>
    </row>
    <row r="16" spans="1:8" ht="15.6" x14ac:dyDescent="0.3">
      <c r="A16" s="1">
        <v>1735</v>
      </c>
      <c r="B16" s="1">
        <v>78</v>
      </c>
      <c r="C16" s="1">
        <v>3</v>
      </c>
      <c r="D16" s="1">
        <v>28</v>
      </c>
      <c r="E16" s="6">
        <f t="shared" si="0"/>
        <v>109</v>
      </c>
      <c r="F16" s="4">
        <f t="shared" si="3"/>
        <v>0.7155963302752294</v>
      </c>
      <c r="G16" s="4">
        <f t="shared" si="1"/>
        <v>2.7522935779816515E-2</v>
      </c>
      <c r="H16" s="4">
        <f t="shared" si="2"/>
        <v>0.25688073394495414</v>
      </c>
    </row>
    <row r="17" spans="1:8" ht="15.6" x14ac:dyDescent="0.3">
      <c r="A17" s="1">
        <v>1740</v>
      </c>
      <c r="B17" s="1">
        <v>92</v>
      </c>
      <c r="C17" s="1">
        <v>3</v>
      </c>
      <c r="D17" s="1">
        <v>28</v>
      </c>
      <c r="E17" s="6">
        <f t="shared" si="0"/>
        <v>123</v>
      </c>
      <c r="F17" s="4">
        <f t="shared" si="3"/>
        <v>0.74796747967479671</v>
      </c>
      <c r="G17" s="4">
        <f t="shared" si="1"/>
        <v>2.4390243902439025E-2</v>
      </c>
      <c r="H17" s="4">
        <f t="shared" si="2"/>
        <v>0.22764227642276422</v>
      </c>
    </row>
    <row r="18" spans="1:8" ht="15.6" x14ac:dyDescent="0.3">
      <c r="A18" s="1">
        <v>1745</v>
      </c>
      <c r="B18" s="1">
        <v>105</v>
      </c>
      <c r="C18" s="1">
        <v>4</v>
      </c>
      <c r="D18" s="1">
        <v>28</v>
      </c>
      <c r="E18" s="6">
        <f t="shared" si="0"/>
        <v>137</v>
      </c>
      <c r="F18" s="4">
        <f t="shared" si="3"/>
        <v>0.76642335766423353</v>
      </c>
      <c r="G18" s="4">
        <f t="shared" si="1"/>
        <v>2.9197080291970802E-2</v>
      </c>
      <c r="H18" s="4">
        <f t="shared" si="2"/>
        <v>0.20437956204379562</v>
      </c>
    </row>
    <row r="19" spans="1:8" ht="15.6" x14ac:dyDescent="0.3">
      <c r="A19" s="1">
        <v>1750</v>
      </c>
      <c r="B19" s="1">
        <v>119</v>
      </c>
      <c r="C19" s="5">
        <v>4.5</v>
      </c>
      <c r="D19" s="1">
        <v>28</v>
      </c>
      <c r="E19" s="6">
        <f t="shared" si="0"/>
        <v>151.5</v>
      </c>
      <c r="F19" s="4">
        <f t="shared" si="3"/>
        <v>0.78547854785478544</v>
      </c>
      <c r="G19" s="4">
        <f t="shared" si="1"/>
        <v>2.9702970297029702E-2</v>
      </c>
      <c r="H19" s="4">
        <f t="shared" si="2"/>
        <v>0.18481848184818481</v>
      </c>
    </row>
    <row r="20" spans="1:8" ht="15.6" x14ac:dyDescent="0.3">
      <c r="A20" s="1">
        <v>1755</v>
      </c>
      <c r="B20" s="1">
        <v>136</v>
      </c>
      <c r="C20" s="1">
        <v>5</v>
      </c>
      <c r="D20" s="1">
        <v>28</v>
      </c>
      <c r="E20" s="6">
        <f t="shared" si="0"/>
        <v>169</v>
      </c>
      <c r="F20" s="4">
        <f t="shared" si="3"/>
        <v>0.80473372781065089</v>
      </c>
      <c r="G20" s="4">
        <f t="shared" si="1"/>
        <v>2.9585798816568046E-2</v>
      </c>
      <c r="H20" s="4">
        <f t="shared" si="2"/>
        <v>0.16568047337278108</v>
      </c>
    </row>
    <row r="21" spans="1:8" ht="15.6" x14ac:dyDescent="0.3">
      <c r="A21" s="1">
        <v>1760</v>
      </c>
      <c r="B21" s="1">
        <v>156</v>
      </c>
      <c r="C21" s="1">
        <v>6</v>
      </c>
      <c r="D21" s="1">
        <v>28</v>
      </c>
      <c r="E21" s="6">
        <f t="shared" si="0"/>
        <v>190</v>
      </c>
      <c r="F21" s="4">
        <f t="shared" si="3"/>
        <v>0.82105263157894737</v>
      </c>
      <c r="G21" s="4">
        <f t="shared" si="1"/>
        <v>3.1578947368421054E-2</v>
      </c>
      <c r="H21" s="4">
        <f t="shared" si="2"/>
        <v>0.14736842105263157</v>
      </c>
    </row>
    <row r="22" spans="1:8" ht="15.6" x14ac:dyDescent="0.3">
      <c r="A22" s="1">
        <v>1765</v>
      </c>
      <c r="B22" s="1">
        <v>174</v>
      </c>
      <c r="C22" s="1">
        <v>6</v>
      </c>
      <c r="D22" s="1">
        <v>28</v>
      </c>
      <c r="E22" s="6">
        <f t="shared" si="0"/>
        <v>208</v>
      </c>
      <c r="F22" s="4">
        <f t="shared" si="3"/>
        <v>0.83653846153846156</v>
      </c>
      <c r="G22" s="4">
        <f t="shared" si="1"/>
        <v>2.8846153846153848E-2</v>
      </c>
      <c r="H22" s="4">
        <f t="shared" si="2"/>
        <v>0.13461538461538461</v>
      </c>
    </row>
    <row r="23" spans="1:8" ht="15.6" x14ac:dyDescent="0.3">
      <c r="A23" s="1">
        <v>1770</v>
      </c>
      <c r="B23" s="1">
        <v>230</v>
      </c>
      <c r="C23" s="1">
        <v>9</v>
      </c>
      <c r="D23" s="1">
        <v>28</v>
      </c>
      <c r="E23" s="6">
        <f t="shared" si="0"/>
        <v>267</v>
      </c>
      <c r="F23" s="4">
        <f t="shared" si="3"/>
        <v>0.86142322097378277</v>
      </c>
      <c r="G23" s="4">
        <f t="shared" si="1"/>
        <v>3.3707865168539325E-2</v>
      </c>
      <c r="H23" s="4">
        <f t="shared" si="2"/>
        <v>0.10486891385767791</v>
      </c>
    </row>
    <row r="24" spans="1:8" ht="15.6" x14ac:dyDescent="0.3">
      <c r="A24" s="1">
        <v>1775</v>
      </c>
      <c r="B24" s="1">
        <v>271</v>
      </c>
      <c r="C24" s="1">
        <v>9</v>
      </c>
      <c r="D24" s="1">
        <v>28</v>
      </c>
      <c r="E24" s="6">
        <f t="shared" si="0"/>
        <v>308</v>
      </c>
      <c r="F24" s="4">
        <f t="shared" si="3"/>
        <v>0.87987012987012991</v>
      </c>
      <c r="G24" s="4">
        <f t="shared" si="1"/>
        <v>2.922077922077922E-2</v>
      </c>
      <c r="H24" s="4">
        <f t="shared" si="2"/>
        <v>9.0909090909090912E-2</v>
      </c>
    </row>
    <row r="25" spans="1:8" ht="15.6" x14ac:dyDescent="0.3">
      <c r="A25" s="1">
        <v>1780</v>
      </c>
      <c r="B25" s="1">
        <v>302</v>
      </c>
      <c r="C25" s="1">
        <v>9</v>
      </c>
      <c r="D25" s="1">
        <v>28</v>
      </c>
      <c r="E25" s="6">
        <f t="shared" si="0"/>
        <v>339</v>
      </c>
      <c r="F25" s="4">
        <f t="shared" si="3"/>
        <v>0.89085545722713866</v>
      </c>
      <c r="G25" s="4">
        <f t="shared" si="1"/>
        <v>2.6548672566371681E-2</v>
      </c>
      <c r="H25" s="4">
        <f t="shared" si="2"/>
        <v>8.2595870206489674E-2</v>
      </c>
    </row>
    <row r="26" spans="1:8" ht="15.6" x14ac:dyDescent="0.3">
      <c r="A26" s="1">
        <v>1785</v>
      </c>
      <c r="B26" s="1">
        <v>333</v>
      </c>
      <c r="C26" s="1">
        <v>14</v>
      </c>
      <c r="D26" s="1">
        <v>28</v>
      </c>
      <c r="E26" s="6">
        <f t="shared" si="0"/>
        <v>375</v>
      </c>
      <c r="F26" s="4">
        <f t="shared" si="3"/>
        <v>0.88800000000000001</v>
      </c>
      <c r="G26" s="4">
        <f t="shared" si="1"/>
        <v>3.7333333333333336E-2</v>
      </c>
      <c r="H26" s="4">
        <f t="shared" si="2"/>
        <v>7.4666666666666673E-2</v>
      </c>
    </row>
    <row r="27" spans="1:8" ht="15.6" x14ac:dyDescent="0.3">
      <c r="A27" s="1">
        <v>1790</v>
      </c>
      <c r="B27" s="1">
        <v>475</v>
      </c>
      <c r="C27" s="1">
        <v>25</v>
      </c>
      <c r="D27" s="1">
        <v>28</v>
      </c>
      <c r="E27" s="6">
        <f>SUM(B27:D27)</f>
        <v>528</v>
      </c>
      <c r="F27" s="4">
        <f t="shared" si="3"/>
        <v>0.89962121212121215</v>
      </c>
      <c r="G27" s="4">
        <f t="shared" si="1"/>
        <v>4.7348484848484848E-2</v>
      </c>
      <c r="H27" s="4">
        <f t="shared" si="2"/>
        <v>5.3030303030303032E-2</v>
      </c>
    </row>
    <row r="28" spans="1:8" ht="15.6" x14ac:dyDescent="0.3">
      <c r="A28" s="1"/>
      <c r="B28" s="1"/>
      <c r="C28" s="1"/>
      <c r="D28" s="1"/>
      <c r="E28" s="1"/>
      <c r="F28" s="1"/>
    </row>
    <row r="29" spans="1:8" ht="15.6" x14ac:dyDescent="0.3">
      <c r="A29" s="1" t="s">
        <v>5</v>
      </c>
      <c r="B29" s="1"/>
      <c r="C29" s="1"/>
      <c r="D29" s="1"/>
      <c r="E29" s="1"/>
      <c r="F29" s="1"/>
    </row>
    <row r="30" spans="1:8" ht="15.6" x14ac:dyDescent="0.3">
      <c r="A30" s="1"/>
      <c r="B30" s="1"/>
      <c r="C30" s="1"/>
      <c r="D30" s="1"/>
      <c r="E30" s="1"/>
      <c r="F30" s="1"/>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heetViews>
  <sheetFormatPr baseColWidth="10" defaultRowHeight="14.4" x14ac:dyDescent="0.3"/>
  <sheetData>
    <row r="1" spans="1:12" ht="15.6" x14ac:dyDescent="0.3">
      <c r="A1" s="2" t="s">
        <v>98</v>
      </c>
    </row>
    <row r="2" spans="1:12" ht="15.6" x14ac:dyDescent="0.3">
      <c r="A2" s="1" t="s">
        <v>1</v>
      </c>
    </row>
    <row r="3" spans="1:12" ht="33.450000000000003" customHeight="1" x14ac:dyDescent="0.3">
      <c r="A3" s="1" t="s">
        <v>97</v>
      </c>
      <c r="B3" s="31" t="s">
        <v>12</v>
      </c>
      <c r="C3" s="32" t="s">
        <v>18</v>
      </c>
      <c r="D3" s="32" t="s">
        <v>16</v>
      </c>
      <c r="E3" s="33" t="s">
        <v>25</v>
      </c>
      <c r="F3" s="32" t="s">
        <v>41</v>
      </c>
      <c r="G3" s="31" t="s">
        <v>48</v>
      </c>
      <c r="H3" s="32" t="s">
        <v>50</v>
      </c>
      <c r="I3" s="32" t="s">
        <v>34</v>
      </c>
      <c r="J3" s="33" t="s">
        <v>57</v>
      </c>
      <c r="K3" s="32" t="s">
        <v>28</v>
      </c>
      <c r="L3" s="32" t="s">
        <v>26</v>
      </c>
    </row>
    <row r="4" spans="1:12" ht="15.6" x14ac:dyDescent="0.3">
      <c r="A4" s="1">
        <v>1790</v>
      </c>
      <c r="B4" s="4">
        <v>0.41632005572319031</v>
      </c>
      <c r="C4" s="4">
        <v>0.44545015692710876</v>
      </c>
      <c r="D4" s="4"/>
      <c r="E4" s="4">
        <v>0.25514361262321472</v>
      </c>
      <c r="F4" s="4">
        <v>0.16870936751365662</v>
      </c>
      <c r="G4" s="34">
        <v>0.3545089066028595</v>
      </c>
      <c r="H4" s="34">
        <v>0.15038242936134338</v>
      </c>
      <c r="I4" s="34"/>
      <c r="J4" s="34"/>
      <c r="K4" s="34">
        <v>6.2034659087657928E-2</v>
      </c>
      <c r="L4" s="34">
        <v>6.2288202345371246E-2</v>
      </c>
    </row>
    <row r="5" spans="1:12" ht="15.6" x14ac:dyDescent="0.3">
      <c r="A5" s="1">
        <v>1800</v>
      </c>
      <c r="B5" s="4">
        <v>0.42106837034225464</v>
      </c>
      <c r="C5" s="4">
        <v>0.42357206344604492</v>
      </c>
      <c r="D5" s="4">
        <v>0.12863393127918243</v>
      </c>
      <c r="E5" s="4">
        <v>0.27081820368766785</v>
      </c>
      <c r="F5" s="4">
        <v>0.18310332298278809</v>
      </c>
      <c r="G5" s="34">
        <v>0.36514511704444885</v>
      </c>
      <c r="H5" s="34">
        <v>9.5732264220714569E-2</v>
      </c>
      <c r="I5" s="34"/>
      <c r="J5" s="34"/>
      <c r="K5" s="34">
        <v>5.8830495923757553E-2</v>
      </c>
      <c r="L5" s="34">
        <v>3.5139009356498718E-2</v>
      </c>
    </row>
    <row r="6" spans="1:12" ht="15.6" x14ac:dyDescent="0.3">
      <c r="A6" s="1">
        <v>1810</v>
      </c>
      <c r="B6" s="4">
        <v>0.43891984224319458</v>
      </c>
      <c r="C6" s="4">
        <v>0.47303760051727295</v>
      </c>
      <c r="D6" s="4">
        <v>0.17015822231769562</v>
      </c>
      <c r="E6" s="4">
        <v>0.30282330513000488</v>
      </c>
      <c r="F6" s="4">
        <v>0.19817668199539185</v>
      </c>
      <c r="G6" s="34">
        <v>0.415627121925354</v>
      </c>
      <c r="H6" s="34">
        <v>5.7475849986076355E-2</v>
      </c>
      <c r="I6" s="34"/>
      <c r="J6" s="34"/>
      <c r="K6" s="34">
        <v>4.4188432395458221E-2</v>
      </c>
      <c r="L6" s="34">
        <v>1.5658220276236534E-2</v>
      </c>
    </row>
    <row r="7" spans="1:12" ht="15.6" x14ac:dyDescent="0.3">
      <c r="A7" s="1">
        <v>1820</v>
      </c>
      <c r="B7" s="4">
        <v>0.44157204031944275</v>
      </c>
      <c r="C7" s="4">
        <v>0.5135190486907959</v>
      </c>
      <c r="D7" s="4">
        <v>0.18945728242397308</v>
      </c>
      <c r="E7" s="4">
        <v>0.32076972723007202</v>
      </c>
      <c r="F7" s="4">
        <v>0.22225983440876007</v>
      </c>
      <c r="G7" s="34">
        <v>0.43888804316520691</v>
      </c>
      <c r="H7" s="34">
        <v>6.1993978917598724E-2</v>
      </c>
      <c r="I7" s="34">
        <v>0.43492206931114197</v>
      </c>
      <c r="J7" s="34">
        <v>0.32871386408805847</v>
      </c>
      <c r="K7" s="34">
        <v>2.7225073426961899E-2</v>
      </c>
      <c r="L7" s="34">
        <v>7.3746442794799805E-3</v>
      </c>
    </row>
    <row r="8" spans="1:12" ht="15.6" x14ac:dyDescent="0.3">
      <c r="A8" s="1">
        <v>1830</v>
      </c>
      <c r="B8" s="4">
        <v>0.43699595332145691</v>
      </c>
      <c r="C8" s="4">
        <v>0.54268604516983032</v>
      </c>
      <c r="D8" s="4">
        <v>0.20765826106071472</v>
      </c>
      <c r="E8" s="4">
        <v>0.3327985405921936</v>
      </c>
      <c r="F8" s="4">
        <v>0.2401641458272934</v>
      </c>
      <c r="G8" s="34">
        <v>0.4209003746509552</v>
      </c>
      <c r="H8" s="34">
        <v>4.2893625795841217E-2</v>
      </c>
      <c r="I8" s="34">
        <v>0.48052641749382019</v>
      </c>
      <c r="J8" s="34">
        <v>0.37974393367767334</v>
      </c>
      <c r="K8" s="34">
        <v>7.0256809704005718E-3</v>
      </c>
      <c r="L8" s="34">
        <v>3.9090842619771138E-5</v>
      </c>
    </row>
    <row r="9" spans="1:12" ht="15.6" x14ac:dyDescent="0.3">
      <c r="A9" s="1">
        <v>1840</v>
      </c>
      <c r="B9" s="4">
        <v>0.42402833700180054</v>
      </c>
      <c r="C9" s="4">
        <v>0.54358142614364624</v>
      </c>
      <c r="D9" s="4">
        <v>0.21458017826080322</v>
      </c>
      <c r="E9" s="4">
        <v>0.32624608278274536</v>
      </c>
      <c r="F9" s="4">
        <v>0.23371563851833344</v>
      </c>
      <c r="G9" s="34">
        <v>0.40634980797767639</v>
      </c>
      <c r="H9" s="34">
        <v>3.3361081033945084E-2</v>
      </c>
      <c r="I9" s="34">
        <v>0.5195806622505188</v>
      </c>
      <c r="J9" s="34">
        <v>0.42916533350944519</v>
      </c>
      <c r="K9" s="34">
        <v>1.805489300750196E-3</v>
      </c>
      <c r="L9" s="34">
        <v>1.6468218291265657E-6</v>
      </c>
    </row>
    <row r="10" spans="1:12" ht="15.6" x14ac:dyDescent="0.3">
      <c r="A10" s="1">
        <v>1850</v>
      </c>
      <c r="B10" s="4">
        <v>0.40383151173591614</v>
      </c>
      <c r="C10" s="4">
        <v>0.57588624954223633</v>
      </c>
      <c r="D10" s="4">
        <v>0.23881015181541443</v>
      </c>
      <c r="E10" s="4">
        <v>0.33203113079071045</v>
      </c>
      <c r="F10" s="4">
        <v>0.21475969254970551</v>
      </c>
      <c r="G10" s="34">
        <v>0.42119655013084412</v>
      </c>
      <c r="H10" s="34">
        <v>2.5018572807312012E-2</v>
      </c>
      <c r="I10" s="34">
        <v>0.5109063982963562</v>
      </c>
      <c r="J10" s="34">
        <v>0.44431543350219727</v>
      </c>
      <c r="K10" s="34">
        <v>4.8207046347670257E-4</v>
      </c>
      <c r="L10" s="34">
        <v>0</v>
      </c>
    </row>
    <row r="11" spans="1:12" ht="15.6" x14ac:dyDescent="0.3">
      <c r="A11" s="1">
        <v>1860</v>
      </c>
      <c r="B11" s="4">
        <v>0.38740766048431396</v>
      </c>
      <c r="C11" s="4">
        <v>0.57183659076690674</v>
      </c>
      <c r="D11" s="4">
        <v>0.24844004213809967</v>
      </c>
      <c r="E11" s="4">
        <v>0.33351969718933105</v>
      </c>
      <c r="F11" s="4">
        <v>0.19493931531906128</v>
      </c>
      <c r="G11" s="34">
        <v>0.43715512752532959</v>
      </c>
      <c r="H11" s="34">
        <v>1.6022671014070511E-2</v>
      </c>
      <c r="I11" s="34">
        <v>0.55178248882293701</v>
      </c>
      <c r="J11" s="34">
        <v>0.45123371481895447</v>
      </c>
      <c r="K11" s="34">
        <v>2.6784318833961152E-5</v>
      </c>
      <c r="L11" s="34">
        <v>0</v>
      </c>
    </row>
    <row r="13" spans="1:12" ht="15.6" x14ac:dyDescent="0.3">
      <c r="A13" s="2" t="s">
        <v>96</v>
      </c>
    </row>
    <row r="14" spans="1:12" ht="15.6" x14ac:dyDescent="0.3">
      <c r="A14" s="1" t="s">
        <v>108</v>
      </c>
    </row>
    <row r="15" spans="1:12" ht="15.6" x14ac:dyDescent="0.3">
      <c r="A15" s="1"/>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baseColWidth="10" defaultRowHeight="14.4" x14ac:dyDescent="0.3"/>
  <sheetData>
    <row r="1" spans="1:7" ht="15.6" x14ac:dyDescent="0.3">
      <c r="A1" s="2" t="s">
        <v>118</v>
      </c>
      <c r="B1" s="1"/>
    </row>
    <row r="2" spans="1:7" ht="15.6" x14ac:dyDescent="0.3">
      <c r="A2" s="1" t="s">
        <v>1</v>
      </c>
      <c r="B2" s="1"/>
    </row>
    <row r="3" spans="1:7" ht="15.6" x14ac:dyDescent="0.3">
      <c r="A3" s="1"/>
      <c r="B3" s="1"/>
    </row>
    <row r="4" spans="1:7" ht="15.6" x14ac:dyDescent="0.3">
      <c r="A4" s="1" t="s">
        <v>115</v>
      </c>
      <c r="B4" s="1" t="s">
        <v>130</v>
      </c>
      <c r="C4" s="1" t="s">
        <v>131</v>
      </c>
      <c r="D4" s="1" t="s">
        <v>132</v>
      </c>
      <c r="E4" s="1" t="s">
        <v>114</v>
      </c>
      <c r="F4" s="1" t="s">
        <v>0</v>
      </c>
    </row>
    <row r="5" spans="1:7" ht="15.6" x14ac:dyDescent="0.3">
      <c r="A5" s="1">
        <v>1700</v>
      </c>
      <c r="B5" s="61">
        <v>0.2</v>
      </c>
      <c r="C5" s="61">
        <v>0.05</v>
      </c>
      <c r="D5" s="61">
        <v>0.04</v>
      </c>
      <c r="E5" s="61">
        <v>0.01</v>
      </c>
      <c r="F5" s="61">
        <v>0.3</v>
      </c>
      <c r="G5" s="61">
        <f>F5-SUM(B5:E5)</f>
        <v>0</v>
      </c>
    </row>
    <row r="6" spans="1:7" ht="15.6" x14ac:dyDescent="0.3">
      <c r="A6" s="1">
        <v>1750</v>
      </c>
      <c r="B6" s="61">
        <v>0.7</v>
      </c>
      <c r="C6" s="61">
        <v>0.2</v>
      </c>
      <c r="D6" s="61">
        <v>1</v>
      </c>
      <c r="E6" s="61">
        <v>0.1</v>
      </c>
      <c r="F6" s="61">
        <v>2</v>
      </c>
      <c r="G6" s="61">
        <f t="shared" ref="G6" si="0">F6-SUM(B6:E6)</f>
        <v>0</v>
      </c>
    </row>
    <row r="7" spans="1:7" ht="15.6" x14ac:dyDescent="0.3">
      <c r="A7" s="1">
        <v>1780</v>
      </c>
      <c r="B7" s="61">
        <v>1.3</v>
      </c>
      <c r="C7" s="61">
        <v>0.6</v>
      </c>
      <c r="D7" s="61">
        <v>1.1000000000000001</v>
      </c>
      <c r="E7" s="61">
        <v>0.1</v>
      </c>
      <c r="F7" s="61">
        <v>3.1</v>
      </c>
      <c r="G7" s="61">
        <f t="shared" ref="G7:G11" si="1">F7-SUM(B7:E7)</f>
        <v>0</v>
      </c>
    </row>
    <row r="8" spans="1:7" ht="15.6" x14ac:dyDescent="0.3">
      <c r="A8" s="1">
        <v>1820</v>
      </c>
      <c r="B8" s="61">
        <v>0.9</v>
      </c>
      <c r="C8" s="61">
        <v>1.5</v>
      </c>
      <c r="D8" s="61">
        <v>1.5</v>
      </c>
      <c r="E8" s="61">
        <v>0.2</v>
      </c>
      <c r="F8" s="61">
        <v>4.0999999999999996</v>
      </c>
      <c r="G8" s="61">
        <f t="shared" si="1"/>
        <v>0</v>
      </c>
    </row>
    <row r="9" spans="1:7" ht="15.6" x14ac:dyDescent="0.3">
      <c r="A9" s="1">
        <v>1860</v>
      </c>
      <c r="B9" s="61">
        <v>0</v>
      </c>
      <c r="C9" s="61">
        <v>4</v>
      </c>
      <c r="D9" s="61">
        <v>1.6</v>
      </c>
      <c r="E9" s="61">
        <v>0.4</v>
      </c>
      <c r="F9" s="61">
        <v>6</v>
      </c>
      <c r="G9" s="61">
        <f t="shared" si="1"/>
        <v>0</v>
      </c>
    </row>
    <row r="10" spans="1:7" ht="15.6" x14ac:dyDescent="0.3">
      <c r="A10" s="1">
        <v>1880</v>
      </c>
      <c r="B10" s="61">
        <v>0</v>
      </c>
      <c r="C10" s="61">
        <v>0</v>
      </c>
      <c r="D10" s="61">
        <v>1.6</v>
      </c>
      <c r="E10" s="61">
        <v>0.4</v>
      </c>
      <c r="F10" s="61">
        <v>2</v>
      </c>
      <c r="G10" s="61">
        <f t="shared" si="1"/>
        <v>0</v>
      </c>
    </row>
    <row r="11" spans="1:7" ht="15.6" x14ac:dyDescent="0.3">
      <c r="A11" s="1">
        <v>1890</v>
      </c>
      <c r="B11" s="61">
        <v>0</v>
      </c>
      <c r="C11" s="61">
        <v>0</v>
      </c>
      <c r="D11" s="61">
        <v>0</v>
      </c>
      <c r="E11" s="61">
        <v>0</v>
      </c>
      <c r="F11" s="61">
        <v>0</v>
      </c>
      <c r="G11" s="61">
        <f t="shared" si="1"/>
        <v>0</v>
      </c>
    </row>
    <row r="12" spans="1:7" ht="15.6" x14ac:dyDescent="0.3">
      <c r="A12" s="1"/>
      <c r="B12" s="1"/>
    </row>
    <row r="13" spans="1:7" ht="15.6" x14ac:dyDescent="0.3">
      <c r="A13" s="1" t="s">
        <v>116</v>
      </c>
      <c r="B13" s="1"/>
    </row>
    <row r="14" spans="1:7" ht="15.6" x14ac:dyDescent="0.3">
      <c r="A14" s="1" t="s">
        <v>119</v>
      </c>
      <c r="B14" s="1"/>
    </row>
    <row r="15" spans="1:7" ht="15.6" x14ac:dyDescent="0.3">
      <c r="A15" s="1" t="s">
        <v>117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pane xSplit="1" ySplit="4" topLeftCell="B5" activePane="bottomRight" state="frozen"/>
      <selection pane="topRight" activeCell="B1" sqref="B1"/>
      <selection pane="bottomLeft" activeCell="A7" sqref="A7"/>
      <selection pane="bottomRight"/>
    </sheetView>
  </sheetViews>
  <sheetFormatPr baseColWidth="10" defaultColWidth="10.77734375" defaultRowHeight="13.2" x14ac:dyDescent="0.25"/>
  <cols>
    <col min="1" max="1" width="17.33203125" style="8" customWidth="1"/>
    <col min="2" max="25" width="12.77734375" style="8" customWidth="1"/>
    <col min="26" max="246" width="8.77734375" style="8" customWidth="1"/>
    <col min="247" max="16384" width="10.77734375" style="8"/>
  </cols>
  <sheetData>
    <row r="1" spans="1:25" ht="15.6" x14ac:dyDescent="0.3">
      <c r="A1" s="16" t="s">
        <v>83</v>
      </c>
      <c r="B1" s="9"/>
      <c r="C1" s="9"/>
      <c r="D1" s="9"/>
      <c r="E1" s="9"/>
      <c r="F1" s="9"/>
      <c r="G1" s="9"/>
      <c r="H1" s="9"/>
      <c r="I1" s="9"/>
      <c r="J1" s="9"/>
      <c r="K1" s="9"/>
      <c r="L1" s="9"/>
      <c r="M1" s="9"/>
      <c r="N1" s="9"/>
      <c r="O1" s="9"/>
      <c r="P1" s="9"/>
      <c r="Q1" s="9"/>
      <c r="R1" s="9"/>
      <c r="S1" s="9"/>
      <c r="T1" s="9"/>
      <c r="U1" s="9"/>
      <c r="V1" s="9"/>
      <c r="W1" s="9"/>
      <c r="X1" s="9"/>
      <c r="Y1" s="9"/>
    </row>
    <row r="2" spans="1:25" ht="15" x14ac:dyDescent="0.25">
      <c r="A2" s="1" t="s">
        <v>1</v>
      </c>
      <c r="B2" s="9"/>
      <c r="C2" s="9"/>
      <c r="D2" s="9"/>
      <c r="E2" s="9"/>
      <c r="F2" s="9"/>
      <c r="G2" s="9"/>
      <c r="H2" s="9"/>
      <c r="I2" s="9"/>
      <c r="J2" s="9"/>
      <c r="K2" s="9"/>
      <c r="L2" s="9"/>
      <c r="M2" s="9"/>
      <c r="N2" s="9"/>
      <c r="O2" s="9"/>
      <c r="P2" s="9"/>
      <c r="Q2" s="9"/>
      <c r="R2" s="9"/>
      <c r="S2" s="9"/>
      <c r="T2" s="9"/>
      <c r="U2" s="9"/>
      <c r="V2" s="9"/>
      <c r="W2" s="9"/>
      <c r="X2" s="9"/>
      <c r="Y2" s="9"/>
    </row>
    <row r="3" spans="1:25" ht="15" customHeight="1" x14ac:dyDescent="0.25">
      <c r="A3" s="9"/>
      <c r="B3" s="9"/>
      <c r="C3" s="9"/>
      <c r="D3" s="9"/>
      <c r="E3" s="9"/>
      <c r="F3" s="9"/>
      <c r="G3" s="9"/>
      <c r="H3" s="9"/>
      <c r="I3" s="9"/>
      <c r="J3" s="9"/>
      <c r="K3" s="9"/>
      <c r="L3" s="9"/>
      <c r="M3" s="9"/>
      <c r="N3" s="9"/>
      <c r="O3" s="9"/>
      <c r="P3" s="9"/>
      <c r="Q3" s="9"/>
      <c r="R3" s="9"/>
      <c r="S3" s="9"/>
      <c r="T3" s="9"/>
      <c r="U3" s="9"/>
      <c r="V3" s="9"/>
      <c r="W3" s="9"/>
      <c r="X3" s="9"/>
      <c r="Y3" s="9"/>
    </row>
    <row r="4" spans="1:25" ht="60" customHeight="1" x14ac:dyDescent="0.25">
      <c r="A4" s="11" t="s">
        <v>82</v>
      </c>
      <c r="B4" s="10" t="s">
        <v>81</v>
      </c>
      <c r="C4" s="10" t="s">
        <v>80</v>
      </c>
      <c r="D4" s="10" t="s">
        <v>79</v>
      </c>
      <c r="E4" s="10" t="s">
        <v>78</v>
      </c>
      <c r="F4" s="10" t="s">
        <v>77</v>
      </c>
      <c r="G4" s="10" t="s">
        <v>76</v>
      </c>
      <c r="H4" s="10" t="s">
        <v>75</v>
      </c>
      <c r="I4" s="10" t="s">
        <v>74</v>
      </c>
      <c r="J4" s="10" t="s">
        <v>73</v>
      </c>
      <c r="K4" s="10" t="s">
        <v>72</v>
      </c>
      <c r="L4" s="10" t="s">
        <v>71</v>
      </c>
      <c r="M4" s="10" t="s">
        <v>70</v>
      </c>
      <c r="N4" s="10" t="s">
        <v>69</v>
      </c>
      <c r="O4" s="10" t="s">
        <v>68</v>
      </c>
      <c r="P4" s="10" t="s">
        <v>67</v>
      </c>
      <c r="Q4" s="10" t="s">
        <v>66</v>
      </c>
      <c r="R4" s="10" t="s">
        <v>65</v>
      </c>
      <c r="S4" s="10" t="s">
        <v>64</v>
      </c>
      <c r="T4" s="10" t="s">
        <v>63</v>
      </c>
      <c r="U4" s="10" t="s">
        <v>62</v>
      </c>
      <c r="V4" s="10" t="s">
        <v>61</v>
      </c>
      <c r="W4" s="10" t="s">
        <v>60</v>
      </c>
      <c r="X4" s="10" t="s">
        <v>59</v>
      </c>
      <c r="Y4" s="10" t="s">
        <v>58</v>
      </c>
    </row>
    <row r="5" spans="1:25" ht="15" x14ac:dyDescent="0.25">
      <c r="A5" s="9" t="s">
        <v>84</v>
      </c>
      <c r="B5" s="13">
        <f>SUM(B8:B57)</f>
        <v>685047</v>
      </c>
      <c r="C5" s="13">
        <f t="shared" ref="C5:Q5" si="0">SUM(C8:C57)</f>
        <v>880647</v>
      </c>
      <c r="D5" s="13">
        <f t="shared" si="0"/>
        <v>1128685</v>
      </c>
      <c r="E5" s="13">
        <f t="shared" si="0"/>
        <v>1527635</v>
      </c>
      <c r="F5" s="13">
        <f t="shared" si="0"/>
        <v>1987382</v>
      </c>
      <c r="G5" s="13">
        <f t="shared" si="0"/>
        <v>2478474</v>
      </c>
      <c r="H5" s="13">
        <f t="shared" si="0"/>
        <v>3200600</v>
      </c>
      <c r="I5" s="13">
        <f>SUM(I8:I57)</f>
        <v>3950546</v>
      </c>
      <c r="J5" s="13">
        <f t="shared" si="0"/>
        <v>3864655</v>
      </c>
      <c r="K5" s="13">
        <f t="shared" si="0"/>
        <v>5208677</v>
      </c>
      <c r="L5" s="13">
        <f t="shared" si="0"/>
        <v>7035323</v>
      </c>
      <c r="M5" s="13">
        <f t="shared" si="0"/>
        <v>9586915</v>
      </c>
      <c r="N5" s="13">
        <f t="shared" si="0"/>
        <v>12785428</v>
      </c>
      <c r="O5" s="13">
        <f t="shared" si="0"/>
        <v>17043566</v>
      </c>
      <c r="P5" s="13">
        <f t="shared" si="0"/>
        <v>23054146</v>
      </c>
      <c r="Q5" s="13">
        <f t="shared" si="0"/>
        <v>31182953</v>
      </c>
      <c r="R5" s="15">
        <f>B5/J5</f>
        <v>0.17725954839435862</v>
      </c>
      <c r="S5" s="15">
        <f t="shared" ref="S5:Y5" si="1">C5/K5</f>
        <v>0.16907306788268883</v>
      </c>
      <c r="T5" s="15">
        <f t="shared" si="1"/>
        <v>0.16043115575503783</v>
      </c>
      <c r="U5" s="15">
        <f t="shared" si="1"/>
        <v>0.15934583752959111</v>
      </c>
      <c r="V5" s="15">
        <f t="shared" si="1"/>
        <v>0.1554411788170095</v>
      </c>
      <c r="W5" s="15">
        <f t="shared" si="1"/>
        <v>0.14541991975153556</v>
      </c>
      <c r="X5" s="15">
        <f t="shared" si="1"/>
        <v>0.13882969249869417</v>
      </c>
      <c r="Y5" s="15">
        <f t="shared" si="1"/>
        <v>0.12668928436636517</v>
      </c>
    </row>
    <row r="6" spans="1:25" ht="15" x14ac:dyDescent="0.25">
      <c r="A6" s="9" t="s">
        <v>85</v>
      </c>
      <c r="B6" s="13">
        <f t="shared" ref="B6:H6" si="2">B8+B11+B15+B16+B17+B24+B25+B27+B31+B32+B40+B47+B49+B50+B53+B55</f>
        <v>644961</v>
      </c>
      <c r="C6" s="13">
        <f t="shared" si="2"/>
        <v>844567</v>
      </c>
      <c r="D6" s="13">
        <f t="shared" si="2"/>
        <v>1101604</v>
      </c>
      <c r="E6" s="13">
        <f t="shared" si="2"/>
        <v>1508491</v>
      </c>
      <c r="F6" s="13">
        <f t="shared" si="2"/>
        <v>1983814</v>
      </c>
      <c r="G6" s="13">
        <f t="shared" si="2"/>
        <v>2477309</v>
      </c>
      <c r="H6" s="13">
        <f t="shared" si="2"/>
        <v>3200364</v>
      </c>
      <c r="I6" s="13">
        <f>I8+I11+I15+I16+I17+I24+I25+I27+I31+I32+I40+I47+I49+I50+I53+I55</f>
        <v>3950511</v>
      </c>
      <c r="J6" s="13">
        <f t="shared" ref="J6:Q6" si="3">J8+J11+J15+J16+J17+J24+J25+J27+J31+J32+J40+J47+J49+J50+J53+J55</f>
        <v>1897458</v>
      </c>
      <c r="K6" s="13">
        <f t="shared" si="3"/>
        <v>2576007</v>
      </c>
      <c r="L6" s="13">
        <f t="shared" si="3"/>
        <v>3317477</v>
      </c>
      <c r="M6" s="13">
        <f t="shared" si="3"/>
        <v>4442493</v>
      </c>
      <c r="N6" s="13">
        <f t="shared" si="3"/>
        <v>5773029</v>
      </c>
      <c r="O6" s="13">
        <f t="shared" si="3"/>
        <v>7314607</v>
      </c>
      <c r="P6" s="13">
        <f t="shared" si="3"/>
        <v>9612963</v>
      </c>
      <c r="Q6" s="13">
        <f t="shared" si="3"/>
        <v>12241297</v>
      </c>
      <c r="R6" s="15">
        <f t="shared" ref="R6:R7" si="4">B6/J6</f>
        <v>0.33990791891045807</v>
      </c>
      <c r="S6" s="15">
        <f t="shared" ref="S6:S7" si="5">C6/K6</f>
        <v>0.32785896932733488</v>
      </c>
      <c r="T6" s="15">
        <f t="shared" ref="T6:T7" si="6">D6/L6</f>
        <v>0.33206077992402055</v>
      </c>
      <c r="U6" s="15">
        <f t="shared" ref="U6:U7" si="7">E6/M6</f>
        <v>0.33955956711693186</v>
      </c>
      <c r="V6" s="15">
        <f t="shared" ref="V6:V7" si="8">F6/N6</f>
        <v>0.34363485788829401</v>
      </c>
      <c r="W6" s="15">
        <f t="shared" ref="W6:W7" si="9">G6/O6</f>
        <v>0.33867971307275974</v>
      </c>
      <c r="X6" s="15">
        <f t="shared" ref="X6:X7" si="10">H6/P6</f>
        <v>0.33292170166472085</v>
      </c>
      <c r="Y6" s="15">
        <f t="shared" ref="Y6:Y7" si="11">I6/Q6</f>
        <v>0.32271996995089652</v>
      </c>
    </row>
    <row r="7" spans="1:25" ht="15" x14ac:dyDescent="0.25">
      <c r="A7" s="9" t="s">
        <v>86</v>
      </c>
      <c r="B7" s="13">
        <f>B5-B6</f>
        <v>40086</v>
      </c>
      <c r="C7" s="13">
        <f t="shared" ref="C7:I7" si="12">C5-C6</f>
        <v>36080</v>
      </c>
      <c r="D7" s="13">
        <f t="shared" si="12"/>
        <v>27081</v>
      </c>
      <c r="E7" s="13">
        <f t="shared" si="12"/>
        <v>19144</v>
      </c>
      <c r="F7" s="13">
        <f t="shared" si="12"/>
        <v>3568</v>
      </c>
      <c r="G7" s="13">
        <f t="shared" si="12"/>
        <v>1165</v>
      </c>
      <c r="H7" s="13">
        <f t="shared" si="12"/>
        <v>236</v>
      </c>
      <c r="I7" s="13">
        <f t="shared" si="12"/>
        <v>35</v>
      </c>
      <c r="J7" s="13">
        <f t="shared" ref="J7" si="13">J5-J6</f>
        <v>1967197</v>
      </c>
      <c r="K7" s="13">
        <f t="shared" ref="K7" si="14">K5-K6</f>
        <v>2632670</v>
      </c>
      <c r="L7" s="13">
        <f t="shared" ref="L7" si="15">L5-L6</f>
        <v>3717846</v>
      </c>
      <c r="M7" s="13">
        <f t="shared" ref="M7" si="16">M5-M6</f>
        <v>5144422</v>
      </c>
      <c r="N7" s="13">
        <f t="shared" ref="N7" si="17">N5-N6</f>
        <v>7012399</v>
      </c>
      <c r="O7" s="13">
        <f t="shared" ref="O7" si="18">O5-O6</f>
        <v>9728959</v>
      </c>
      <c r="P7" s="13">
        <f t="shared" ref="P7" si="19">P5-P6</f>
        <v>13441183</v>
      </c>
      <c r="Q7" s="13">
        <f t="shared" ref="Q7" si="20">Q5-Q6</f>
        <v>18941656</v>
      </c>
      <c r="R7" s="15">
        <f t="shared" si="4"/>
        <v>2.0377216923368632E-2</v>
      </c>
      <c r="S7" s="15">
        <f t="shared" si="5"/>
        <v>1.3704718023907289E-2</v>
      </c>
      <c r="T7" s="15">
        <f t="shared" si="6"/>
        <v>7.2840564133102876E-3</v>
      </c>
      <c r="U7" s="15">
        <f t="shared" si="7"/>
        <v>3.721312131858545E-3</v>
      </c>
      <c r="V7" s="15">
        <f t="shared" si="8"/>
        <v>5.0881303245864926E-4</v>
      </c>
      <c r="W7" s="15">
        <f t="shared" si="9"/>
        <v>1.1974559662549713E-4</v>
      </c>
      <c r="X7" s="15">
        <f t="shared" si="10"/>
        <v>1.7557978341638529E-5</v>
      </c>
      <c r="Y7" s="15">
        <f t="shared" si="11"/>
        <v>1.8477793071524474E-6</v>
      </c>
    </row>
    <row r="8" spans="1:25" ht="15" x14ac:dyDescent="0.25">
      <c r="A8" s="9" t="s">
        <v>57</v>
      </c>
      <c r="B8" s="13"/>
      <c r="C8" s="13"/>
      <c r="D8" s="13"/>
      <c r="E8" s="13">
        <v>47439</v>
      </c>
      <c r="F8" s="13">
        <v>117541</v>
      </c>
      <c r="G8" s="13">
        <v>253532</v>
      </c>
      <c r="H8" s="13">
        <v>342844</v>
      </c>
      <c r="I8" s="13">
        <v>435080</v>
      </c>
      <c r="J8" s="13"/>
      <c r="K8" s="13"/>
      <c r="L8" s="13"/>
      <c r="M8" s="13">
        <v>144317</v>
      </c>
      <c r="N8" s="13">
        <v>309527</v>
      </c>
      <c r="O8" s="13">
        <v>590756</v>
      </c>
      <c r="P8" s="13">
        <v>771623</v>
      </c>
      <c r="Q8" s="13">
        <v>964201</v>
      </c>
      <c r="R8" s="15"/>
      <c r="S8" s="15"/>
      <c r="T8" s="15"/>
      <c r="U8" s="15">
        <v>0.32871386408805847</v>
      </c>
      <c r="V8" s="15">
        <v>0.37974393367767334</v>
      </c>
      <c r="W8" s="15">
        <v>0.42916533350944519</v>
      </c>
      <c r="X8" s="15">
        <v>0.44431543350219727</v>
      </c>
      <c r="Y8" s="15">
        <v>0.45123371481895447</v>
      </c>
    </row>
    <row r="9" spans="1:25" ht="15" x14ac:dyDescent="0.25">
      <c r="A9" s="9" t="s">
        <v>56</v>
      </c>
      <c r="B9" s="13"/>
      <c r="C9" s="13"/>
      <c r="D9" s="13"/>
      <c r="E9" s="13"/>
      <c r="F9" s="13"/>
      <c r="G9" s="13"/>
      <c r="H9" s="13"/>
      <c r="I9" s="13"/>
      <c r="J9" s="13"/>
      <c r="K9" s="13"/>
      <c r="L9" s="13"/>
      <c r="M9" s="13"/>
      <c r="N9" s="13"/>
      <c r="O9" s="13"/>
      <c r="P9" s="13"/>
      <c r="Q9" s="13"/>
      <c r="R9" s="15"/>
      <c r="S9" s="15"/>
      <c r="T9" s="15"/>
      <c r="U9" s="15"/>
      <c r="V9" s="15"/>
      <c r="W9" s="15"/>
      <c r="X9" s="15"/>
      <c r="Y9" s="15"/>
    </row>
    <row r="10" spans="1:25" ht="15" x14ac:dyDescent="0.25">
      <c r="A10" s="9" t="s">
        <v>55</v>
      </c>
      <c r="B10" s="13"/>
      <c r="C10" s="13"/>
      <c r="D10" s="13"/>
      <c r="E10" s="13"/>
      <c r="F10" s="13"/>
      <c r="G10" s="13"/>
      <c r="H10" s="13"/>
      <c r="I10" s="13"/>
      <c r="J10" s="13"/>
      <c r="K10" s="13"/>
      <c r="L10" s="13"/>
      <c r="M10" s="13"/>
      <c r="N10" s="13"/>
      <c r="O10" s="13"/>
      <c r="P10" s="13"/>
      <c r="Q10" s="13"/>
      <c r="R10" s="15"/>
      <c r="S10" s="15"/>
      <c r="T10" s="15"/>
      <c r="U10" s="15"/>
      <c r="V10" s="15"/>
      <c r="W10" s="15"/>
      <c r="X10" s="15"/>
      <c r="Y10" s="15"/>
    </row>
    <row r="11" spans="1:25" ht="15" x14ac:dyDescent="0.25">
      <c r="A11" s="9" t="s">
        <v>54</v>
      </c>
      <c r="B11" s="13"/>
      <c r="C11" s="13"/>
      <c r="D11" s="13"/>
      <c r="E11" s="13"/>
      <c r="F11" s="13">
        <v>4576</v>
      </c>
      <c r="G11" s="13">
        <v>19935</v>
      </c>
      <c r="H11" s="13">
        <v>47100</v>
      </c>
      <c r="I11" s="13">
        <v>111115</v>
      </c>
      <c r="J11" s="13"/>
      <c r="K11" s="13"/>
      <c r="L11" s="13"/>
      <c r="M11" s="13"/>
      <c r="N11" s="13">
        <v>30388</v>
      </c>
      <c r="O11" s="13">
        <v>97574</v>
      </c>
      <c r="P11" s="13">
        <v>209897</v>
      </c>
      <c r="Q11" s="13">
        <v>435450</v>
      </c>
      <c r="R11" s="15"/>
      <c r="S11" s="15"/>
      <c r="T11" s="15"/>
      <c r="U11" s="15"/>
      <c r="V11" s="15">
        <v>0.15058575570583344</v>
      </c>
      <c r="W11" s="15">
        <v>0.2043064683675766</v>
      </c>
      <c r="X11" s="15">
        <v>0.22439578175544739</v>
      </c>
      <c r="Y11" s="15">
        <v>0.25517281889915466</v>
      </c>
    </row>
    <row r="12" spans="1:25" ht="15" x14ac:dyDescent="0.25">
      <c r="A12" s="9" t="s">
        <v>53</v>
      </c>
      <c r="B12" s="13"/>
      <c r="C12" s="13"/>
      <c r="D12" s="13"/>
      <c r="E12" s="13"/>
      <c r="F12" s="13"/>
      <c r="G12" s="13"/>
      <c r="H12" s="13">
        <v>0</v>
      </c>
      <c r="I12" s="13">
        <v>0</v>
      </c>
      <c r="J12" s="13"/>
      <c r="K12" s="13"/>
      <c r="L12" s="13"/>
      <c r="M12" s="13"/>
      <c r="N12" s="13"/>
      <c r="O12" s="13"/>
      <c r="P12" s="13">
        <v>92597</v>
      </c>
      <c r="Q12" s="13">
        <v>379994</v>
      </c>
      <c r="R12" s="15"/>
      <c r="S12" s="15"/>
      <c r="T12" s="15"/>
      <c r="U12" s="15"/>
      <c r="V12" s="15"/>
      <c r="W12" s="15"/>
      <c r="X12" s="15">
        <v>0</v>
      </c>
      <c r="Y12" s="15">
        <v>0</v>
      </c>
    </row>
    <row r="13" spans="1:25" ht="15" x14ac:dyDescent="0.25">
      <c r="A13" s="9" t="s">
        <v>52</v>
      </c>
      <c r="B13" s="13"/>
      <c r="C13" s="13"/>
      <c r="D13" s="13"/>
      <c r="E13" s="13"/>
      <c r="F13" s="13"/>
      <c r="G13" s="13"/>
      <c r="H13" s="13"/>
      <c r="I13" s="13">
        <v>0</v>
      </c>
      <c r="J13" s="13"/>
      <c r="K13" s="13"/>
      <c r="L13" s="13"/>
      <c r="M13" s="13"/>
      <c r="N13" s="13"/>
      <c r="O13" s="13"/>
      <c r="P13" s="13"/>
      <c r="Q13" s="13">
        <v>0</v>
      </c>
      <c r="R13" s="15"/>
      <c r="S13" s="15"/>
      <c r="T13" s="15"/>
      <c r="U13" s="15"/>
      <c r="V13" s="15"/>
      <c r="W13" s="15"/>
      <c r="X13" s="15"/>
      <c r="Y13" s="15"/>
    </row>
    <row r="14" spans="1:25" ht="15" x14ac:dyDescent="0.25">
      <c r="A14" s="9" t="s">
        <v>51</v>
      </c>
      <c r="B14" s="13">
        <v>2648</v>
      </c>
      <c r="C14" s="13">
        <v>951</v>
      </c>
      <c r="D14" s="13">
        <v>310</v>
      </c>
      <c r="E14" s="13">
        <v>97</v>
      </c>
      <c r="F14" s="13">
        <v>25</v>
      </c>
      <c r="G14" s="13">
        <v>54</v>
      </c>
      <c r="H14" s="13">
        <v>0</v>
      </c>
      <c r="I14" s="13">
        <v>0</v>
      </c>
      <c r="J14" s="13">
        <v>237655</v>
      </c>
      <c r="K14" s="13">
        <v>251034</v>
      </c>
      <c r="L14" s="13">
        <v>262042</v>
      </c>
      <c r="M14" s="13">
        <v>275248</v>
      </c>
      <c r="N14" s="13">
        <v>297675</v>
      </c>
      <c r="O14" s="13">
        <v>310015</v>
      </c>
      <c r="P14" s="13">
        <v>370792</v>
      </c>
      <c r="Q14" s="13">
        <v>460147</v>
      </c>
      <c r="R14" s="15">
        <v>1.1142201721668243E-2</v>
      </c>
      <c r="S14" s="15">
        <v>3.7883315235376358E-3</v>
      </c>
      <c r="T14" s="15">
        <v>1.1830164585262537E-3</v>
      </c>
      <c r="U14" s="15">
        <v>3.5240946453996003E-4</v>
      </c>
      <c r="V14" s="15">
        <v>8.3984210505150259E-5</v>
      </c>
      <c r="W14" s="15">
        <v>1.7418511561118066E-4</v>
      </c>
      <c r="X14" s="15">
        <v>0</v>
      </c>
      <c r="Y14" s="15">
        <v>0</v>
      </c>
    </row>
    <row r="15" spans="1:25" ht="15" x14ac:dyDescent="0.25">
      <c r="A15" s="9" t="s">
        <v>50</v>
      </c>
      <c r="B15" s="13">
        <v>8887</v>
      </c>
      <c r="C15" s="13">
        <v>6153</v>
      </c>
      <c r="D15" s="13">
        <v>4177</v>
      </c>
      <c r="E15" s="13">
        <v>4510</v>
      </c>
      <c r="F15" s="13">
        <v>3292</v>
      </c>
      <c r="G15" s="13">
        <v>2605</v>
      </c>
      <c r="H15" s="13">
        <v>2290</v>
      </c>
      <c r="I15" s="13">
        <v>1798</v>
      </c>
      <c r="J15" s="13">
        <v>59096</v>
      </c>
      <c r="K15" s="13">
        <v>64273</v>
      </c>
      <c r="L15" s="13">
        <v>72674</v>
      </c>
      <c r="M15" s="13">
        <v>72749</v>
      </c>
      <c r="N15" s="13">
        <v>76748</v>
      </c>
      <c r="O15" s="13">
        <v>78085</v>
      </c>
      <c r="P15" s="13">
        <v>91532</v>
      </c>
      <c r="Q15" s="13">
        <v>112216</v>
      </c>
      <c r="R15" s="15">
        <v>0.15038242936134338</v>
      </c>
      <c r="S15" s="15">
        <v>9.5732264220714569E-2</v>
      </c>
      <c r="T15" s="15">
        <v>5.7475849986076355E-2</v>
      </c>
      <c r="U15" s="15">
        <v>6.1993978917598724E-2</v>
      </c>
      <c r="V15" s="15">
        <v>4.2893625795841217E-2</v>
      </c>
      <c r="W15" s="15">
        <v>3.3361081033945084E-2</v>
      </c>
      <c r="X15" s="15">
        <v>2.5018572807312012E-2</v>
      </c>
      <c r="Y15" s="15">
        <v>1.6022671014070511E-2</v>
      </c>
    </row>
    <row r="16" spans="1:25" ht="15" x14ac:dyDescent="0.25">
      <c r="A16" s="9" t="s">
        <v>49</v>
      </c>
      <c r="B16" s="13"/>
      <c r="C16" s="13"/>
      <c r="D16" s="13"/>
      <c r="E16" s="13"/>
      <c r="F16" s="13"/>
      <c r="G16" s="13">
        <v>25717</v>
      </c>
      <c r="H16" s="13">
        <v>39310</v>
      </c>
      <c r="I16" s="13">
        <v>61745</v>
      </c>
      <c r="J16" s="13"/>
      <c r="K16" s="13"/>
      <c r="L16" s="13"/>
      <c r="M16" s="13"/>
      <c r="N16" s="13"/>
      <c r="O16" s="13">
        <v>54477</v>
      </c>
      <c r="P16" s="13">
        <v>87445</v>
      </c>
      <c r="Q16" s="13">
        <v>140424</v>
      </c>
      <c r="R16" s="15"/>
      <c r="S16" s="15"/>
      <c r="T16" s="15"/>
      <c r="U16" s="15"/>
      <c r="V16" s="15"/>
      <c r="W16" s="15">
        <v>0.47207078337669373</v>
      </c>
      <c r="X16" s="15">
        <v>0.44953972101211548</v>
      </c>
      <c r="Y16" s="15">
        <v>0.43970403075218201</v>
      </c>
    </row>
    <row r="17" spans="1:25" ht="15" x14ac:dyDescent="0.25">
      <c r="A17" s="9" t="s">
        <v>48</v>
      </c>
      <c r="B17" s="13">
        <v>29264</v>
      </c>
      <c r="C17" s="13">
        <v>59404</v>
      </c>
      <c r="D17" s="13">
        <v>104918</v>
      </c>
      <c r="E17" s="13">
        <v>149656</v>
      </c>
      <c r="F17" s="13">
        <v>217531</v>
      </c>
      <c r="G17" s="13">
        <v>280947</v>
      </c>
      <c r="H17" s="13">
        <v>381682</v>
      </c>
      <c r="I17" s="13">
        <v>462198</v>
      </c>
      <c r="J17" s="13">
        <v>82548</v>
      </c>
      <c r="K17" s="13">
        <v>162686</v>
      </c>
      <c r="L17" s="13">
        <v>252433</v>
      </c>
      <c r="M17" s="13">
        <v>340989</v>
      </c>
      <c r="N17" s="13">
        <v>516823</v>
      </c>
      <c r="O17" s="13">
        <v>691392</v>
      </c>
      <c r="P17" s="13">
        <v>906185</v>
      </c>
      <c r="Q17" s="13">
        <v>1057286</v>
      </c>
      <c r="R17" s="15">
        <v>0.3545089066028595</v>
      </c>
      <c r="S17" s="15">
        <v>0.36514511704444885</v>
      </c>
      <c r="T17" s="15">
        <v>0.415627121925354</v>
      </c>
      <c r="U17" s="15">
        <v>0.43888804316520691</v>
      </c>
      <c r="V17" s="15">
        <v>0.4209003746509552</v>
      </c>
      <c r="W17" s="15">
        <v>0.40634980797767639</v>
      </c>
      <c r="X17" s="15">
        <v>0.42119655013084412</v>
      </c>
      <c r="Y17" s="15">
        <v>0.43715512752532959</v>
      </c>
    </row>
    <row r="18" spans="1:25" ht="15" x14ac:dyDescent="0.25">
      <c r="A18" s="9" t="s">
        <v>47</v>
      </c>
      <c r="B18" s="13"/>
      <c r="C18" s="13"/>
      <c r="D18" s="13"/>
      <c r="E18" s="13"/>
      <c r="F18" s="13"/>
      <c r="G18" s="13"/>
      <c r="H18" s="13"/>
      <c r="I18" s="13"/>
      <c r="J18" s="13"/>
      <c r="K18" s="13"/>
      <c r="L18" s="13"/>
      <c r="M18" s="13"/>
      <c r="N18" s="13"/>
      <c r="O18" s="13"/>
      <c r="P18" s="13"/>
      <c r="Q18" s="13"/>
      <c r="R18" s="15"/>
      <c r="S18" s="15"/>
      <c r="T18" s="15"/>
      <c r="U18" s="15"/>
      <c r="V18" s="15"/>
      <c r="W18" s="15"/>
      <c r="X18" s="15"/>
      <c r="Y18" s="15"/>
    </row>
    <row r="19" spans="1:25" ht="15" x14ac:dyDescent="0.25">
      <c r="A19" s="9" t="s">
        <v>46</v>
      </c>
      <c r="B19" s="13"/>
      <c r="C19" s="13"/>
      <c r="D19" s="13"/>
      <c r="E19" s="13"/>
      <c r="F19" s="13"/>
      <c r="G19" s="13"/>
      <c r="H19" s="13"/>
      <c r="I19" s="13"/>
      <c r="J19" s="13"/>
      <c r="K19" s="13"/>
      <c r="L19" s="13"/>
      <c r="M19" s="13"/>
      <c r="N19" s="13"/>
      <c r="O19" s="13"/>
      <c r="P19" s="13"/>
      <c r="Q19" s="13"/>
      <c r="R19" s="15"/>
      <c r="S19" s="15"/>
      <c r="T19" s="15"/>
      <c r="U19" s="15"/>
      <c r="V19" s="15"/>
      <c r="W19" s="15"/>
      <c r="X19" s="15"/>
      <c r="Y19" s="15"/>
    </row>
    <row r="20" spans="1:25" ht="15" x14ac:dyDescent="0.25">
      <c r="A20" s="9" t="s">
        <v>45</v>
      </c>
      <c r="B20" s="13"/>
      <c r="C20" s="13"/>
      <c r="D20" s="13"/>
      <c r="E20" s="13">
        <v>917</v>
      </c>
      <c r="F20" s="13">
        <v>747</v>
      </c>
      <c r="G20" s="13">
        <v>331</v>
      </c>
      <c r="H20" s="13">
        <v>0</v>
      </c>
      <c r="I20" s="13">
        <v>0</v>
      </c>
      <c r="J20" s="13"/>
      <c r="K20" s="13"/>
      <c r="L20" s="13"/>
      <c r="M20" s="13">
        <v>55211</v>
      </c>
      <c r="N20" s="13">
        <v>157445</v>
      </c>
      <c r="O20" s="13">
        <v>476183</v>
      </c>
      <c r="P20" s="13">
        <v>851470</v>
      </c>
      <c r="Q20" s="13">
        <v>1711951</v>
      </c>
      <c r="R20" s="15"/>
      <c r="S20" s="15"/>
      <c r="T20" s="15"/>
      <c r="U20" s="15">
        <v>1.6609009355306625E-2</v>
      </c>
      <c r="V20" s="15">
        <v>4.7445138916373253E-3</v>
      </c>
      <c r="W20" s="15">
        <v>6.9511093897745013E-4</v>
      </c>
      <c r="X20" s="15">
        <v>0</v>
      </c>
      <c r="Y20" s="15">
        <v>0</v>
      </c>
    </row>
    <row r="21" spans="1:25" ht="15" x14ac:dyDescent="0.25">
      <c r="A21" s="9" t="s">
        <v>44</v>
      </c>
      <c r="B21" s="13"/>
      <c r="C21" s="13"/>
      <c r="D21" s="13"/>
      <c r="E21" s="13">
        <v>190</v>
      </c>
      <c r="F21" s="13">
        <v>3</v>
      </c>
      <c r="G21" s="13">
        <v>3</v>
      </c>
      <c r="H21" s="13">
        <v>0</v>
      </c>
      <c r="I21" s="13">
        <v>0</v>
      </c>
      <c r="J21" s="13"/>
      <c r="K21" s="13"/>
      <c r="L21" s="13"/>
      <c r="M21" s="13">
        <v>147178</v>
      </c>
      <c r="N21" s="13">
        <v>343031</v>
      </c>
      <c r="O21" s="13">
        <v>685866</v>
      </c>
      <c r="P21" s="13">
        <v>988416</v>
      </c>
      <c r="Q21" s="13">
        <v>1350428</v>
      </c>
      <c r="R21" s="15"/>
      <c r="S21" s="15"/>
      <c r="T21" s="15"/>
      <c r="U21" s="15">
        <v>1.290953834541142E-3</v>
      </c>
      <c r="V21" s="15">
        <v>8.7455655375379138E-6</v>
      </c>
      <c r="W21" s="15">
        <v>4.3740324144891929E-6</v>
      </c>
      <c r="X21" s="15">
        <v>0</v>
      </c>
      <c r="Y21" s="15">
        <v>0</v>
      </c>
    </row>
    <row r="22" spans="1:25" ht="15" x14ac:dyDescent="0.25">
      <c r="A22" s="9" t="s">
        <v>43</v>
      </c>
      <c r="B22" s="13"/>
      <c r="C22" s="13"/>
      <c r="D22" s="13"/>
      <c r="E22" s="13"/>
      <c r="F22" s="13"/>
      <c r="G22" s="13">
        <v>16</v>
      </c>
      <c r="H22" s="13">
        <v>0</v>
      </c>
      <c r="I22" s="13">
        <v>0</v>
      </c>
      <c r="J22" s="13"/>
      <c r="K22" s="13"/>
      <c r="L22" s="13"/>
      <c r="M22" s="13"/>
      <c r="N22" s="13"/>
      <c r="O22" s="13">
        <v>43112</v>
      </c>
      <c r="P22" s="13">
        <v>192214</v>
      </c>
      <c r="Q22" s="13">
        <v>674913</v>
      </c>
      <c r="R22" s="15"/>
      <c r="S22" s="15"/>
      <c r="T22" s="15"/>
      <c r="U22" s="15"/>
      <c r="V22" s="15"/>
      <c r="W22" s="15">
        <v>3.7112637073732913E-4</v>
      </c>
      <c r="X22" s="15">
        <v>0</v>
      </c>
      <c r="Y22" s="15">
        <v>0</v>
      </c>
    </row>
    <row r="23" spans="1:25" ht="15" x14ac:dyDescent="0.25">
      <c r="A23" s="9" t="s">
        <v>42</v>
      </c>
      <c r="B23" s="13"/>
      <c r="C23" s="13"/>
      <c r="D23" s="13"/>
      <c r="E23" s="13"/>
      <c r="F23" s="13"/>
      <c r="G23" s="13"/>
      <c r="H23" s="13"/>
      <c r="I23" s="13">
        <v>2</v>
      </c>
      <c r="J23" s="13"/>
      <c r="K23" s="13"/>
      <c r="L23" s="13"/>
      <c r="M23" s="13"/>
      <c r="N23" s="13"/>
      <c r="O23" s="13"/>
      <c r="P23" s="13"/>
      <c r="Q23" s="13">
        <v>107206</v>
      </c>
      <c r="R23" s="15"/>
      <c r="S23" s="15"/>
      <c r="T23" s="15"/>
      <c r="U23" s="15"/>
      <c r="V23" s="15"/>
      <c r="W23" s="15"/>
      <c r="X23" s="15"/>
      <c r="Y23" s="15">
        <v>1.8655671738088131E-5</v>
      </c>
    </row>
    <row r="24" spans="1:25" ht="15" x14ac:dyDescent="0.25">
      <c r="A24" s="9" t="s">
        <v>41</v>
      </c>
      <c r="B24" s="13">
        <v>12430</v>
      </c>
      <c r="C24" s="13">
        <v>40373</v>
      </c>
      <c r="D24" s="13">
        <v>80561</v>
      </c>
      <c r="E24" s="13">
        <v>125425</v>
      </c>
      <c r="F24" s="13">
        <v>165213</v>
      </c>
      <c r="G24" s="13">
        <v>182258</v>
      </c>
      <c r="H24" s="13">
        <v>210981</v>
      </c>
      <c r="I24" s="13">
        <v>225483</v>
      </c>
      <c r="J24" s="13">
        <v>73677</v>
      </c>
      <c r="K24" s="13">
        <v>220493</v>
      </c>
      <c r="L24" s="13">
        <v>406511</v>
      </c>
      <c r="M24" s="13">
        <v>564317</v>
      </c>
      <c r="N24" s="13">
        <v>687917</v>
      </c>
      <c r="O24" s="13">
        <v>779828</v>
      </c>
      <c r="P24" s="13">
        <v>982405</v>
      </c>
      <c r="Q24" s="13">
        <v>1156683</v>
      </c>
      <c r="R24" s="15">
        <v>0.16870936751365662</v>
      </c>
      <c r="S24" s="15">
        <v>0.18310332298278809</v>
      </c>
      <c r="T24" s="15">
        <v>0.19817668199539185</v>
      </c>
      <c r="U24" s="15">
        <v>0.22225983440876007</v>
      </c>
      <c r="V24" s="15">
        <v>0.2401641458272934</v>
      </c>
      <c r="W24" s="15">
        <v>0.23371563851833344</v>
      </c>
      <c r="X24" s="15">
        <v>0.21475969254970551</v>
      </c>
      <c r="Y24" s="15">
        <v>0.19493931531906128</v>
      </c>
    </row>
    <row r="25" spans="1:25" ht="15" x14ac:dyDescent="0.25">
      <c r="A25" s="9" t="s">
        <v>40</v>
      </c>
      <c r="B25" s="13"/>
      <c r="C25" s="13"/>
      <c r="D25" s="13"/>
      <c r="E25" s="13">
        <v>69064</v>
      </c>
      <c r="F25" s="13">
        <v>109579</v>
      </c>
      <c r="G25" s="13">
        <v>168452</v>
      </c>
      <c r="H25" s="13">
        <v>244809</v>
      </c>
      <c r="I25" s="13">
        <v>331726</v>
      </c>
      <c r="J25" s="13"/>
      <c r="K25" s="13"/>
      <c r="L25" s="13"/>
      <c r="M25" s="13">
        <v>153407</v>
      </c>
      <c r="N25" s="13">
        <v>215029</v>
      </c>
      <c r="O25" s="13">
        <v>352411</v>
      </c>
      <c r="P25" s="13">
        <v>517762</v>
      </c>
      <c r="Q25" s="13">
        <v>708002</v>
      </c>
      <c r="R25" s="15"/>
      <c r="S25" s="15"/>
      <c r="T25" s="15"/>
      <c r="U25" s="15">
        <v>0.45020109415054321</v>
      </c>
      <c r="V25" s="15">
        <v>0.50960105657577515</v>
      </c>
      <c r="W25" s="15">
        <v>0.47799870371818542</v>
      </c>
      <c r="X25" s="15">
        <v>0.47282150387763977</v>
      </c>
      <c r="Y25" s="15">
        <v>0.46853822469711304</v>
      </c>
    </row>
    <row r="26" spans="1:25" ht="15" x14ac:dyDescent="0.25">
      <c r="A26" s="9" t="s">
        <v>39</v>
      </c>
      <c r="B26" s="13">
        <v>0</v>
      </c>
      <c r="C26" s="13">
        <v>0</v>
      </c>
      <c r="D26" s="13">
        <v>0</v>
      </c>
      <c r="E26" s="13">
        <v>0</v>
      </c>
      <c r="F26" s="13">
        <v>2</v>
      </c>
      <c r="G26" s="13">
        <v>0</v>
      </c>
      <c r="H26" s="13">
        <v>0</v>
      </c>
      <c r="I26" s="13">
        <v>0</v>
      </c>
      <c r="J26" s="13">
        <v>96643</v>
      </c>
      <c r="K26" s="13">
        <v>151719</v>
      </c>
      <c r="L26" s="13">
        <v>228705</v>
      </c>
      <c r="M26" s="13">
        <v>298335</v>
      </c>
      <c r="N26" s="13">
        <v>399455</v>
      </c>
      <c r="O26" s="13">
        <v>501793</v>
      </c>
      <c r="P26" s="13">
        <v>583169</v>
      </c>
      <c r="Q26" s="13">
        <v>628279</v>
      </c>
      <c r="R26" s="15">
        <v>0</v>
      </c>
      <c r="S26" s="15">
        <v>0</v>
      </c>
      <c r="T26" s="15">
        <v>0</v>
      </c>
      <c r="U26" s="15">
        <v>0</v>
      </c>
      <c r="V26" s="15">
        <v>5.0068219934473746E-6</v>
      </c>
      <c r="W26" s="15">
        <v>0</v>
      </c>
      <c r="X26" s="15">
        <v>0</v>
      </c>
      <c r="Y26" s="15">
        <v>0</v>
      </c>
    </row>
    <row r="27" spans="1:25" ht="15" x14ac:dyDescent="0.25">
      <c r="A27" s="9" t="s">
        <v>38</v>
      </c>
      <c r="B27" s="13">
        <v>103036</v>
      </c>
      <c r="C27" s="13">
        <v>102792</v>
      </c>
      <c r="D27" s="13">
        <v>111502</v>
      </c>
      <c r="E27" s="13">
        <v>107356</v>
      </c>
      <c r="F27" s="13">
        <v>102994</v>
      </c>
      <c r="G27" s="13">
        <v>89495</v>
      </c>
      <c r="H27" s="13">
        <v>90368</v>
      </c>
      <c r="I27" s="13">
        <v>87189</v>
      </c>
      <c r="J27" s="13">
        <v>319728</v>
      </c>
      <c r="K27" s="13">
        <v>315029</v>
      </c>
      <c r="L27" s="13">
        <v>380546</v>
      </c>
      <c r="M27" s="13">
        <v>407350</v>
      </c>
      <c r="N27" s="13">
        <v>447040</v>
      </c>
      <c r="O27" s="13">
        <v>470019</v>
      </c>
      <c r="P27" s="13">
        <v>583034</v>
      </c>
      <c r="Q27" s="13">
        <v>687049</v>
      </c>
      <c r="R27" s="15">
        <v>0.32226142287254333</v>
      </c>
      <c r="S27" s="15">
        <v>0.32629376649856567</v>
      </c>
      <c r="T27" s="15">
        <v>0.2930053174495697</v>
      </c>
      <c r="U27" s="15">
        <v>0.26354733109474182</v>
      </c>
      <c r="V27" s="15">
        <v>0.2303910106420517</v>
      </c>
      <c r="W27" s="15">
        <v>0.19040720164775848</v>
      </c>
      <c r="X27" s="15">
        <v>0.1549961119890213</v>
      </c>
      <c r="Y27" s="15">
        <v>0.12690360844135284</v>
      </c>
    </row>
    <row r="28" spans="1:25" ht="15" x14ac:dyDescent="0.25">
      <c r="A28" s="9" t="s">
        <v>37</v>
      </c>
      <c r="B28" s="13">
        <v>0</v>
      </c>
      <c r="C28" s="13">
        <v>0</v>
      </c>
      <c r="D28" s="13">
        <v>0</v>
      </c>
      <c r="E28" s="13">
        <v>0</v>
      </c>
      <c r="F28" s="13">
        <v>1</v>
      </c>
      <c r="G28" s="13">
        <v>1</v>
      </c>
      <c r="H28" s="13">
        <v>0</v>
      </c>
      <c r="I28" s="13">
        <v>0</v>
      </c>
      <c r="J28" s="13">
        <v>378556</v>
      </c>
      <c r="K28" s="13">
        <v>422845</v>
      </c>
      <c r="L28" s="13">
        <v>472040</v>
      </c>
      <c r="M28" s="13">
        <v>523287</v>
      </c>
      <c r="N28" s="13">
        <v>610408</v>
      </c>
      <c r="O28" s="13">
        <v>737699</v>
      </c>
      <c r="P28" s="13">
        <v>994514</v>
      </c>
      <c r="Q28" s="13">
        <v>1231066</v>
      </c>
      <c r="R28" s="15">
        <v>0</v>
      </c>
      <c r="S28" s="15">
        <v>0</v>
      </c>
      <c r="T28" s="15">
        <v>0</v>
      </c>
      <c r="U28" s="15">
        <v>0</v>
      </c>
      <c r="V28" s="15">
        <v>1.6382484773203032E-6</v>
      </c>
      <c r="W28" s="15">
        <v>1.3555663826991804E-6</v>
      </c>
      <c r="X28" s="15">
        <v>0</v>
      </c>
      <c r="Y28" s="15">
        <v>0</v>
      </c>
    </row>
    <row r="29" spans="1:25" ht="15" x14ac:dyDescent="0.25">
      <c r="A29" s="9" t="s">
        <v>36</v>
      </c>
      <c r="B29" s="13"/>
      <c r="C29" s="13"/>
      <c r="D29" s="13"/>
      <c r="E29" s="13"/>
      <c r="F29" s="13">
        <v>32</v>
      </c>
      <c r="G29" s="13">
        <v>0</v>
      </c>
      <c r="H29" s="13">
        <v>0</v>
      </c>
      <c r="I29" s="13">
        <v>0</v>
      </c>
      <c r="J29" s="13"/>
      <c r="K29" s="13"/>
      <c r="L29" s="13"/>
      <c r="M29" s="13"/>
      <c r="N29" s="13">
        <v>31639</v>
      </c>
      <c r="O29" s="13">
        <v>212267</v>
      </c>
      <c r="P29" s="13">
        <v>397654</v>
      </c>
      <c r="Q29" s="13">
        <v>749113</v>
      </c>
      <c r="R29" s="15"/>
      <c r="S29" s="15"/>
      <c r="T29" s="15"/>
      <c r="U29" s="15"/>
      <c r="V29" s="15">
        <v>1.0114099131897092E-3</v>
      </c>
      <c r="W29" s="15">
        <v>0</v>
      </c>
      <c r="X29" s="15">
        <v>0</v>
      </c>
      <c r="Y29" s="15">
        <v>0</v>
      </c>
    </row>
    <row r="30" spans="1:25" ht="15" x14ac:dyDescent="0.25">
      <c r="A30" s="9" t="s">
        <v>35</v>
      </c>
      <c r="B30" s="13"/>
      <c r="C30" s="13"/>
      <c r="D30" s="13"/>
      <c r="E30" s="13"/>
      <c r="F30" s="13"/>
      <c r="G30" s="13"/>
      <c r="H30" s="13">
        <v>0</v>
      </c>
      <c r="I30" s="13">
        <v>0</v>
      </c>
      <c r="J30" s="13"/>
      <c r="K30" s="13"/>
      <c r="L30" s="13"/>
      <c r="M30" s="13"/>
      <c r="N30" s="13"/>
      <c r="O30" s="13"/>
      <c r="P30" s="13">
        <v>6077</v>
      </c>
      <c r="Q30" s="13">
        <v>172023</v>
      </c>
      <c r="R30" s="15"/>
      <c r="S30" s="15"/>
      <c r="T30" s="15"/>
      <c r="U30" s="15"/>
      <c r="V30" s="15"/>
      <c r="W30" s="15"/>
      <c r="X30" s="15">
        <v>0</v>
      </c>
      <c r="Y30" s="15">
        <v>0</v>
      </c>
    </row>
    <row r="31" spans="1:25" ht="15" x14ac:dyDescent="0.25">
      <c r="A31" s="9" t="s">
        <v>34</v>
      </c>
      <c r="B31" s="13"/>
      <c r="C31" s="13"/>
      <c r="D31" s="13"/>
      <c r="E31" s="13">
        <v>32814</v>
      </c>
      <c r="F31" s="13">
        <v>65650</v>
      </c>
      <c r="G31" s="13">
        <v>195181</v>
      </c>
      <c r="H31" s="13">
        <v>309878</v>
      </c>
      <c r="I31" s="13">
        <v>436631</v>
      </c>
      <c r="J31" s="13"/>
      <c r="K31" s="13"/>
      <c r="L31" s="13"/>
      <c r="M31" s="13">
        <v>75448</v>
      </c>
      <c r="N31" s="13">
        <v>136621</v>
      </c>
      <c r="O31" s="13">
        <v>375651</v>
      </c>
      <c r="P31" s="13">
        <v>606526</v>
      </c>
      <c r="Q31" s="13">
        <v>791310</v>
      </c>
      <c r="R31" s="15"/>
      <c r="S31" s="15"/>
      <c r="T31" s="15"/>
      <c r="U31" s="15">
        <v>0.43492206931114197</v>
      </c>
      <c r="V31" s="15">
        <v>0.48052641749382019</v>
      </c>
      <c r="W31" s="15">
        <v>0.5195806622505188</v>
      </c>
      <c r="X31" s="15">
        <v>0.5109063982963562</v>
      </c>
      <c r="Y31" s="15">
        <v>0.55178248882293701</v>
      </c>
    </row>
    <row r="32" spans="1:25" ht="15" x14ac:dyDescent="0.25">
      <c r="A32" s="9" t="s">
        <v>33</v>
      </c>
      <c r="B32" s="13"/>
      <c r="C32" s="13"/>
      <c r="D32" s="13"/>
      <c r="E32" s="13">
        <v>10222</v>
      </c>
      <c r="F32" s="13">
        <v>25096</v>
      </c>
      <c r="G32" s="13">
        <v>58240</v>
      </c>
      <c r="H32" s="13">
        <v>87422</v>
      </c>
      <c r="I32" s="13">
        <v>114931</v>
      </c>
      <c r="J32" s="13"/>
      <c r="K32" s="13"/>
      <c r="L32" s="13"/>
      <c r="M32" s="13">
        <v>66586</v>
      </c>
      <c r="N32" s="13">
        <v>140455</v>
      </c>
      <c r="O32" s="13">
        <v>383702</v>
      </c>
      <c r="P32" s="13">
        <v>682038</v>
      </c>
      <c r="Q32" s="13">
        <v>1182012</v>
      </c>
      <c r="R32" s="15"/>
      <c r="S32" s="15"/>
      <c r="T32" s="15"/>
      <c r="U32" s="15">
        <v>0.15351575613021851</v>
      </c>
      <c r="V32" s="15">
        <v>0.17867644131183624</v>
      </c>
      <c r="W32" s="15">
        <v>0.15178446471691132</v>
      </c>
      <c r="X32" s="15">
        <v>0.12817761301994324</v>
      </c>
      <c r="Y32" s="15">
        <v>9.72333624958992E-2</v>
      </c>
    </row>
    <row r="33" spans="1:25" ht="15" x14ac:dyDescent="0.25">
      <c r="A33" s="9" t="s">
        <v>32</v>
      </c>
      <c r="B33" s="13"/>
      <c r="C33" s="13"/>
      <c r="D33" s="13"/>
      <c r="E33" s="13"/>
      <c r="F33" s="13"/>
      <c r="G33" s="13"/>
      <c r="H33" s="13"/>
      <c r="I33" s="13"/>
      <c r="J33" s="13"/>
      <c r="K33" s="13"/>
      <c r="L33" s="13"/>
      <c r="M33" s="13"/>
      <c r="N33" s="13"/>
      <c r="O33" s="13"/>
      <c r="P33" s="13"/>
      <c r="Q33" s="13"/>
      <c r="R33" s="15"/>
      <c r="S33" s="15"/>
      <c r="T33" s="15"/>
      <c r="U33" s="15"/>
      <c r="V33" s="15"/>
      <c r="W33" s="15"/>
      <c r="X33" s="15"/>
      <c r="Y33" s="15"/>
    </row>
    <row r="34" spans="1:25" ht="15" x14ac:dyDescent="0.25">
      <c r="A34" s="9" t="s">
        <v>31</v>
      </c>
      <c r="B34" s="13"/>
      <c r="C34" s="13"/>
      <c r="D34" s="13"/>
      <c r="E34" s="13"/>
      <c r="F34" s="13"/>
      <c r="G34" s="13"/>
      <c r="H34" s="13"/>
      <c r="I34" s="13">
        <v>15</v>
      </c>
      <c r="J34" s="13"/>
      <c r="K34" s="13"/>
      <c r="L34" s="13"/>
      <c r="M34" s="13"/>
      <c r="N34" s="13"/>
      <c r="O34" s="13"/>
      <c r="P34" s="13"/>
      <c r="Q34" s="13">
        <v>27046</v>
      </c>
      <c r="R34" s="15"/>
      <c r="S34" s="15"/>
      <c r="T34" s="15"/>
      <c r="U34" s="15"/>
      <c r="V34" s="15"/>
      <c r="W34" s="15"/>
      <c r="X34" s="15"/>
      <c r="Y34" s="15">
        <v>5.5461068404838443E-4</v>
      </c>
    </row>
    <row r="35" spans="1:25" ht="15" x14ac:dyDescent="0.25">
      <c r="A35" s="9" t="s">
        <v>30</v>
      </c>
      <c r="B35" s="13"/>
      <c r="C35" s="13"/>
      <c r="D35" s="13"/>
      <c r="E35" s="13"/>
      <c r="F35" s="13"/>
      <c r="G35" s="13"/>
      <c r="H35" s="13"/>
      <c r="I35" s="13">
        <v>0</v>
      </c>
      <c r="J35" s="13"/>
      <c r="K35" s="13"/>
      <c r="L35" s="13"/>
      <c r="M35" s="13"/>
      <c r="N35" s="13"/>
      <c r="O35" s="13"/>
      <c r="P35" s="13"/>
      <c r="Q35" s="13">
        <v>6857</v>
      </c>
      <c r="R35" s="15"/>
      <c r="S35" s="15"/>
      <c r="T35" s="15"/>
      <c r="U35" s="15"/>
      <c r="V35" s="15"/>
      <c r="W35" s="15"/>
      <c r="X35" s="15"/>
      <c r="Y35" s="15">
        <v>0</v>
      </c>
    </row>
    <row r="36" spans="1:25" ht="15" x14ac:dyDescent="0.25">
      <c r="A36" s="9" t="s">
        <v>29</v>
      </c>
      <c r="B36" s="13">
        <v>157</v>
      </c>
      <c r="C36" s="13">
        <v>8</v>
      </c>
      <c r="D36" s="13">
        <v>0</v>
      </c>
      <c r="E36" s="13">
        <v>0</v>
      </c>
      <c r="F36" s="13">
        <v>3</v>
      </c>
      <c r="G36" s="13">
        <v>1</v>
      </c>
      <c r="H36" s="13">
        <v>0</v>
      </c>
      <c r="I36" s="13">
        <v>0</v>
      </c>
      <c r="J36" s="13">
        <v>141899</v>
      </c>
      <c r="K36" s="13">
        <v>183858</v>
      </c>
      <c r="L36" s="13">
        <v>214460</v>
      </c>
      <c r="M36" s="13">
        <v>244161</v>
      </c>
      <c r="N36" s="13">
        <v>269328</v>
      </c>
      <c r="O36" s="13">
        <v>284574</v>
      </c>
      <c r="P36" s="13">
        <v>317976</v>
      </c>
      <c r="Q36" s="13">
        <v>326073</v>
      </c>
      <c r="R36" s="15">
        <v>1.1064207646995783E-3</v>
      </c>
      <c r="S36" s="15">
        <v>4.3511841795407236E-5</v>
      </c>
      <c r="T36" s="15">
        <v>0</v>
      </c>
      <c r="U36" s="15">
        <v>0</v>
      </c>
      <c r="V36" s="15">
        <v>1.1138834452140145E-5</v>
      </c>
      <c r="W36" s="15">
        <v>3.5140244563081069E-6</v>
      </c>
      <c r="X36" s="15">
        <v>0</v>
      </c>
      <c r="Y36" s="15">
        <v>0</v>
      </c>
    </row>
    <row r="37" spans="1:25" ht="15" x14ac:dyDescent="0.25">
      <c r="A37" s="9" t="s">
        <v>28</v>
      </c>
      <c r="B37" s="13">
        <v>11423</v>
      </c>
      <c r="C37" s="13">
        <v>12422</v>
      </c>
      <c r="D37" s="13">
        <v>10851</v>
      </c>
      <c r="E37" s="13">
        <v>7557</v>
      </c>
      <c r="F37" s="13">
        <v>2254</v>
      </c>
      <c r="G37" s="13">
        <v>674</v>
      </c>
      <c r="H37" s="13">
        <v>236</v>
      </c>
      <c r="I37" s="13">
        <v>18</v>
      </c>
      <c r="J37" s="13">
        <v>184139</v>
      </c>
      <c r="K37" s="13">
        <v>211149</v>
      </c>
      <c r="L37" s="13">
        <v>245562</v>
      </c>
      <c r="M37" s="13">
        <v>277575</v>
      </c>
      <c r="N37" s="13">
        <v>320823</v>
      </c>
      <c r="O37" s="13">
        <v>373306</v>
      </c>
      <c r="P37" s="13">
        <v>489555</v>
      </c>
      <c r="Q37" s="13">
        <v>672035</v>
      </c>
      <c r="R37" s="15">
        <v>6.2034659087657928E-2</v>
      </c>
      <c r="S37" s="15">
        <v>5.8830495923757553E-2</v>
      </c>
      <c r="T37" s="15">
        <v>4.4188432395458221E-2</v>
      </c>
      <c r="U37" s="15">
        <v>2.7225073426961899E-2</v>
      </c>
      <c r="V37" s="15">
        <v>7.0256809704005718E-3</v>
      </c>
      <c r="W37" s="15">
        <v>1.805489300750196E-3</v>
      </c>
      <c r="X37" s="15">
        <v>4.8207046347670257E-4</v>
      </c>
      <c r="Y37" s="15">
        <v>2.6784318833961152E-5</v>
      </c>
    </row>
    <row r="38" spans="1:25" ht="15" x14ac:dyDescent="0.25">
      <c r="A38" s="9" t="s">
        <v>27</v>
      </c>
      <c r="B38" s="13"/>
      <c r="C38" s="13"/>
      <c r="D38" s="13"/>
      <c r="E38" s="13"/>
      <c r="F38" s="13"/>
      <c r="G38" s="13"/>
      <c r="H38" s="13"/>
      <c r="I38" s="13"/>
      <c r="J38" s="13"/>
      <c r="K38" s="13"/>
      <c r="L38" s="13"/>
      <c r="M38" s="13"/>
      <c r="N38" s="13"/>
      <c r="O38" s="13"/>
      <c r="P38" s="13"/>
      <c r="Q38" s="13"/>
      <c r="R38" s="15"/>
      <c r="S38" s="15"/>
      <c r="T38" s="15"/>
      <c r="U38" s="15"/>
      <c r="V38" s="15"/>
      <c r="W38" s="15"/>
      <c r="X38" s="15"/>
      <c r="Y38" s="15"/>
    </row>
    <row r="39" spans="1:25" ht="15" x14ac:dyDescent="0.25">
      <c r="A39" s="9" t="s">
        <v>26</v>
      </c>
      <c r="B39" s="13">
        <v>21193</v>
      </c>
      <c r="C39" s="13">
        <v>20613</v>
      </c>
      <c r="D39" s="13">
        <v>15017</v>
      </c>
      <c r="E39" s="13">
        <v>10124</v>
      </c>
      <c r="F39" s="13">
        <v>75</v>
      </c>
      <c r="G39" s="13">
        <v>4</v>
      </c>
      <c r="H39" s="13">
        <v>0</v>
      </c>
      <c r="I39" s="13">
        <v>0</v>
      </c>
      <c r="J39" s="13">
        <v>340241</v>
      </c>
      <c r="K39" s="13">
        <v>586613</v>
      </c>
      <c r="L39" s="13">
        <v>959049</v>
      </c>
      <c r="M39" s="13">
        <v>1372812</v>
      </c>
      <c r="N39" s="13">
        <v>1918608</v>
      </c>
      <c r="O39" s="13">
        <v>2428921</v>
      </c>
      <c r="P39" s="13">
        <v>3097394</v>
      </c>
      <c r="Q39" s="13">
        <v>3880735</v>
      </c>
      <c r="R39" s="15">
        <v>6.2288202345371246E-2</v>
      </c>
      <c r="S39" s="15">
        <v>3.5139009356498718E-2</v>
      </c>
      <c r="T39" s="15">
        <v>1.5658220276236534E-2</v>
      </c>
      <c r="U39" s="15">
        <v>7.3746442794799805E-3</v>
      </c>
      <c r="V39" s="15">
        <v>3.9090842619771138E-5</v>
      </c>
      <c r="W39" s="15">
        <v>1.6468218291265657E-6</v>
      </c>
      <c r="X39" s="15">
        <v>0</v>
      </c>
      <c r="Y39" s="15">
        <v>0</v>
      </c>
    </row>
    <row r="40" spans="1:25" ht="15" x14ac:dyDescent="0.25">
      <c r="A40" s="9" t="s">
        <v>25</v>
      </c>
      <c r="B40" s="13">
        <v>100783</v>
      </c>
      <c r="C40" s="13">
        <v>129479</v>
      </c>
      <c r="D40" s="13">
        <v>168824</v>
      </c>
      <c r="E40" s="13">
        <v>204917</v>
      </c>
      <c r="F40" s="13">
        <v>245601</v>
      </c>
      <c r="G40" s="13">
        <v>245800</v>
      </c>
      <c r="H40" s="13">
        <v>288548</v>
      </c>
      <c r="I40" s="13">
        <v>331059</v>
      </c>
      <c r="J40" s="13">
        <v>395005</v>
      </c>
      <c r="K40" s="13">
        <v>478103</v>
      </c>
      <c r="L40" s="13">
        <v>557500</v>
      </c>
      <c r="M40" s="13">
        <v>638829</v>
      </c>
      <c r="N40" s="13">
        <v>737987</v>
      </c>
      <c r="O40" s="13">
        <v>753419</v>
      </c>
      <c r="P40" s="13">
        <v>869039</v>
      </c>
      <c r="Q40" s="13">
        <v>992622</v>
      </c>
      <c r="R40" s="15">
        <v>0.25514361262321472</v>
      </c>
      <c r="S40" s="15">
        <v>0.27081820368766785</v>
      </c>
      <c r="T40" s="15">
        <v>0.30282330513000488</v>
      </c>
      <c r="U40" s="15">
        <v>0.32076972723007202</v>
      </c>
      <c r="V40" s="15">
        <v>0.3327985405921936</v>
      </c>
      <c r="W40" s="15">
        <v>0.32624608278274536</v>
      </c>
      <c r="X40" s="15">
        <v>0.33203113079071045</v>
      </c>
      <c r="Y40" s="15">
        <v>0.33351969718933105</v>
      </c>
    </row>
    <row r="41" spans="1:25" ht="15" x14ac:dyDescent="0.25">
      <c r="A41" s="9" t="s">
        <v>24</v>
      </c>
      <c r="B41" s="13"/>
      <c r="C41" s="13"/>
      <c r="D41" s="13"/>
      <c r="E41" s="13"/>
      <c r="F41" s="13"/>
      <c r="G41" s="13"/>
      <c r="H41" s="13"/>
      <c r="I41" s="13"/>
      <c r="J41" s="13"/>
      <c r="K41" s="13"/>
      <c r="L41" s="13"/>
      <c r="M41" s="13"/>
      <c r="N41" s="13"/>
      <c r="O41" s="13"/>
      <c r="P41" s="13"/>
      <c r="Q41" s="13"/>
      <c r="R41" s="15"/>
      <c r="S41" s="15"/>
      <c r="T41" s="15"/>
      <c r="U41" s="15"/>
      <c r="V41" s="15"/>
      <c r="W41" s="15"/>
      <c r="X41" s="15"/>
      <c r="Y41" s="15"/>
    </row>
    <row r="42" spans="1:25" ht="15" x14ac:dyDescent="0.25">
      <c r="A42" s="9" t="s">
        <v>23</v>
      </c>
      <c r="B42" s="13"/>
      <c r="C42" s="13"/>
      <c r="D42" s="13">
        <v>0</v>
      </c>
      <c r="E42" s="13">
        <v>0</v>
      </c>
      <c r="F42" s="13">
        <v>6</v>
      </c>
      <c r="G42" s="13">
        <v>3</v>
      </c>
      <c r="H42" s="13">
        <v>0</v>
      </c>
      <c r="I42" s="13">
        <v>0</v>
      </c>
      <c r="J42" s="13"/>
      <c r="K42" s="13"/>
      <c r="L42" s="13">
        <v>230760</v>
      </c>
      <c r="M42" s="13">
        <v>581434</v>
      </c>
      <c r="N42" s="13">
        <v>937903</v>
      </c>
      <c r="O42" s="13">
        <v>1519467</v>
      </c>
      <c r="P42" s="13">
        <v>1980329</v>
      </c>
      <c r="Q42" s="13">
        <v>2339511</v>
      </c>
      <c r="R42" s="15"/>
      <c r="S42" s="15"/>
      <c r="T42" s="15">
        <v>0</v>
      </c>
      <c r="U42" s="15">
        <v>0</v>
      </c>
      <c r="V42" s="15">
        <v>6.3972502175602131E-6</v>
      </c>
      <c r="W42" s="15">
        <v>1.9743765733437613E-6</v>
      </c>
      <c r="X42" s="15">
        <v>0</v>
      </c>
      <c r="Y42" s="15">
        <v>0</v>
      </c>
    </row>
    <row r="43" spans="1:25" ht="15" x14ac:dyDescent="0.25">
      <c r="A43" s="9" t="s">
        <v>22</v>
      </c>
      <c r="B43" s="13"/>
      <c r="C43" s="13"/>
      <c r="D43" s="13"/>
      <c r="E43" s="13"/>
      <c r="F43" s="13"/>
      <c r="G43" s="13"/>
      <c r="H43" s="13"/>
      <c r="I43" s="13"/>
      <c r="J43" s="13"/>
      <c r="K43" s="13"/>
      <c r="L43" s="13"/>
      <c r="M43" s="13"/>
      <c r="N43" s="13"/>
      <c r="O43" s="13"/>
      <c r="P43" s="13"/>
      <c r="Q43" s="13"/>
      <c r="R43" s="15"/>
      <c r="S43" s="15"/>
      <c r="T43" s="15"/>
      <c r="U43" s="15"/>
      <c r="V43" s="15"/>
      <c r="W43" s="15"/>
      <c r="X43" s="15"/>
      <c r="Y43" s="15"/>
    </row>
    <row r="44" spans="1:25" ht="15" x14ac:dyDescent="0.25">
      <c r="A44" s="9" t="s">
        <v>21</v>
      </c>
      <c r="B44" s="13"/>
      <c r="C44" s="13"/>
      <c r="D44" s="13"/>
      <c r="E44" s="13"/>
      <c r="F44" s="13"/>
      <c r="G44" s="13"/>
      <c r="H44" s="13"/>
      <c r="I44" s="13">
        <v>0</v>
      </c>
      <c r="J44" s="13"/>
      <c r="K44" s="13"/>
      <c r="L44" s="13"/>
      <c r="M44" s="13"/>
      <c r="N44" s="13"/>
      <c r="O44" s="13"/>
      <c r="P44" s="13"/>
      <c r="Q44" s="13">
        <v>52465</v>
      </c>
      <c r="R44" s="15"/>
      <c r="S44" s="15"/>
      <c r="T44" s="15"/>
      <c r="U44" s="15"/>
      <c r="V44" s="15"/>
      <c r="W44" s="15"/>
      <c r="X44" s="15"/>
      <c r="Y44" s="15">
        <v>0</v>
      </c>
    </row>
    <row r="45" spans="1:25" ht="15" x14ac:dyDescent="0.25">
      <c r="A45" s="9" t="s">
        <v>20</v>
      </c>
      <c r="B45" s="13">
        <v>3707</v>
      </c>
      <c r="C45" s="13">
        <v>1706</v>
      </c>
      <c r="D45" s="13">
        <v>795</v>
      </c>
      <c r="E45" s="13">
        <v>211</v>
      </c>
      <c r="F45" s="13">
        <v>403</v>
      </c>
      <c r="G45" s="13">
        <v>64</v>
      </c>
      <c r="H45" s="13">
        <v>0</v>
      </c>
      <c r="I45" s="13">
        <v>0</v>
      </c>
      <c r="J45" s="13">
        <v>433611</v>
      </c>
      <c r="K45" s="13">
        <v>602365</v>
      </c>
      <c r="L45" s="13">
        <v>810091</v>
      </c>
      <c r="M45" s="13">
        <v>1049458</v>
      </c>
      <c r="N45" s="13">
        <v>1348233</v>
      </c>
      <c r="O45" s="13">
        <v>1724033</v>
      </c>
      <c r="P45" s="13">
        <v>2311786</v>
      </c>
      <c r="Q45" s="13">
        <v>2906215</v>
      </c>
      <c r="R45" s="15">
        <v>8.5491370409727097E-3</v>
      </c>
      <c r="S45" s="15">
        <v>2.8321698773652315E-3</v>
      </c>
      <c r="T45" s="15">
        <v>9.813712676987052E-4</v>
      </c>
      <c r="U45" s="15">
        <v>2.0105615840293467E-4</v>
      </c>
      <c r="V45" s="15">
        <v>2.9890975565649569E-4</v>
      </c>
      <c r="W45" s="15">
        <v>3.712225952767767E-5</v>
      </c>
      <c r="X45" s="15">
        <v>0</v>
      </c>
      <c r="Y45" s="15">
        <v>0</v>
      </c>
    </row>
    <row r="46" spans="1:25" ht="15" x14ac:dyDescent="0.25">
      <c r="A46" s="9" t="s">
        <v>19</v>
      </c>
      <c r="B46" s="13">
        <v>958</v>
      </c>
      <c r="C46" s="13">
        <v>380</v>
      </c>
      <c r="D46" s="13">
        <v>108</v>
      </c>
      <c r="E46" s="13">
        <v>48</v>
      </c>
      <c r="F46" s="13">
        <v>17</v>
      </c>
      <c r="G46" s="13">
        <v>3</v>
      </c>
      <c r="H46" s="13">
        <v>0</v>
      </c>
      <c r="I46" s="13">
        <v>0</v>
      </c>
      <c r="J46" s="13">
        <v>69112</v>
      </c>
      <c r="K46" s="13">
        <v>69122</v>
      </c>
      <c r="L46" s="13">
        <v>77031</v>
      </c>
      <c r="M46" s="13">
        <v>83059</v>
      </c>
      <c r="N46" s="13">
        <v>97199</v>
      </c>
      <c r="O46" s="13">
        <v>108830</v>
      </c>
      <c r="P46" s="13">
        <v>147545</v>
      </c>
      <c r="Q46" s="13">
        <v>174620</v>
      </c>
      <c r="R46" s="15">
        <v>1.3861558400094509E-2</v>
      </c>
      <c r="S46" s="15">
        <v>5.4975259117782116E-3</v>
      </c>
      <c r="T46" s="15">
        <v>1.4020329108461738E-3</v>
      </c>
      <c r="U46" s="15">
        <v>5.7790247956290841E-4</v>
      </c>
      <c r="V46" s="15">
        <v>1.7489891615696251E-4</v>
      </c>
      <c r="W46" s="15">
        <v>2.7565927666728385E-5</v>
      </c>
      <c r="X46" s="15">
        <v>0</v>
      </c>
      <c r="Y46" s="15">
        <v>0</v>
      </c>
    </row>
    <row r="47" spans="1:25" ht="15" x14ac:dyDescent="0.25">
      <c r="A47" s="9" t="s">
        <v>18</v>
      </c>
      <c r="B47" s="13">
        <v>97934</v>
      </c>
      <c r="C47" s="13">
        <v>146151</v>
      </c>
      <c r="D47" s="13">
        <v>196365</v>
      </c>
      <c r="E47" s="13">
        <v>251783</v>
      </c>
      <c r="F47" s="13">
        <v>315401</v>
      </c>
      <c r="G47" s="13">
        <v>323101</v>
      </c>
      <c r="H47" s="13">
        <v>384984</v>
      </c>
      <c r="I47" s="13">
        <v>402406</v>
      </c>
      <c r="J47" s="13">
        <v>219854</v>
      </c>
      <c r="K47" s="13">
        <v>345044</v>
      </c>
      <c r="L47" s="13">
        <v>415115</v>
      </c>
      <c r="M47" s="13">
        <v>490309</v>
      </c>
      <c r="N47" s="13">
        <v>581185</v>
      </c>
      <c r="O47" s="13">
        <v>594393</v>
      </c>
      <c r="P47" s="13">
        <v>668507</v>
      </c>
      <c r="Q47" s="13">
        <v>703708</v>
      </c>
      <c r="R47" s="15">
        <v>0.44545015692710876</v>
      </c>
      <c r="S47" s="15">
        <v>0.42357206344604492</v>
      </c>
      <c r="T47" s="15">
        <v>0.47303760051727295</v>
      </c>
      <c r="U47" s="15">
        <v>0.5135190486907959</v>
      </c>
      <c r="V47" s="15">
        <v>0.54268604516983032</v>
      </c>
      <c r="W47" s="15">
        <v>0.54358142614364624</v>
      </c>
      <c r="X47" s="15">
        <v>0.57588624954223633</v>
      </c>
      <c r="Y47" s="15">
        <v>0.57183659076690674</v>
      </c>
    </row>
    <row r="48" spans="1:25" ht="15" x14ac:dyDescent="0.25">
      <c r="A48" s="9" t="s">
        <v>17</v>
      </c>
      <c r="B48" s="13"/>
      <c r="C48" s="13"/>
      <c r="D48" s="13"/>
      <c r="E48" s="13"/>
      <c r="F48" s="13"/>
      <c r="G48" s="13"/>
      <c r="H48" s="13"/>
      <c r="I48" s="13"/>
      <c r="J48" s="13"/>
      <c r="K48" s="13"/>
      <c r="L48" s="13"/>
      <c r="M48" s="13"/>
      <c r="N48" s="13"/>
      <c r="O48" s="13"/>
      <c r="P48" s="13"/>
      <c r="Q48" s="13"/>
      <c r="R48" s="15"/>
      <c r="S48" s="15"/>
      <c r="T48" s="15"/>
      <c r="U48" s="15"/>
      <c r="V48" s="15"/>
      <c r="W48" s="15"/>
      <c r="X48" s="15"/>
      <c r="Y48" s="15"/>
    </row>
    <row r="49" spans="1:26" ht="15" x14ac:dyDescent="0.25">
      <c r="A49" s="9" t="s">
        <v>16</v>
      </c>
      <c r="B49" s="13"/>
      <c r="C49" s="13">
        <v>13584</v>
      </c>
      <c r="D49" s="13">
        <v>44535</v>
      </c>
      <c r="E49" s="13">
        <v>80105</v>
      </c>
      <c r="F49" s="13">
        <v>141603</v>
      </c>
      <c r="G49" s="13">
        <v>183059</v>
      </c>
      <c r="H49" s="13">
        <v>239459</v>
      </c>
      <c r="I49" s="13">
        <v>275719</v>
      </c>
      <c r="J49" s="13"/>
      <c r="K49" s="13">
        <v>105602</v>
      </c>
      <c r="L49" s="13">
        <v>261727</v>
      </c>
      <c r="M49" s="13">
        <v>422813</v>
      </c>
      <c r="N49" s="13">
        <v>681904</v>
      </c>
      <c r="O49" s="13">
        <v>853103</v>
      </c>
      <c r="P49" s="13">
        <v>1002717</v>
      </c>
      <c r="Q49" s="13">
        <v>1109801</v>
      </c>
      <c r="R49" s="15"/>
      <c r="S49" s="15">
        <v>0.12863393127918243</v>
      </c>
      <c r="T49" s="15">
        <v>0.17015822231769562</v>
      </c>
      <c r="U49" s="15">
        <v>0.18945728242397308</v>
      </c>
      <c r="V49" s="15">
        <v>0.20765826106071472</v>
      </c>
      <c r="W49" s="15">
        <v>0.21458017826080322</v>
      </c>
      <c r="X49" s="15">
        <v>0.23881015181541443</v>
      </c>
      <c r="Y49" s="15">
        <v>0.24844004213809967</v>
      </c>
    </row>
    <row r="50" spans="1:26" ht="15" x14ac:dyDescent="0.25">
      <c r="A50" s="9" t="s">
        <v>15</v>
      </c>
      <c r="B50" s="13"/>
      <c r="C50" s="13"/>
      <c r="D50" s="13"/>
      <c r="E50" s="13"/>
      <c r="F50" s="13"/>
      <c r="G50" s="13"/>
      <c r="H50" s="13">
        <v>58161</v>
      </c>
      <c r="I50" s="13">
        <v>182566</v>
      </c>
      <c r="J50" s="13"/>
      <c r="K50" s="13"/>
      <c r="L50" s="13"/>
      <c r="M50" s="13"/>
      <c r="N50" s="13"/>
      <c r="O50" s="13"/>
      <c r="P50" s="13">
        <v>212592</v>
      </c>
      <c r="Q50" s="13">
        <v>604215</v>
      </c>
      <c r="R50" s="15"/>
      <c r="S50" s="15"/>
      <c r="T50" s="15"/>
      <c r="U50" s="15"/>
      <c r="V50" s="15"/>
      <c r="W50" s="15"/>
      <c r="X50" s="15">
        <v>0.27358037233352661</v>
      </c>
      <c r="Y50" s="15">
        <v>0.30215403437614441</v>
      </c>
    </row>
    <row r="51" spans="1:26" ht="15" x14ac:dyDescent="0.25">
      <c r="A51" s="9" t="s">
        <v>14</v>
      </c>
      <c r="B51" s="13"/>
      <c r="C51" s="13"/>
      <c r="D51" s="13"/>
      <c r="E51" s="13"/>
      <c r="F51" s="13"/>
      <c r="G51" s="13"/>
      <c r="H51" s="13"/>
      <c r="I51" s="13"/>
      <c r="J51" s="13"/>
      <c r="K51" s="13"/>
      <c r="L51" s="13"/>
      <c r="M51" s="13"/>
      <c r="N51" s="13"/>
      <c r="O51" s="13"/>
      <c r="P51" s="13"/>
      <c r="Q51" s="13"/>
      <c r="R51" s="15"/>
      <c r="S51" s="15"/>
      <c r="T51" s="15"/>
      <c r="U51" s="15"/>
      <c r="V51" s="15"/>
      <c r="W51" s="15"/>
      <c r="X51" s="15"/>
      <c r="Y51" s="15"/>
    </row>
    <row r="52" spans="1:26" ht="15" x14ac:dyDescent="0.25">
      <c r="A52" s="9" t="s">
        <v>13</v>
      </c>
      <c r="B52" s="13">
        <v>0</v>
      </c>
      <c r="C52" s="13">
        <v>0</v>
      </c>
      <c r="D52" s="13">
        <v>0</v>
      </c>
      <c r="E52" s="13">
        <v>0</v>
      </c>
      <c r="F52" s="13">
        <v>0</v>
      </c>
      <c r="G52" s="13">
        <v>0</v>
      </c>
      <c r="H52" s="13">
        <v>0</v>
      </c>
      <c r="I52" s="13">
        <v>0</v>
      </c>
      <c r="J52" s="13">
        <v>85341</v>
      </c>
      <c r="K52" s="13">
        <v>153965</v>
      </c>
      <c r="L52" s="13">
        <v>218106</v>
      </c>
      <c r="M52" s="13">
        <v>236664</v>
      </c>
      <c r="N52" s="13">
        <v>280652</v>
      </c>
      <c r="O52" s="13">
        <v>291948</v>
      </c>
      <c r="P52" s="13">
        <v>314304</v>
      </c>
      <c r="Q52" s="13">
        <v>315098</v>
      </c>
      <c r="R52" s="15">
        <v>0</v>
      </c>
      <c r="S52" s="15">
        <v>0</v>
      </c>
      <c r="T52" s="15">
        <v>0</v>
      </c>
      <c r="U52" s="15">
        <v>0</v>
      </c>
      <c r="V52" s="15">
        <v>0</v>
      </c>
      <c r="W52" s="15">
        <v>0</v>
      </c>
      <c r="X52" s="15">
        <v>0</v>
      </c>
      <c r="Y52" s="15">
        <v>0</v>
      </c>
    </row>
    <row r="53" spans="1:26" ht="15" x14ac:dyDescent="0.25">
      <c r="A53" s="9" t="s">
        <v>12</v>
      </c>
      <c r="B53" s="13">
        <v>287959</v>
      </c>
      <c r="C53" s="13">
        <v>339459</v>
      </c>
      <c r="D53" s="13">
        <v>379886</v>
      </c>
      <c r="E53" s="13">
        <v>410031</v>
      </c>
      <c r="F53" s="13">
        <v>452064</v>
      </c>
      <c r="G53" s="13">
        <v>430499</v>
      </c>
      <c r="H53" s="13">
        <v>452028</v>
      </c>
      <c r="I53" s="13">
        <v>472494</v>
      </c>
      <c r="J53" s="13">
        <v>691677</v>
      </c>
      <c r="K53" s="13">
        <v>806185</v>
      </c>
      <c r="L53" s="13">
        <v>865502</v>
      </c>
      <c r="M53" s="13">
        <v>928571</v>
      </c>
      <c r="N53" s="13">
        <v>1034481</v>
      </c>
      <c r="O53" s="13">
        <v>1015260</v>
      </c>
      <c r="P53" s="13">
        <v>1119348</v>
      </c>
      <c r="Q53" s="13">
        <v>1219630</v>
      </c>
      <c r="R53" s="15">
        <v>0.41632005572319031</v>
      </c>
      <c r="S53" s="15">
        <v>0.42106837034225464</v>
      </c>
      <c r="T53" s="15">
        <v>0.43891984224319458</v>
      </c>
      <c r="U53" s="15">
        <v>0.44157204031944275</v>
      </c>
      <c r="V53" s="15">
        <v>0.43699595332145691</v>
      </c>
      <c r="W53" s="15">
        <v>0.42402833700180054</v>
      </c>
      <c r="X53" s="15">
        <v>0.40383151173591614</v>
      </c>
      <c r="Y53" s="15">
        <v>0.38740766048431396</v>
      </c>
    </row>
    <row r="54" spans="1:26" ht="15" x14ac:dyDescent="0.25">
      <c r="A54" s="9" t="s">
        <v>11</v>
      </c>
      <c r="B54" s="13"/>
      <c r="C54" s="13"/>
      <c r="D54" s="13"/>
      <c r="E54" s="13"/>
      <c r="F54" s="13"/>
      <c r="G54" s="13"/>
      <c r="H54" s="13"/>
      <c r="I54" s="13"/>
      <c r="J54" s="13"/>
      <c r="K54" s="13"/>
      <c r="L54" s="13"/>
      <c r="M54" s="13"/>
      <c r="N54" s="13"/>
      <c r="O54" s="13"/>
      <c r="P54" s="13"/>
      <c r="Q54" s="13"/>
      <c r="R54" s="15"/>
      <c r="S54" s="15"/>
      <c r="T54" s="15"/>
      <c r="U54" s="15"/>
      <c r="V54" s="15"/>
      <c r="W54" s="15"/>
      <c r="X54" s="15"/>
      <c r="Y54" s="15"/>
    </row>
    <row r="55" spans="1:26" ht="15" x14ac:dyDescent="0.25">
      <c r="A55" s="9" t="s">
        <v>10</v>
      </c>
      <c r="B55" s="13">
        <v>4668</v>
      </c>
      <c r="C55" s="13">
        <v>7172</v>
      </c>
      <c r="D55" s="13">
        <v>10836</v>
      </c>
      <c r="E55" s="13">
        <v>15169</v>
      </c>
      <c r="F55" s="13">
        <v>17673</v>
      </c>
      <c r="G55" s="13">
        <v>18488</v>
      </c>
      <c r="H55" s="13">
        <v>20500</v>
      </c>
      <c r="I55" s="13">
        <v>18371</v>
      </c>
      <c r="J55" s="13">
        <v>55873</v>
      </c>
      <c r="K55" s="13">
        <v>78592</v>
      </c>
      <c r="L55" s="13">
        <v>105469</v>
      </c>
      <c r="M55" s="13">
        <v>136808</v>
      </c>
      <c r="N55" s="13">
        <v>176924</v>
      </c>
      <c r="O55" s="13">
        <v>224537</v>
      </c>
      <c r="P55" s="13">
        <v>302313</v>
      </c>
      <c r="Q55" s="13">
        <v>376688</v>
      </c>
      <c r="R55" s="15">
        <v>8.354661613702774E-2</v>
      </c>
      <c r="S55" s="15">
        <v>9.1256104409694672E-2</v>
      </c>
      <c r="T55" s="15">
        <v>0.10274109244346619</v>
      </c>
      <c r="U55" s="15">
        <v>0.11087802052497864</v>
      </c>
      <c r="V55" s="15">
        <v>9.9890351295471191E-2</v>
      </c>
      <c r="W55" s="15">
        <v>8.2338325679302216E-2</v>
      </c>
      <c r="X55" s="15">
        <v>6.7810513079166412E-2</v>
      </c>
      <c r="Y55" s="15">
        <v>4.8769805580377579E-2</v>
      </c>
    </row>
    <row r="56" spans="1:26" ht="15" x14ac:dyDescent="0.25">
      <c r="A56" s="9" t="s">
        <v>9</v>
      </c>
      <c r="B56" s="13"/>
      <c r="C56" s="13"/>
      <c r="D56" s="13"/>
      <c r="E56" s="13"/>
      <c r="F56" s="13"/>
      <c r="G56" s="13">
        <v>11</v>
      </c>
      <c r="H56" s="13">
        <v>0</v>
      </c>
      <c r="I56" s="13">
        <v>0</v>
      </c>
      <c r="J56" s="13"/>
      <c r="K56" s="13"/>
      <c r="L56" s="13"/>
      <c r="M56" s="13"/>
      <c r="N56" s="13"/>
      <c r="O56" s="13">
        <v>30945</v>
      </c>
      <c r="P56" s="13">
        <v>305391</v>
      </c>
      <c r="Q56" s="13">
        <v>775881</v>
      </c>
      <c r="R56" s="15"/>
      <c r="S56" s="15"/>
      <c r="T56" s="15"/>
      <c r="U56" s="15"/>
      <c r="V56" s="15"/>
      <c r="W56" s="15">
        <v>3.5546938306652009E-4</v>
      </c>
      <c r="X56" s="15">
        <v>0</v>
      </c>
      <c r="Y56" s="15">
        <v>0</v>
      </c>
    </row>
    <row r="57" spans="1:26" ht="15" x14ac:dyDescent="0.25">
      <c r="A57" s="9" t="s">
        <v>8</v>
      </c>
      <c r="B57" s="9"/>
      <c r="C57" s="9"/>
      <c r="D57" s="9"/>
      <c r="E57" s="9"/>
      <c r="F57" s="9"/>
      <c r="G57" s="9"/>
      <c r="H57" s="9"/>
      <c r="I57" s="9"/>
      <c r="J57" s="9"/>
      <c r="K57" s="9"/>
      <c r="L57" s="9"/>
      <c r="M57" s="9"/>
      <c r="N57" s="9"/>
      <c r="O57" s="9"/>
      <c r="P57" s="9"/>
      <c r="Q57" s="9"/>
      <c r="R57" s="9"/>
      <c r="S57" s="9"/>
      <c r="T57" s="9"/>
      <c r="U57" s="9"/>
      <c r="V57" s="9"/>
      <c r="W57" s="9"/>
      <c r="X57" s="9"/>
      <c r="Y57" s="9"/>
    </row>
    <row r="58" spans="1:26" ht="15" x14ac:dyDescent="0.25">
      <c r="A58" s="9"/>
      <c r="B58" s="9"/>
      <c r="C58" s="9"/>
      <c r="D58" s="9"/>
      <c r="E58" s="9"/>
      <c r="F58" s="9"/>
      <c r="G58" s="9"/>
      <c r="H58" s="9"/>
      <c r="I58" s="9"/>
      <c r="J58" s="9"/>
      <c r="K58" s="9"/>
      <c r="L58" s="9"/>
      <c r="M58" s="9"/>
      <c r="N58" s="9"/>
      <c r="O58" s="9"/>
      <c r="P58" s="9"/>
      <c r="Q58" s="9"/>
      <c r="R58" s="9"/>
      <c r="S58" s="9"/>
      <c r="T58" s="9"/>
      <c r="U58" s="9"/>
      <c r="V58" s="9"/>
      <c r="W58" s="9"/>
      <c r="X58" s="9"/>
      <c r="Y58" s="9"/>
    </row>
    <row r="59" spans="1:26" ht="15" x14ac:dyDescent="0.25">
      <c r="A59" s="9" t="s">
        <v>103</v>
      </c>
      <c r="B59" s="9"/>
      <c r="C59" s="9"/>
      <c r="D59" s="9"/>
      <c r="E59" s="9"/>
      <c r="F59" s="9"/>
      <c r="G59" s="9"/>
      <c r="H59" s="9"/>
      <c r="I59" s="9"/>
      <c r="J59" s="9"/>
      <c r="K59" s="9"/>
      <c r="L59" s="9"/>
      <c r="M59" s="9"/>
      <c r="N59" s="9"/>
      <c r="O59" s="9"/>
      <c r="P59" s="9"/>
      <c r="Q59" s="9"/>
      <c r="R59" s="9"/>
      <c r="S59" s="9"/>
      <c r="T59" s="9"/>
      <c r="U59" s="9"/>
      <c r="V59" s="9"/>
      <c r="W59" s="9"/>
      <c r="X59" s="9"/>
      <c r="Y59" s="9"/>
    </row>
    <row r="60" spans="1:26" ht="15" x14ac:dyDescent="0.25">
      <c r="A60" s="9" t="s">
        <v>87</v>
      </c>
      <c r="B60" s="9"/>
      <c r="C60" s="9"/>
      <c r="D60" s="9"/>
      <c r="E60" s="9"/>
      <c r="F60" s="9"/>
      <c r="G60" s="9"/>
      <c r="H60" s="9"/>
      <c r="I60" s="9"/>
      <c r="J60" s="9"/>
      <c r="K60" s="9"/>
      <c r="L60" s="9"/>
      <c r="M60" s="9"/>
      <c r="N60" s="9"/>
      <c r="O60" s="9"/>
      <c r="P60" s="9"/>
      <c r="Q60" s="9"/>
      <c r="R60" s="9"/>
      <c r="S60" s="9"/>
      <c r="T60" s="9"/>
      <c r="U60" s="9"/>
      <c r="V60" s="9"/>
      <c r="W60" s="9"/>
      <c r="X60" s="9"/>
      <c r="Y60" s="9"/>
    </row>
    <row r="61" spans="1:26" ht="15" x14ac:dyDescent="0.25">
      <c r="A61" s="12" t="s">
        <v>92</v>
      </c>
      <c r="B61" s="9" t="s">
        <v>93</v>
      </c>
      <c r="C61" s="9" t="s">
        <v>89</v>
      </c>
      <c r="D61" s="9" t="s">
        <v>90</v>
      </c>
      <c r="E61" s="9" t="s">
        <v>91</v>
      </c>
      <c r="F61" s="9" t="s">
        <v>0</v>
      </c>
      <c r="G61" s="9" t="s">
        <v>88</v>
      </c>
      <c r="H61" s="9" t="s">
        <v>89</v>
      </c>
      <c r="I61" s="9" t="s">
        <v>90</v>
      </c>
      <c r="J61" s="9" t="s">
        <v>91</v>
      </c>
      <c r="K61" s="9"/>
      <c r="L61" s="9"/>
      <c r="M61" s="9"/>
      <c r="N61" s="9"/>
      <c r="O61" s="9"/>
      <c r="P61" s="9"/>
      <c r="Q61" s="9"/>
      <c r="R61" s="9"/>
      <c r="S61" s="9"/>
      <c r="T61" s="9"/>
      <c r="U61" s="9"/>
      <c r="V61" s="9"/>
      <c r="W61" s="9"/>
      <c r="X61" s="9"/>
      <c r="Y61" s="9"/>
      <c r="Z61" s="9"/>
    </row>
    <row r="62" spans="1:26" ht="15" x14ac:dyDescent="0.25">
      <c r="A62" s="12">
        <v>1790</v>
      </c>
      <c r="B62" s="17">
        <v>757</v>
      </c>
      <c r="C62" s="18">
        <v>698</v>
      </c>
      <c r="D62" s="13">
        <f>B62-C62</f>
        <v>59</v>
      </c>
      <c r="E62" s="12">
        <v>3172</v>
      </c>
      <c r="F62" s="13">
        <f>B62+E62</f>
        <v>3929</v>
      </c>
      <c r="G62" s="14">
        <f>B62/$F62</f>
        <v>0.19266989055739375</v>
      </c>
      <c r="H62" s="14">
        <f t="shared" ref="H62:H69" si="21">C62/$F62</f>
        <v>0.17765334690761009</v>
      </c>
      <c r="I62" s="14">
        <f t="shared" ref="I62:I69" si="22">D62/$F62</f>
        <v>1.5016543649783659E-2</v>
      </c>
      <c r="J62" s="14">
        <f t="shared" ref="J62:J69" si="23">E62/$F62</f>
        <v>0.8073301094426063</v>
      </c>
      <c r="K62" s="9"/>
      <c r="L62" s="9"/>
      <c r="M62" s="9"/>
      <c r="N62" s="9"/>
      <c r="O62" s="9"/>
      <c r="P62" s="9"/>
      <c r="Q62" s="9"/>
      <c r="R62" s="9"/>
      <c r="S62" s="9"/>
      <c r="T62" s="9"/>
      <c r="U62" s="9"/>
      <c r="V62" s="9"/>
      <c r="W62" s="9"/>
      <c r="X62" s="9"/>
      <c r="Y62" s="9"/>
      <c r="Z62" s="9"/>
    </row>
    <row r="63" spans="1:26" ht="15" x14ac:dyDescent="0.25">
      <c r="A63" s="12">
        <v>1800</v>
      </c>
      <c r="B63" s="19">
        <v>1002</v>
      </c>
      <c r="C63" s="20">
        <v>894</v>
      </c>
      <c r="D63" s="13">
        <f>B63-C63</f>
        <v>108</v>
      </c>
      <c r="E63" s="12">
        <v>4307</v>
      </c>
      <c r="F63" s="13">
        <f t="shared" ref="F63:F69" si="24">B63+E63</f>
        <v>5309</v>
      </c>
      <c r="G63" s="14">
        <f t="shared" ref="G63:G69" si="25">B63/$F63</f>
        <v>0.18873610849500846</v>
      </c>
      <c r="H63" s="14">
        <f t="shared" si="21"/>
        <v>0.16839329440572612</v>
      </c>
      <c r="I63" s="14">
        <f t="shared" si="22"/>
        <v>2.034281408928235E-2</v>
      </c>
      <c r="J63" s="14">
        <f t="shared" si="23"/>
        <v>0.81126389150499156</v>
      </c>
      <c r="K63" s="9"/>
      <c r="L63" s="9"/>
      <c r="M63" s="9"/>
      <c r="N63" s="9"/>
      <c r="O63" s="9"/>
      <c r="P63" s="9"/>
      <c r="Q63" s="9"/>
      <c r="R63" s="9"/>
      <c r="S63" s="9"/>
      <c r="T63" s="9"/>
      <c r="U63" s="9"/>
      <c r="V63" s="9"/>
      <c r="W63" s="9"/>
      <c r="X63" s="9"/>
      <c r="Y63" s="9"/>
      <c r="Z63" s="9"/>
    </row>
    <row r="64" spans="1:26" ht="15" x14ac:dyDescent="0.25">
      <c r="A64" s="12">
        <v>1810</v>
      </c>
      <c r="B64" s="19">
        <v>1378</v>
      </c>
      <c r="C64" s="20">
        <v>1191</v>
      </c>
      <c r="D64" s="13">
        <f t="shared" ref="D64:D69" si="26">B64-C64</f>
        <v>187</v>
      </c>
      <c r="E64" s="12">
        <v>5862</v>
      </c>
      <c r="F64" s="13">
        <f t="shared" si="24"/>
        <v>7240</v>
      </c>
      <c r="G64" s="14">
        <f t="shared" si="25"/>
        <v>0.19033149171270719</v>
      </c>
      <c r="H64" s="14">
        <f t="shared" si="21"/>
        <v>0.16450276243093923</v>
      </c>
      <c r="I64" s="14">
        <f t="shared" si="22"/>
        <v>2.5828729281767954E-2</v>
      </c>
      <c r="J64" s="14">
        <f t="shared" si="23"/>
        <v>0.80966850828729287</v>
      </c>
      <c r="K64" s="9"/>
      <c r="L64" s="9"/>
      <c r="M64" s="9"/>
      <c r="N64" s="9"/>
      <c r="O64" s="9"/>
      <c r="P64" s="9"/>
      <c r="Q64" s="9"/>
      <c r="R64" s="9"/>
      <c r="S64" s="9"/>
      <c r="T64" s="9"/>
      <c r="U64" s="9"/>
      <c r="V64" s="9"/>
      <c r="W64" s="9"/>
      <c r="X64" s="9"/>
      <c r="Y64" s="9"/>
      <c r="Z64" s="9"/>
    </row>
    <row r="65" spans="1:26" ht="15" x14ac:dyDescent="0.25">
      <c r="A65" s="12">
        <v>1820</v>
      </c>
      <c r="B65" s="19">
        <f>971+871</f>
        <v>1842</v>
      </c>
      <c r="C65" s="20">
        <v>1538</v>
      </c>
      <c r="D65" s="13">
        <f t="shared" si="26"/>
        <v>304</v>
      </c>
      <c r="E65" s="12">
        <v>7796</v>
      </c>
      <c r="F65" s="13">
        <f t="shared" si="24"/>
        <v>9638</v>
      </c>
      <c r="G65" s="14">
        <f t="shared" si="25"/>
        <v>0.19111848931313549</v>
      </c>
      <c r="H65" s="14">
        <f t="shared" si="21"/>
        <v>0.15957667565885039</v>
      </c>
      <c r="I65" s="14">
        <f t="shared" si="22"/>
        <v>3.1541813654285121E-2</v>
      </c>
      <c r="J65" s="14">
        <f t="shared" si="23"/>
        <v>0.80888151068686454</v>
      </c>
      <c r="K65" s="9"/>
      <c r="L65" s="9"/>
      <c r="M65" s="9"/>
      <c r="N65" s="9"/>
      <c r="O65" s="9"/>
      <c r="P65" s="9"/>
      <c r="Q65" s="9"/>
      <c r="R65" s="9"/>
      <c r="S65" s="9"/>
      <c r="T65" s="9"/>
      <c r="U65" s="9"/>
      <c r="V65" s="9"/>
      <c r="W65" s="9"/>
      <c r="X65" s="9"/>
      <c r="Y65" s="9"/>
      <c r="Z65" s="9"/>
    </row>
    <row r="66" spans="1:26" ht="15" x14ac:dyDescent="0.25">
      <c r="A66" s="12">
        <v>1830</v>
      </c>
      <c r="B66" s="19">
        <f>1166+1162</f>
        <v>2328</v>
      </c>
      <c r="C66" s="20">
        <v>2009</v>
      </c>
      <c r="D66" s="13">
        <f t="shared" si="26"/>
        <v>319</v>
      </c>
      <c r="E66" s="12">
        <v>10538</v>
      </c>
      <c r="F66" s="13">
        <f t="shared" si="24"/>
        <v>12866</v>
      </c>
      <c r="G66" s="14">
        <f t="shared" si="25"/>
        <v>0.18094201772112545</v>
      </c>
      <c r="H66" s="14">
        <f t="shared" si="21"/>
        <v>0.15614798694232862</v>
      </c>
      <c r="I66" s="14">
        <f t="shared" si="22"/>
        <v>2.4794030778796827E-2</v>
      </c>
      <c r="J66" s="14">
        <f t="shared" si="23"/>
        <v>0.81905798227887461</v>
      </c>
      <c r="K66" s="9"/>
      <c r="L66" s="9"/>
      <c r="M66" s="9"/>
      <c r="N66" s="9"/>
      <c r="O66" s="9"/>
      <c r="P66" s="9"/>
      <c r="Q66" s="9"/>
      <c r="R66" s="9"/>
      <c r="S66" s="9"/>
      <c r="T66" s="9"/>
      <c r="U66" s="9"/>
      <c r="V66" s="9"/>
      <c r="W66" s="9"/>
      <c r="X66" s="9"/>
      <c r="Y66" s="9"/>
      <c r="Z66" s="9"/>
    </row>
    <row r="67" spans="1:26" ht="15" x14ac:dyDescent="0.25">
      <c r="A67" s="12">
        <v>1840</v>
      </c>
      <c r="B67" s="17">
        <f>1432+1441</f>
        <v>2873</v>
      </c>
      <c r="C67" s="18">
        <v>2487</v>
      </c>
      <c r="D67" s="13">
        <f t="shared" si="26"/>
        <v>386</v>
      </c>
      <c r="E67" s="12">
        <v>14196</v>
      </c>
      <c r="F67" s="13">
        <f t="shared" si="24"/>
        <v>17069</v>
      </c>
      <c r="G67" s="14">
        <f t="shared" si="25"/>
        <v>0.16831683168316833</v>
      </c>
      <c r="H67" s="14">
        <f t="shared" si="21"/>
        <v>0.14570273595406877</v>
      </c>
      <c r="I67" s="14">
        <f t="shared" si="22"/>
        <v>2.2614095729099538E-2</v>
      </c>
      <c r="J67" s="14">
        <f t="shared" si="23"/>
        <v>0.83168316831683164</v>
      </c>
      <c r="K67" s="9"/>
      <c r="L67" s="9"/>
      <c r="M67" s="9"/>
      <c r="N67" s="9"/>
      <c r="O67" s="9"/>
      <c r="P67" s="9"/>
      <c r="Q67" s="9"/>
      <c r="R67" s="9"/>
      <c r="S67" s="9"/>
      <c r="T67" s="9"/>
      <c r="U67" s="9"/>
      <c r="V67" s="9"/>
      <c r="W67" s="9"/>
      <c r="X67" s="9"/>
      <c r="Y67" s="9"/>
      <c r="Z67" s="9"/>
    </row>
    <row r="68" spans="1:26" ht="15" x14ac:dyDescent="0.25">
      <c r="A68" s="12">
        <v>1850</v>
      </c>
      <c r="B68" s="19">
        <f>1811+1828</f>
        <v>3639</v>
      </c>
      <c r="C68" s="20">
        <v>3204</v>
      </c>
      <c r="D68" s="13">
        <f t="shared" si="26"/>
        <v>435</v>
      </c>
      <c r="E68" s="12">
        <v>19553</v>
      </c>
      <c r="F68" s="13">
        <f t="shared" si="24"/>
        <v>23192</v>
      </c>
      <c r="G68" s="14">
        <f t="shared" si="25"/>
        <v>0.15690755432907899</v>
      </c>
      <c r="H68" s="14">
        <f t="shared" si="21"/>
        <v>0.13815108658157985</v>
      </c>
      <c r="I68" s="14">
        <f t="shared" si="22"/>
        <v>1.8756467747499138E-2</v>
      </c>
      <c r="J68" s="14">
        <f t="shared" si="23"/>
        <v>0.84309244567092101</v>
      </c>
      <c r="K68" s="9"/>
      <c r="L68" s="9"/>
      <c r="M68" s="9"/>
      <c r="N68" s="9"/>
      <c r="O68" s="9"/>
      <c r="P68" s="9"/>
      <c r="Q68" s="9"/>
      <c r="R68" s="9"/>
      <c r="S68" s="9"/>
      <c r="T68" s="9"/>
      <c r="U68" s="9"/>
      <c r="V68" s="9"/>
      <c r="W68" s="9"/>
      <c r="X68" s="9"/>
      <c r="Y68" s="9"/>
      <c r="Z68" s="9"/>
    </row>
    <row r="69" spans="1:26" ht="15" x14ac:dyDescent="0.25">
      <c r="A69" s="12">
        <v>1860</v>
      </c>
      <c r="B69" s="19">
        <f>2217+2225</f>
        <v>4442</v>
      </c>
      <c r="C69" s="20">
        <v>3954</v>
      </c>
      <c r="D69" s="13">
        <f t="shared" si="26"/>
        <v>488</v>
      </c>
      <c r="E69" s="12">
        <v>27001</v>
      </c>
      <c r="F69" s="13">
        <f t="shared" si="24"/>
        <v>31443</v>
      </c>
      <c r="G69" s="14">
        <f t="shared" si="25"/>
        <v>0.14127150717170753</v>
      </c>
      <c r="H69" s="14">
        <f t="shared" si="21"/>
        <v>0.12575135960309131</v>
      </c>
      <c r="I69" s="14">
        <f t="shared" si="22"/>
        <v>1.5520147568616227E-2</v>
      </c>
      <c r="J69" s="14">
        <f t="shared" si="23"/>
        <v>0.85872849282829244</v>
      </c>
      <c r="K69" s="9"/>
      <c r="L69" s="9"/>
      <c r="M69" s="9"/>
      <c r="N69" s="9"/>
      <c r="O69" s="9"/>
      <c r="P69" s="9"/>
      <c r="Q69" s="9"/>
      <c r="R69" s="9"/>
      <c r="S69" s="9"/>
      <c r="T69" s="9"/>
      <c r="U69" s="9"/>
      <c r="V69" s="9"/>
      <c r="W69" s="9"/>
      <c r="X69" s="9"/>
      <c r="Y69" s="9"/>
      <c r="Z69" s="9"/>
    </row>
    <row r="70" spans="1:26" ht="15" x14ac:dyDescent="0.25">
      <c r="A70" s="9" t="s">
        <v>94</v>
      </c>
      <c r="B70" s="9"/>
      <c r="C70" s="9"/>
      <c r="D70" s="9"/>
      <c r="E70" s="9"/>
      <c r="F70" s="9"/>
      <c r="G70" s="9"/>
      <c r="H70" s="9"/>
      <c r="I70" s="9"/>
      <c r="J70" s="9"/>
      <c r="K70" s="9"/>
      <c r="L70" s="9"/>
      <c r="M70" s="9"/>
      <c r="N70" s="9"/>
      <c r="O70" s="9"/>
      <c r="P70" s="9"/>
      <c r="Q70" s="9"/>
      <c r="R70" s="9"/>
      <c r="S70" s="9"/>
      <c r="T70" s="9"/>
      <c r="U70" s="9"/>
      <c r="V70" s="9"/>
      <c r="W70" s="9"/>
      <c r="X70" s="9"/>
      <c r="Y70" s="9"/>
    </row>
    <row r="71" spans="1:26" ht="15" x14ac:dyDescent="0.25">
      <c r="A71" s="9"/>
      <c r="B71" s="9"/>
      <c r="C71" s="9"/>
      <c r="D71" s="9"/>
      <c r="E71" s="9"/>
      <c r="F71" s="9"/>
      <c r="G71" s="9"/>
      <c r="H71" s="9"/>
      <c r="I71" s="9"/>
      <c r="J71" s="9"/>
      <c r="K71" s="9"/>
      <c r="L71" s="9"/>
      <c r="M71" s="9"/>
      <c r="N71" s="9"/>
      <c r="O71" s="9"/>
      <c r="P71" s="9"/>
      <c r="Q71" s="9"/>
      <c r="R71" s="9"/>
      <c r="S71" s="9"/>
      <c r="T71" s="9"/>
      <c r="U71" s="9"/>
      <c r="V71" s="9"/>
      <c r="W71" s="9"/>
      <c r="X71" s="9"/>
      <c r="Y71" s="9"/>
    </row>
    <row r="72" spans="1:26" ht="15" x14ac:dyDescent="0.25">
      <c r="A72" s="9"/>
      <c r="B72" s="9"/>
      <c r="C72" s="9"/>
      <c r="D72" s="9"/>
      <c r="E72" s="9"/>
      <c r="F72" s="9"/>
      <c r="G72" s="9"/>
      <c r="H72" s="9"/>
      <c r="I72" s="9"/>
      <c r="J72" s="9"/>
      <c r="K72" s="9"/>
      <c r="L72" s="9"/>
      <c r="M72" s="9"/>
      <c r="N72" s="9"/>
      <c r="O72" s="9"/>
      <c r="P72" s="9"/>
      <c r="Q72" s="9"/>
      <c r="R72" s="9"/>
      <c r="S72" s="9"/>
      <c r="T72" s="9"/>
      <c r="U72" s="9"/>
      <c r="V72" s="9"/>
      <c r="W72" s="9"/>
      <c r="X72" s="9"/>
      <c r="Y72" s="9"/>
    </row>
    <row r="73" spans="1:26" ht="15" x14ac:dyDescent="0.25">
      <c r="A73" s="9"/>
      <c r="B73" s="9"/>
      <c r="C73" s="9"/>
      <c r="D73" s="9"/>
      <c r="E73" s="9"/>
      <c r="F73" s="9"/>
      <c r="G73" s="9"/>
      <c r="H73" s="9"/>
      <c r="I73" s="9"/>
      <c r="J73" s="9"/>
      <c r="K73" s="9"/>
      <c r="L73" s="9"/>
      <c r="M73" s="9"/>
      <c r="N73" s="9"/>
      <c r="O73" s="9"/>
      <c r="P73" s="9"/>
      <c r="Q73" s="9"/>
      <c r="R73" s="9"/>
      <c r="S73" s="9"/>
      <c r="T73" s="9"/>
      <c r="U73" s="9"/>
      <c r="V73" s="9"/>
      <c r="W73" s="9"/>
      <c r="X73" s="9"/>
      <c r="Y73" s="9"/>
    </row>
    <row r="74" spans="1:26" ht="15" x14ac:dyDescent="0.25">
      <c r="A74" s="9"/>
      <c r="B74" s="9"/>
      <c r="C74" s="9"/>
      <c r="D74" s="9"/>
      <c r="E74" s="9"/>
      <c r="F74" s="9"/>
      <c r="G74" s="9"/>
      <c r="H74" s="9"/>
      <c r="I74" s="9"/>
      <c r="J74" s="9"/>
      <c r="K74" s="9"/>
      <c r="L74" s="9"/>
      <c r="M74" s="9"/>
      <c r="N74" s="9"/>
      <c r="O74" s="9"/>
      <c r="P74" s="9"/>
      <c r="Q74" s="9"/>
      <c r="R74" s="9"/>
      <c r="S74" s="9"/>
      <c r="T74" s="9"/>
      <c r="U74" s="9"/>
      <c r="V74" s="9"/>
      <c r="W74" s="9"/>
      <c r="X74" s="9"/>
      <c r="Y74" s="9"/>
    </row>
    <row r="75" spans="1:26" ht="15" x14ac:dyDescent="0.25">
      <c r="A75" s="9"/>
      <c r="B75" s="9"/>
      <c r="C75" s="9"/>
      <c r="D75" s="9"/>
      <c r="E75" s="9"/>
      <c r="F75" s="9"/>
      <c r="G75" s="9"/>
      <c r="H75" s="9"/>
      <c r="I75" s="9"/>
      <c r="J75" s="9"/>
      <c r="K75" s="9"/>
      <c r="L75" s="9"/>
      <c r="M75" s="9"/>
      <c r="N75" s="9"/>
      <c r="O75" s="9"/>
      <c r="P75" s="9"/>
      <c r="Q75" s="9"/>
      <c r="R75" s="9"/>
      <c r="S75" s="9"/>
      <c r="T75" s="9"/>
      <c r="U75" s="9"/>
      <c r="V75" s="9"/>
      <c r="W75" s="9"/>
      <c r="X75" s="9"/>
      <c r="Y75" s="9"/>
    </row>
    <row r="76" spans="1:26" ht="15" x14ac:dyDescent="0.25">
      <c r="A76" s="9"/>
      <c r="B76" s="9"/>
      <c r="C76" s="9"/>
      <c r="D76" s="9"/>
      <c r="E76" s="9"/>
      <c r="F76" s="9"/>
      <c r="G76" s="9"/>
      <c r="H76" s="9"/>
      <c r="I76" s="9"/>
      <c r="J76" s="9"/>
      <c r="K76" s="9"/>
      <c r="L76" s="9"/>
      <c r="M76" s="9"/>
      <c r="N76" s="9"/>
      <c r="O76" s="9"/>
      <c r="P76" s="9"/>
      <c r="Q76" s="9"/>
      <c r="R76" s="9"/>
      <c r="S76" s="9"/>
      <c r="T76" s="9"/>
      <c r="U76" s="9"/>
      <c r="V76" s="9"/>
      <c r="W76" s="9"/>
      <c r="X76" s="9"/>
      <c r="Y76" s="9"/>
    </row>
    <row r="77" spans="1:26" ht="15" x14ac:dyDescent="0.25">
      <c r="A77" s="9"/>
      <c r="B77" s="9"/>
      <c r="C77" s="9"/>
      <c r="D77" s="9"/>
      <c r="E77" s="9"/>
      <c r="F77" s="9"/>
      <c r="G77" s="9"/>
      <c r="H77" s="9"/>
      <c r="I77" s="9"/>
      <c r="J77" s="9"/>
      <c r="K77" s="9"/>
      <c r="L77" s="9"/>
      <c r="M77" s="9"/>
      <c r="N77" s="9"/>
      <c r="O77" s="9"/>
      <c r="P77" s="9"/>
      <c r="Q77" s="9"/>
      <c r="R77" s="9"/>
      <c r="S77" s="9"/>
      <c r="T77" s="9"/>
      <c r="U77" s="9"/>
      <c r="V77" s="9"/>
      <c r="W77" s="9"/>
      <c r="X77" s="9"/>
      <c r="Y77" s="9"/>
    </row>
    <row r="78" spans="1:26" ht="15" x14ac:dyDescent="0.25">
      <c r="A78" s="9"/>
      <c r="B78" s="9"/>
      <c r="C78" s="9"/>
      <c r="D78" s="9"/>
      <c r="E78" s="9"/>
      <c r="F78" s="9"/>
      <c r="G78" s="9"/>
      <c r="H78" s="9"/>
      <c r="I78" s="9"/>
      <c r="J78" s="9"/>
      <c r="K78" s="9"/>
      <c r="L78" s="9"/>
      <c r="M78" s="9"/>
      <c r="N78" s="9"/>
      <c r="O78" s="9"/>
      <c r="P78" s="9"/>
      <c r="Q78" s="9"/>
      <c r="R78" s="9"/>
      <c r="S78" s="9"/>
      <c r="T78" s="9"/>
      <c r="U78" s="9"/>
      <c r="V78" s="9"/>
      <c r="W78" s="9"/>
      <c r="X78" s="9"/>
      <c r="Y78" s="9"/>
    </row>
    <row r="79" spans="1:26" ht="15" x14ac:dyDescent="0.25">
      <c r="A79" s="9"/>
      <c r="B79" s="9"/>
      <c r="C79" s="9"/>
      <c r="D79" s="9"/>
      <c r="E79" s="9"/>
      <c r="F79" s="9"/>
      <c r="G79" s="9"/>
      <c r="H79" s="9"/>
      <c r="I79" s="9"/>
      <c r="J79" s="9"/>
      <c r="K79" s="9"/>
      <c r="L79" s="9"/>
      <c r="M79" s="9"/>
      <c r="N79" s="9"/>
      <c r="O79" s="9"/>
      <c r="P79" s="9"/>
      <c r="Q79" s="9"/>
      <c r="R79" s="9"/>
      <c r="S79" s="9"/>
      <c r="T79" s="9"/>
      <c r="U79" s="9"/>
      <c r="V79" s="9"/>
      <c r="W79" s="9"/>
      <c r="X79" s="9"/>
      <c r="Y79" s="9"/>
    </row>
    <row r="80" spans="1:26" ht="15" x14ac:dyDescent="0.25">
      <c r="A80" s="9"/>
      <c r="B80" s="9"/>
      <c r="C80" s="9"/>
      <c r="D80" s="9"/>
      <c r="E80" s="9"/>
      <c r="F80" s="9"/>
      <c r="G80" s="9"/>
      <c r="H80" s="9"/>
      <c r="I80" s="9"/>
      <c r="J80" s="9"/>
      <c r="K80" s="9"/>
      <c r="L80" s="9"/>
      <c r="M80" s="9"/>
      <c r="N80" s="9"/>
      <c r="O80" s="9"/>
      <c r="P80" s="9"/>
      <c r="Q80" s="9"/>
      <c r="R80" s="9"/>
      <c r="S80" s="9"/>
      <c r="T80" s="9"/>
      <c r="U80" s="9"/>
      <c r="V80" s="9"/>
      <c r="W80" s="9"/>
      <c r="X80" s="9"/>
      <c r="Y80" s="9"/>
    </row>
    <row r="81" spans="1:25" ht="15" x14ac:dyDescent="0.25">
      <c r="A81" s="9"/>
      <c r="B81" s="9"/>
      <c r="C81" s="9"/>
      <c r="D81" s="9"/>
      <c r="E81" s="9"/>
      <c r="F81" s="9"/>
      <c r="G81" s="9"/>
      <c r="H81" s="9"/>
      <c r="I81" s="9"/>
      <c r="J81" s="9"/>
      <c r="K81" s="9"/>
      <c r="L81" s="9"/>
      <c r="M81" s="9"/>
      <c r="N81" s="9"/>
      <c r="O81" s="9"/>
      <c r="P81" s="9"/>
      <c r="Q81" s="9"/>
      <c r="R81" s="9"/>
      <c r="S81" s="9"/>
      <c r="T81" s="9"/>
      <c r="U81" s="9"/>
      <c r="V81" s="9"/>
      <c r="W81" s="9"/>
      <c r="X81" s="9"/>
      <c r="Y81" s="9"/>
    </row>
    <row r="82" spans="1:25" ht="15" x14ac:dyDescent="0.25">
      <c r="A82" s="9"/>
      <c r="B82" s="9"/>
      <c r="C82" s="9"/>
      <c r="D82" s="9"/>
      <c r="E82" s="9"/>
      <c r="F82" s="9"/>
      <c r="G82" s="9"/>
      <c r="H82" s="9"/>
      <c r="I82" s="9"/>
      <c r="J82" s="9"/>
      <c r="K82" s="9"/>
      <c r="L82" s="9"/>
      <c r="M82" s="9"/>
      <c r="N82" s="9"/>
      <c r="O82" s="9"/>
      <c r="P82" s="9"/>
      <c r="Q82" s="9"/>
      <c r="R82" s="9"/>
      <c r="S82" s="9"/>
      <c r="T82" s="9"/>
      <c r="U82" s="9"/>
      <c r="V82" s="9"/>
      <c r="W82" s="9"/>
      <c r="X82" s="9"/>
      <c r="Y82" s="9"/>
    </row>
    <row r="83" spans="1:25" ht="15" x14ac:dyDescent="0.25">
      <c r="A83" s="9"/>
      <c r="B83" s="9"/>
      <c r="C83" s="9"/>
      <c r="D83" s="9"/>
      <c r="E83" s="9"/>
      <c r="F83" s="9"/>
      <c r="G83" s="9"/>
      <c r="H83" s="9"/>
      <c r="I83" s="9"/>
      <c r="J83" s="9"/>
      <c r="K83" s="9"/>
      <c r="L83" s="9"/>
      <c r="M83" s="9"/>
      <c r="N83" s="9"/>
      <c r="O83" s="9"/>
      <c r="P83" s="9"/>
      <c r="Q83" s="9"/>
      <c r="R83" s="9"/>
      <c r="S83" s="9"/>
      <c r="T83" s="9"/>
      <c r="U83" s="9"/>
      <c r="V83" s="9"/>
      <c r="W83" s="9"/>
      <c r="X83" s="9"/>
      <c r="Y83" s="9"/>
    </row>
    <row r="84" spans="1:25" ht="15" x14ac:dyDescent="0.25">
      <c r="A84" s="9"/>
      <c r="B84" s="9"/>
      <c r="C84" s="9"/>
      <c r="D84" s="9"/>
      <c r="E84" s="9"/>
      <c r="F84" s="9"/>
      <c r="G84" s="9"/>
      <c r="H84" s="9"/>
      <c r="I84" s="9"/>
      <c r="J84" s="9"/>
      <c r="K84" s="9"/>
      <c r="L84" s="9"/>
      <c r="M84" s="9"/>
      <c r="N84" s="9"/>
      <c r="O84" s="9"/>
      <c r="P84" s="9"/>
      <c r="Q84" s="9"/>
      <c r="R84" s="9"/>
      <c r="S84" s="9"/>
      <c r="T84" s="9"/>
      <c r="U84" s="9"/>
      <c r="V84" s="9"/>
      <c r="W84" s="9"/>
      <c r="X84" s="9"/>
      <c r="Y84" s="9"/>
    </row>
    <row r="85" spans="1:25" ht="15" x14ac:dyDescent="0.25">
      <c r="A85" s="9"/>
      <c r="B85" s="9"/>
      <c r="C85" s="9"/>
      <c r="D85" s="9"/>
      <c r="E85" s="9"/>
      <c r="F85" s="9"/>
      <c r="G85" s="9"/>
      <c r="H85" s="9"/>
      <c r="I85" s="9"/>
      <c r="J85" s="9"/>
      <c r="K85" s="9"/>
      <c r="L85" s="9"/>
      <c r="M85" s="9"/>
      <c r="N85" s="9"/>
      <c r="O85" s="9"/>
      <c r="P85" s="9"/>
      <c r="Q85" s="9"/>
      <c r="R85" s="9"/>
      <c r="S85" s="9"/>
      <c r="T85" s="9"/>
      <c r="U85" s="9"/>
      <c r="V85" s="9"/>
      <c r="W85" s="9"/>
      <c r="X85" s="9"/>
      <c r="Y85" s="9"/>
    </row>
    <row r="86" spans="1:25" ht="15" x14ac:dyDescent="0.25">
      <c r="A86" s="9"/>
      <c r="B86" s="9"/>
      <c r="C86" s="9"/>
      <c r="D86" s="9"/>
      <c r="E86" s="9"/>
      <c r="F86" s="9"/>
      <c r="G86" s="9"/>
      <c r="H86" s="9"/>
      <c r="I86" s="9"/>
      <c r="J86" s="9"/>
      <c r="K86" s="9"/>
      <c r="L86" s="9"/>
      <c r="M86" s="9"/>
      <c r="N86" s="9"/>
      <c r="O86" s="9"/>
      <c r="P86" s="9"/>
      <c r="Q86" s="9"/>
      <c r="R86" s="9"/>
      <c r="S86" s="9"/>
      <c r="T86" s="9"/>
      <c r="U86" s="9"/>
      <c r="V86" s="9"/>
      <c r="W86" s="9"/>
      <c r="X86" s="9"/>
      <c r="Y86" s="9"/>
    </row>
    <row r="87" spans="1:25" ht="15" x14ac:dyDescent="0.25">
      <c r="A87" s="9"/>
      <c r="B87" s="9"/>
      <c r="C87" s="9"/>
      <c r="D87" s="9"/>
      <c r="E87" s="9"/>
      <c r="F87" s="9"/>
      <c r="G87" s="9"/>
      <c r="H87" s="9"/>
      <c r="I87" s="9"/>
      <c r="J87" s="9"/>
      <c r="K87" s="9"/>
      <c r="L87" s="9"/>
      <c r="M87" s="9"/>
      <c r="N87" s="9"/>
      <c r="O87" s="9"/>
      <c r="P87" s="9"/>
      <c r="Q87" s="9"/>
      <c r="R87" s="9"/>
      <c r="S87" s="9"/>
      <c r="T87" s="9"/>
      <c r="U87" s="9"/>
      <c r="V87" s="9"/>
      <c r="W87" s="9"/>
      <c r="X87" s="9"/>
      <c r="Y87" s="9"/>
    </row>
    <row r="88" spans="1:25" ht="15" x14ac:dyDescent="0.25">
      <c r="A88" s="9"/>
      <c r="B88" s="9"/>
      <c r="C88" s="9"/>
      <c r="D88" s="9"/>
      <c r="E88" s="9"/>
      <c r="F88" s="9"/>
      <c r="G88" s="9"/>
      <c r="H88" s="9"/>
      <c r="I88" s="9"/>
      <c r="J88" s="9"/>
      <c r="K88" s="9"/>
      <c r="L88" s="9"/>
      <c r="M88" s="9"/>
      <c r="N88" s="9"/>
      <c r="O88" s="9"/>
      <c r="P88" s="9"/>
      <c r="Q88" s="9"/>
      <c r="R88" s="9"/>
      <c r="S88" s="9"/>
      <c r="T88" s="9"/>
      <c r="U88" s="9"/>
      <c r="V88" s="9"/>
      <c r="W88" s="9"/>
      <c r="X88" s="9"/>
      <c r="Y88" s="9"/>
    </row>
    <row r="89" spans="1:25" ht="15" x14ac:dyDescent="0.25">
      <c r="A89" s="9"/>
      <c r="B89" s="9"/>
      <c r="C89" s="9"/>
      <c r="D89" s="9"/>
      <c r="E89" s="9"/>
      <c r="F89" s="9"/>
      <c r="G89" s="9"/>
      <c r="H89" s="9"/>
      <c r="I89" s="9"/>
      <c r="J89" s="9"/>
      <c r="K89" s="9"/>
      <c r="L89" s="9"/>
      <c r="M89" s="9"/>
      <c r="N89" s="9"/>
      <c r="O89" s="9"/>
      <c r="P89" s="9"/>
      <c r="Q89" s="9"/>
      <c r="R89" s="9"/>
      <c r="S89" s="9"/>
      <c r="T89" s="9"/>
      <c r="U89" s="9"/>
      <c r="V89" s="9"/>
      <c r="W89" s="9"/>
      <c r="X89" s="9"/>
      <c r="Y89" s="9"/>
    </row>
    <row r="90" spans="1:25" ht="15" x14ac:dyDescent="0.25">
      <c r="A90" s="9"/>
      <c r="B90" s="9"/>
      <c r="C90" s="9"/>
      <c r="D90" s="9"/>
      <c r="E90" s="9"/>
      <c r="F90" s="9"/>
      <c r="G90" s="9"/>
      <c r="H90" s="9"/>
      <c r="I90" s="9"/>
      <c r="J90" s="9"/>
      <c r="K90" s="9"/>
      <c r="L90" s="9"/>
      <c r="M90" s="9"/>
      <c r="N90" s="9"/>
      <c r="O90" s="9"/>
      <c r="P90" s="9"/>
      <c r="Q90" s="9"/>
      <c r="R90" s="9"/>
      <c r="S90" s="9"/>
      <c r="T90" s="9"/>
      <c r="U90" s="9"/>
      <c r="V90" s="9"/>
      <c r="W90" s="9"/>
      <c r="X90" s="9"/>
      <c r="Y90" s="9"/>
    </row>
    <row r="91" spans="1:25" ht="15" x14ac:dyDescent="0.25">
      <c r="A91" s="9"/>
      <c r="B91" s="9"/>
      <c r="C91" s="9"/>
      <c r="D91" s="9"/>
      <c r="E91" s="9"/>
      <c r="F91" s="9"/>
      <c r="G91" s="9"/>
      <c r="H91" s="9"/>
      <c r="I91" s="9"/>
      <c r="J91" s="9"/>
      <c r="K91" s="9"/>
      <c r="L91" s="9"/>
      <c r="M91" s="9"/>
      <c r="N91" s="9"/>
      <c r="O91" s="9"/>
      <c r="P91" s="9"/>
      <c r="Q91" s="9"/>
      <c r="R91" s="9"/>
      <c r="S91" s="9"/>
      <c r="T91" s="9"/>
      <c r="U91" s="9"/>
      <c r="V91" s="9"/>
      <c r="W91" s="9"/>
      <c r="X91" s="9"/>
      <c r="Y91" s="9"/>
    </row>
  </sheetData>
  <pageMargins left="0.78740157499999996" right="0.78740157499999996" top="0.984251969" bottom="0.984251969" header="0.5" footer="0.5"/>
  <pageSetup paperSize="9" orientation="portrait"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Graphiques</vt:lpstr>
      </vt:variant>
      <vt:variant>
        <vt:i4>4</vt:i4>
      </vt:variant>
    </vt:vector>
  </HeadingPairs>
  <TitlesOfParts>
    <vt:vector size="11" baseType="lpstr">
      <vt:lpstr>ReadMe</vt:lpstr>
      <vt:lpstr>T6.1</vt:lpstr>
      <vt:lpstr>DataF6.1</vt:lpstr>
      <vt:lpstr>DataF6.2</vt:lpstr>
      <vt:lpstr>DataF6.3</vt:lpstr>
      <vt:lpstr>DataF6.4</vt:lpstr>
      <vt:lpstr>DataT6.1</vt:lpstr>
      <vt:lpstr>F6.1</vt:lpstr>
      <vt:lpstr>F6.2</vt:lpstr>
      <vt:lpstr>F6.3</vt:lpstr>
      <vt:lpstr>F6.4</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cp:lastPrinted>2019-08-02T13:55:28Z</cp:lastPrinted>
  <dcterms:created xsi:type="dcterms:W3CDTF">2018-06-04T08:36:35Z</dcterms:created>
  <dcterms:modified xsi:type="dcterms:W3CDTF">2019-08-02T13:55:33Z</dcterms:modified>
</cp:coreProperties>
</file>